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V:\FPO\13. Seire\Maksud\2. Detailsed andmed\Aktsiisid\Kytus\"/>
    </mc:Choice>
  </mc:AlternateContent>
  <xr:revisionPtr revIDLastSave="0" documentId="13_ncr:1_{6E406847-B4F0-426C-89AB-4F6119E978C3}" xr6:coauthVersionLast="45" xr6:coauthVersionMax="45" xr10:uidLastSave="{00000000-0000-0000-0000-000000000000}"/>
  <bookViews>
    <workbookView xWindow="28680" yWindow="-120" windowWidth="38640" windowHeight="21240" tabRatio="860" firstSheet="10" activeTab="16" xr2:uid="{00000000-000D-0000-FFFF-FFFF00000000}"/>
  </bookViews>
  <sheets>
    <sheet name="2005" sheetId="1" r:id="rId1"/>
    <sheet name="2006" sheetId="2" r:id="rId2"/>
    <sheet name="2007" sheetId="3" r:id="rId3"/>
    <sheet name="2008" sheetId="4" r:id="rId4"/>
    <sheet name="2009" sheetId="5" r:id="rId5"/>
    <sheet name="2010" sheetId="6" r:id="rId6"/>
    <sheet name="2011" sheetId="7" r:id="rId7"/>
    <sheet name="2012" sheetId="8" r:id="rId8"/>
    <sheet name="2013" sheetId="11" r:id="rId9"/>
    <sheet name="2014" sheetId="12" r:id="rId10"/>
    <sheet name="2015" sheetId="13" r:id="rId11"/>
    <sheet name="2016" sheetId="14" r:id="rId12"/>
    <sheet name="2017" sheetId="15" r:id="rId13"/>
    <sheet name="2018" sheetId="17" r:id="rId14"/>
    <sheet name="2019" sheetId="18" r:id="rId15"/>
    <sheet name="2020" sheetId="19" r:id="rId16"/>
    <sheet name="2021" sheetId="20" r:id="rId17"/>
    <sheet name="JOONISED" sheetId="9" r:id="rId18"/>
    <sheet name="Leht1" sheetId="21" r:id="rId19"/>
    <sheet name="ülevaade" sheetId="16" r:id="rId20"/>
  </sheets>
  <definedNames>
    <definedName name="_xlnm.Print_Area" localSheetId="7">'2012'!$A$1:$P$180</definedName>
    <definedName name="_xlnm.Print_Area" localSheetId="8">'2013'!$A$1:$P$181</definedName>
    <definedName name="_xlnm.Print_Area" localSheetId="9">'2014'!$A$1:$P$183</definedName>
    <definedName name="_xlnm.Print_Area" localSheetId="10">'2015'!$A$1:$P$153</definedName>
    <definedName name="_xlnm.Print_Area" localSheetId="11">'2016'!$A$1:$P$155</definedName>
    <definedName name="_xlnm.Print_Area" localSheetId="12">'2017'!$A$1:$P$206</definedName>
    <definedName name="_xlnm.Print_Area" localSheetId="13">'2018'!$A$1:$P$206</definedName>
    <definedName name="_xlnm.Print_Area" localSheetId="14">'2019'!$A$1:$P$222</definedName>
    <definedName name="_xlnm.Print_Area" localSheetId="15">'2020'!$A$1:$N$246</definedName>
    <definedName name="_xlnm.Print_Area" localSheetId="16">'2021'!$A$1:$N$197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20" l="1"/>
  <c r="E12" i="20"/>
  <c r="G27" i="21" l="1"/>
  <c r="G18" i="21"/>
  <c r="G17" i="21"/>
  <c r="H29" i="21" l="1"/>
  <c r="H28" i="21"/>
  <c r="G28" i="21"/>
  <c r="G29" i="21"/>
  <c r="E29" i="21"/>
  <c r="C29" i="21"/>
  <c r="F27" i="21"/>
  <c r="G26" i="21"/>
  <c r="F26" i="21"/>
  <c r="E28" i="21"/>
  <c r="C28" i="21"/>
  <c r="E17" i="21"/>
  <c r="E19" i="21" s="1"/>
  <c r="F9" i="21"/>
  <c r="E9" i="21"/>
  <c r="D9" i="21"/>
  <c r="D13" i="21"/>
  <c r="H20" i="21" l="1"/>
  <c r="G20" i="21"/>
  <c r="E20" i="21"/>
  <c r="E21" i="21" l="1"/>
  <c r="E22" i="21"/>
  <c r="C22" i="21"/>
  <c r="C21" i="21"/>
  <c r="F18" i="21"/>
  <c r="F17" i="21"/>
  <c r="B17" i="21"/>
  <c r="C17" i="21"/>
  <c r="B18" i="21"/>
  <c r="C18" i="21"/>
  <c r="D17" i="21"/>
  <c r="E18" i="21"/>
  <c r="D18" i="21"/>
  <c r="C13" i="21"/>
  <c r="E13" i="21"/>
  <c r="F13" i="21"/>
  <c r="G13" i="21"/>
  <c r="H13" i="21"/>
  <c r="I13" i="21"/>
  <c r="J13" i="21"/>
  <c r="K13" i="21"/>
  <c r="L13" i="21"/>
  <c r="M13" i="21"/>
  <c r="B13" i="21"/>
  <c r="M12" i="21"/>
  <c r="G12" i="21"/>
  <c r="H12" i="21"/>
  <c r="I12" i="21"/>
  <c r="J12" i="21"/>
  <c r="K12" i="21"/>
  <c r="L12" i="21"/>
  <c r="F12" i="21"/>
  <c r="C12" i="21"/>
  <c r="D12" i="21"/>
  <c r="E12" i="21"/>
  <c r="B12" i="21"/>
  <c r="G9" i="21"/>
  <c r="H9" i="21"/>
  <c r="I9" i="21"/>
  <c r="J9" i="21"/>
  <c r="K9" i="21"/>
  <c r="L9" i="21"/>
  <c r="M9" i="21"/>
  <c r="M10" i="21"/>
  <c r="C9" i="21"/>
  <c r="B9" i="21"/>
  <c r="F8" i="21"/>
  <c r="G8" i="21"/>
  <c r="H8" i="21"/>
  <c r="I8" i="21"/>
  <c r="J8" i="21"/>
  <c r="K8" i="21"/>
  <c r="L8" i="21"/>
  <c r="M8" i="21"/>
  <c r="E8" i="21"/>
  <c r="H19" i="21" l="1"/>
  <c r="G19" i="21"/>
  <c r="C19" i="21"/>
  <c r="C20" i="21"/>
  <c r="F7" i="21" l="1"/>
  <c r="C8" i="21"/>
  <c r="D8" i="21"/>
  <c r="B8" i="21"/>
  <c r="N7" i="19"/>
  <c r="N9" i="19"/>
  <c r="N21" i="19"/>
  <c r="N22" i="19"/>
  <c r="N23" i="19"/>
  <c r="N24" i="19"/>
  <c r="N25" i="19"/>
  <c r="N26" i="19"/>
  <c r="N27" i="19"/>
  <c r="N2" i="19"/>
  <c r="N3" i="19"/>
  <c r="N4" i="19"/>
  <c r="N5" i="19"/>
  <c r="N6" i="19"/>
  <c r="N8" i="19"/>
  <c r="N10" i="19"/>
  <c r="N11" i="19"/>
  <c r="N12" i="19"/>
  <c r="N13" i="19"/>
  <c r="N14" i="19"/>
  <c r="N15" i="19"/>
  <c r="N16" i="19"/>
  <c r="N17" i="19"/>
  <c r="N18" i="19"/>
  <c r="N19" i="19"/>
  <c r="N20" i="19"/>
  <c r="N29" i="19" l="1"/>
  <c r="N32" i="19"/>
  <c r="N28" i="19"/>
  <c r="N30" i="19"/>
  <c r="N31" i="19" s="1"/>
  <c r="C220" i="20" l="1"/>
  <c r="D220" i="20"/>
  <c r="D219" i="20"/>
  <c r="C219" i="20"/>
  <c r="C216" i="18"/>
  <c r="A198" i="20" l="1"/>
  <c r="A199" i="20"/>
  <c r="A200" i="20"/>
  <c r="A201" i="20"/>
  <c r="A202" i="20"/>
  <c r="A203" i="20"/>
  <c r="A204" i="20"/>
  <c r="A205" i="20"/>
  <c r="A206" i="20"/>
  <c r="A207" i="20"/>
  <c r="A208" i="20"/>
  <c r="A209" i="20"/>
  <c r="A210" i="20"/>
  <c r="A211" i="20"/>
  <c r="A212" i="20"/>
  <c r="A213" i="20"/>
  <c r="A214" i="20"/>
  <c r="A215" i="20"/>
  <c r="A216" i="20"/>
  <c r="A217" i="20"/>
  <c r="A197" i="20"/>
  <c r="N155" i="20" l="1"/>
  <c r="M155" i="20"/>
  <c r="L155" i="20"/>
  <c r="K155" i="20"/>
  <c r="J155" i="20"/>
  <c r="I155" i="20"/>
  <c r="H155" i="20"/>
  <c r="G155" i="20"/>
  <c r="F155" i="20"/>
  <c r="E155" i="20"/>
  <c r="D155" i="20"/>
  <c r="C155" i="20"/>
  <c r="N94" i="20"/>
  <c r="N160" i="20" s="1"/>
  <c r="M94" i="20"/>
  <c r="M160" i="20" s="1"/>
  <c r="L94" i="20"/>
  <c r="L160" i="20" s="1"/>
  <c r="K94" i="20"/>
  <c r="K160" i="20" s="1"/>
  <c r="J94" i="20"/>
  <c r="J160" i="20" s="1"/>
  <c r="I94" i="20"/>
  <c r="I160" i="20" s="1"/>
  <c r="H94" i="20"/>
  <c r="H160" i="20" s="1"/>
  <c r="G94" i="20"/>
  <c r="G160" i="20" s="1"/>
  <c r="F94" i="20"/>
  <c r="F160" i="20" s="1"/>
  <c r="E94" i="20"/>
  <c r="E160" i="20" s="1"/>
  <c r="D94" i="20"/>
  <c r="D160" i="20" s="1"/>
  <c r="C94" i="20"/>
  <c r="C160" i="20" s="1"/>
  <c r="N93" i="20"/>
  <c r="N159" i="20" s="1"/>
  <c r="M93" i="20"/>
  <c r="M159" i="20" s="1"/>
  <c r="L93" i="20"/>
  <c r="L159" i="20" s="1"/>
  <c r="K93" i="20"/>
  <c r="K159" i="20" s="1"/>
  <c r="J93" i="20"/>
  <c r="J159" i="20" s="1"/>
  <c r="I93" i="20"/>
  <c r="I159" i="20" s="1"/>
  <c r="H93" i="20"/>
  <c r="H159" i="20" s="1"/>
  <c r="G93" i="20"/>
  <c r="G159" i="20" s="1"/>
  <c r="F93" i="20"/>
  <c r="F159" i="20" s="1"/>
  <c r="E93" i="20"/>
  <c r="E159" i="20" s="1"/>
  <c r="D93" i="20"/>
  <c r="D159" i="20" s="1"/>
  <c r="C93" i="20"/>
  <c r="C159" i="20" s="1"/>
  <c r="N92" i="20"/>
  <c r="N158" i="20" s="1"/>
  <c r="M92" i="20"/>
  <c r="M158" i="20" s="1"/>
  <c r="L92" i="20"/>
  <c r="L158" i="20" s="1"/>
  <c r="K92" i="20"/>
  <c r="K158" i="20" s="1"/>
  <c r="J92" i="20"/>
  <c r="J158" i="20" s="1"/>
  <c r="I92" i="20"/>
  <c r="I158" i="20" s="1"/>
  <c r="H92" i="20"/>
  <c r="H158" i="20" s="1"/>
  <c r="G92" i="20"/>
  <c r="G158" i="20" s="1"/>
  <c r="F92" i="20"/>
  <c r="F158" i="20" s="1"/>
  <c r="E92" i="20"/>
  <c r="E158" i="20" s="1"/>
  <c r="D92" i="20"/>
  <c r="D158" i="20" s="1"/>
  <c r="C92" i="20"/>
  <c r="C158" i="20" s="1"/>
  <c r="N91" i="20"/>
  <c r="N157" i="20" s="1"/>
  <c r="M91" i="20"/>
  <c r="M157" i="20" s="1"/>
  <c r="L91" i="20"/>
  <c r="L157" i="20" s="1"/>
  <c r="K91" i="20"/>
  <c r="K157" i="20" s="1"/>
  <c r="J91" i="20"/>
  <c r="J157" i="20" s="1"/>
  <c r="I91" i="20"/>
  <c r="I157" i="20" s="1"/>
  <c r="H91" i="20"/>
  <c r="H157" i="20" s="1"/>
  <c r="G91" i="20"/>
  <c r="G157" i="20" s="1"/>
  <c r="F91" i="20"/>
  <c r="F157" i="20" s="1"/>
  <c r="E91" i="20"/>
  <c r="E157" i="20" s="1"/>
  <c r="D91" i="20"/>
  <c r="D157" i="20" s="1"/>
  <c r="C91" i="20"/>
  <c r="C157" i="20" s="1"/>
  <c r="N90" i="20"/>
  <c r="N156" i="20" s="1"/>
  <c r="M90" i="20"/>
  <c r="M156" i="20" s="1"/>
  <c r="L90" i="20"/>
  <c r="L156" i="20" s="1"/>
  <c r="K90" i="20"/>
  <c r="K156" i="20" s="1"/>
  <c r="J90" i="20"/>
  <c r="J156" i="20" s="1"/>
  <c r="I90" i="20"/>
  <c r="I156" i="20" s="1"/>
  <c r="H90" i="20"/>
  <c r="H156" i="20" s="1"/>
  <c r="G90" i="20"/>
  <c r="G156" i="20" s="1"/>
  <c r="F90" i="20"/>
  <c r="F156" i="20" s="1"/>
  <c r="E90" i="20"/>
  <c r="E156" i="20" s="1"/>
  <c r="D90" i="20"/>
  <c r="D156" i="20" s="1"/>
  <c r="C90" i="20"/>
  <c r="C156" i="20" s="1"/>
  <c r="N88" i="20"/>
  <c r="N154" i="20" s="1"/>
  <c r="M88" i="20"/>
  <c r="M154" i="20" s="1"/>
  <c r="L88" i="20"/>
  <c r="L154" i="20" s="1"/>
  <c r="K88" i="20"/>
  <c r="K154" i="20" s="1"/>
  <c r="J88" i="20"/>
  <c r="J154" i="20" s="1"/>
  <c r="I88" i="20"/>
  <c r="I154" i="20" s="1"/>
  <c r="H88" i="20"/>
  <c r="H154" i="20" s="1"/>
  <c r="G88" i="20"/>
  <c r="G154" i="20" s="1"/>
  <c r="F88" i="20"/>
  <c r="F154" i="20" s="1"/>
  <c r="E88" i="20"/>
  <c r="E154" i="20" s="1"/>
  <c r="D88" i="20"/>
  <c r="D154" i="20" s="1"/>
  <c r="C88" i="20"/>
  <c r="C154" i="20" s="1"/>
  <c r="N87" i="20"/>
  <c r="N153" i="20" s="1"/>
  <c r="M87" i="20"/>
  <c r="M153" i="20" s="1"/>
  <c r="L87" i="20"/>
  <c r="L153" i="20" s="1"/>
  <c r="K87" i="20"/>
  <c r="K153" i="20" s="1"/>
  <c r="J87" i="20"/>
  <c r="J153" i="20" s="1"/>
  <c r="I87" i="20"/>
  <c r="I153" i="20" s="1"/>
  <c r="H87" i="20"/>
  <c r="H153" i="20" s="1"/>
  <c r="G87" i="20"/>
  <c r="G153" i="20" s="1"/>
  <c r="F87" i="20"/>
  <c r="F153" i="20" s="1"/>
  <c r="E87" i="20"/>
  <c r="E153" i="20" s="1"/>
  <c r="D87" i="20"/>
  <c r="D153" i="20" s="1"/>
  <c r="C87" i="20"/>
  <c r="C153" i="20" s="1"/>
  <c r="N86" i="20"/>
  <c r="N152" i="20" s="1"/>
  <c r="M86" i="20"/>
  <c r="M152" i="20" s="1"/>
  <c r="L86" i="20"/>
  <c r="L152" i="20" s="1"/>
  <c r="K86" i="20"/>
  <c r="K152" i="20" s="1"/>
  <c r="J86" i="20"/>
  <c r="J152" i="20" s="1"/>
  <c r="I86" i="20"/>
  <c r="I152" i="20" s="1"/>
  <c r="H86" i="20"/>
  <c r="H152" i="20" s="1"/>
  <c r="G86" i="20"/>
  <c r="G152" i="20" s="1"/>
  <c r="F86" i="20"/>
  <c r="F152" i="20" s="1"/>
  <c r="E86" i="20"/>
  <c r="E152" i="20" s="1"/>
  <c r="D86" i="20"/>
  <c r="D152" i="20" s="1"/>
  <c r="C86" i="20"/>
  <c r="C152" i="20" s="1"/>
  <c r="N85" i="20"/>
  <c r="N151" i="20" s="1"/>
  <c r="M85" i="20"/>
  <c r="M151" i="20" s="1"/>
  <c r="L85" i="20"/>
  <c r="L151" i="20" s="1"/>
  <c r="K85" i="20"/>
  <c r="K151" i="20" s="1"/>
  <c r="J85" i="20"/>
  <c r="J151" i="20" s="1"/>
  <c r="I85" i="20"/>
  <c r="I151" i="20" s="1"/>
  <c r="H85" i="20"/>
  <c r="H151" i="20" s="1"/>
  <c r="G85" i="20"/>
  <c r="G151" i="20" s="1"/>
  <c r="F85" i="20"/>
  <c r="F151" i="20" s="1"/>
  <c r="E85" i="20"/>
  <c r="E151" i="20" s="1"/>
  <c r="D85" i="20"/>
  <c r="D151" i="20" s="1"/>
  <c r="C85" i="20"/>
  <c r="C151" i="20" s="1"/>
  <c r="N84" i="20"/>
  <c r="N150" i="20" s="1"/>
  <c r="M84" i="20"/>
  <c r="M150" i="20" s="1"/>
  <c r="L84" i="20"/>
  <c r="L150" i="20" s="1"/>
  <c r="K84" i="20"/>
  <c r="K150" i="20" s="1"/>
  <c r="J84" i="20"/>
  <c r="J150" i="20" s="1"/>
  <c r="I84" i="20"/>
  <c r="I150" i="20" s="1"/>
  <c r="H84" i="20"/>
  <c r="H150" i="20" s="1"/>
  <c r="G84" i="20"/>
  <c r="G150" i="20" s="1"/>
  <c r="F84" i="20"/>
  <c r="F150" i="20" s="1"/>
  <c r="E84" i="20"/>
  <c r="E150" i="20" s="1"/>
  <c r="D84" i="20"/>
  <c r="D150" i="20" s="1"/>
  <c r="C84" i="20"/>
  <c r="C150" i="20" s="1"/>
  <c r="N83" i="20"/>
  <c r="N149" i="20" s="1"/>
  <c r="M83" i="20"/>
  <c r="M149" i="20" s="1"/>
  <c r="L83" i="20"/>
  <c r="L149" i="20" s="1"/>
  <c r="K83" i="20"/>
  <c r="K149" i="20" s="1"/>
  <c r="J83" i="20"/>
  <c r="J149" i="20" s="1"/>
  <c r="I83" i="20"/>
  <c r="I149" i="20" s="1"/>
  <c r="H83" i="20"/>
  <c r="H149" i="20" s="1"/>
  <c r="G83" i="20"/>
  <c r="G149" i="20" s="1"/>
  <c r="F83" i="20"/>
  <c r="F149" i="20" s="1"/>
  <c r="E83" i="20"/>
  <c r="E149" i="20" s="1"/>
  <c r="D83" i="20"/>
  <c r="D149" i="20" s="1"/>
  <c r="C83" i="20"/>
  <c r="C149" i="20" s="1"/>
  <c r="N82" i="20"/>
  <c r="N148" i="20" s="1"/>
  <c r="M82" i="20"/>
  <c r="M148" i="20" s="1"/>
  <c r="L82" i="20"/>
  <c r="L148" i="20" s="1"/>
  <c r="K82" i="20"/>
  <c r="K148" i="20" s="1"/>
  <c r="J82" i="20"/>
  <c r="J148" i="20" s="1"/>
  <c r="I82" i="20"/>
  <c r="I148" i="20" s="1"/>
  <c r="H82" i="20"/>
  <c r="H148" i="20" s="1"/>
  <c r="G82" i="20"/>
  <c r="G148" i="20" s="1"/>
  <c r="F82" i="20"/>
  <c r="F148" i="20" s="1"/>
  <c r="E82" i="20"/>
  <c r="E148" i="20" s="1"/>
  <c r="D82" i="20"/>
  <c r="D148" i="20" s="1"/>
  <c r="C82" i="20"/>
  <c r="C148" i="20" s="1"/>
  <c r="N81" i="20"/>
  <c r="N147" i="20" s="1"/>
  <c r="M81" i="20"/>
  <c r="M147" i="20" s="1"/>
  <c r="L81" i="20"/>
  <c r="L147" i="20" s="1"/>
  <c r="K81" i="20"/>
  <c r="K147" i="20" s="1"/>
  <c r="J81" i="20"/>
  <c r="J147" i="20" s="1"/>
  <c r="I81" i="20"/>
  <c r="I147" i="20" s="1"/>
  <c r="H81" i="20"/>
  <c r="H147" i="20" s="1"/>
  <c r="G81" i="20"/>
  <c r="G147" i="20" s="1"/>
  <c r="F81" i="20"/>
  <c r="F147" i="20" s="1"/>
  <c r="E81" i="20"/>
  <c r="E147" i="20" s="1"/>
  <c r="D81" i="20"/>
  <c r="D147" i="20" s="1"/>
  <c r="C81" i="20"/>
  <c r="C147" i="20" s="1"/>
  <c r="N80" i="20"/>
  <c r="N146" i="20" s="1"/>
  <c r="M80" i="20"/>
  <c r="M146" i="20" s="1"/>
  <c r="L80" i="20"/>
  <c r="L146" i="20" s="1"/>
  <c r="K80" i="20"/>
  <c r="K146" i="20" s="1"/>
  <c r="J80" i="20"/>
  <c r="J146" i="20" s="1"/>
  <c r="I80" i="20"/>
  <c r="I146" i="20" s="1"/>
  <c r="H80" i="20"/>
  <c r="H146" i="20" s="1"/>
  <c r="G80" i="20"/>
  <c r="G146" i="20" s="1"/>
  <c r="F80" i="20"/>
  <c r="F146" i="20" s="1"/>
  <c r="E80" i="20"/>
  <c r="E146" i="20" s="1"/>
  <c r="D80" i="20"/>
  <c r="D146" i="20" s="1"/>
  <c r="C80" i="20"/>
  <c r="C146" i="20" s="1"/>
  <c r="N79" i="20"/>
  <c r="N145" i="20" s="1"/>
  <c r="M79" i="20"/>
  <c r="M145" i="20" s="1"/>
  <c r="L79" i="20"/>
  <c r="L145" i="20" s="1"/>
  <c r="K79" i="20"/>
  <c r="K145" i="20" s="1"/>
  <c r="J79" i="20"/>
  <c r="J145" i="20" s="1"/>
  <c r="I79" i="20"/>
  <c r="I145" i="20" s="1"/>
  <c r="H79" i="20"/>
  <c r="H145" i="20" s="1"/>
  <c r="G79" i="20"/>
  <c r="G145" i="20" s="1"/>
  <c r="F79" i="20"/>
  <c r="F145" i="20" s="1"/>
  <c r="E79" i="20"/>
  <c r="E145" i="20" s="1"/>
  <c r="D79" i="20"/>
  <c r="D145" i="20" s="1"/>
  <c r="C79" i="20"/>
  <c r="C145" i="20" s="1"/>
  <c r="N78" i="20"/>
  <c r="N144" i="20" s="1"/>
  <c r="M78" i="20"/>
  <c r="M144" i="20" s="1"/>
  <c r="L78" i="20"/>
  <c r="L144" i="20" s="1"/>
  <c r="K78" i="20"/>
  <c r="K144" i="20" s="1"/>
  <c r="J78" i="20"/>
  <c r="J144" i="20" s="1"/>
  <c r="I78" i="20"/>
  <c r="I144" i="20" s="1"/>
  <c r="H78" i="20"/>
  <c r="H144" i="20" s="1"/>
  <c r="G78" i="20"/>
  <c r="G144" i="20" s="1"/>
  <c r="F78" i="20"/>
  <c r="F144" i="20" s="1"/>
  <c r="E78" i="20"/>
  <c r="E144" i="20" s="1"/>
  <c r="D78" i="20"/>
  <c r="D144" i="20" s="1"/>
  <c r="C78" i="20"/>
  <c r="C144" i="20" s="1"/>
  <c r="N77" i="20"/>
  <c r="N143" i="20" s="1"/>
  <c r="M77" i="20"/>
  <c r="M143" i="20" s="1"/>
  <c r="L77" i="20"/>
  <c r="L143" i="20" s="1"/>
  <c r="K77" i="20"/>
  <c r="K143" i="20" s="1"/>
  <c r="J77" i="20"/>
  <c r="J143" i="20" s="1"/>
  <c r="I77" i="20"/>
  <c r="I143" i="20" s="1"/>
  <c r="H77" i="20"/>
  <c r="H143" i="20" s="1"/>
  <c r="G77" i="20"/>
  <c r="G143" i="20" s="1"/>
  <c r="F77" i="20"/>
  <c r="F143" i="20" s="1"/>
  <c r="E77" i="20"/>
  <c r="E143" i="20" s="1"/>
  <c r="D77" i="20"/>
  <c r="D143" i="20" s="1"/>
  <c r="C77" i="20"/>
  <c r="C143" i="20" s="1"/>
  <c r="N76" i="20"/>
  <c r="N142" i="20" s="1"/>
  <c r="M76" i="20"/>
  <c r="M142" i="20" s="1"/>
  <c r="L76" i="20"/>
  <c r="L142" i="20" s="1"/>
  <c r="K76" i="20"/>
  <c r="K142" i="20" s="1"/>
  <c r="J76" i="20"/>
  <c r="J142" i="20" s="1"/>
  <c r="I76" i="20"/>
  <c r="I142" i="20" s="1"/>
  <c r="H76" i="20"/>
  <c r="H142" i="20" s="1"/>
  <c r="G76" i="20"/>
  <c r="G142" i="20" s="1"/>
  <c r="F76" i="20"/>
  <c r="F142" i="20" s="1"/>
  <c r="E76" i="20"/>
  <c r="E142" i="20" s="1"/>
  <c r="D76" i="20"/>
  <c r="D142" i="20" s="1"/>
  <c r="C76" i="20"/>
  <c r="C142" i="20" s="1"/>
  <c r="N75" i="20"/>
  <c r="N141" i="20" s="1"/>
  <c r="M75" i="20"/>
  <c r="M141" i="20" s="1"/>
  <c r="L75" i="20"/>
  <c r="L141" i="20" s="1"/>
  <c r="K75" i="20"/>
  <c r="K141" i="20" s="1"/>
  <c r="J75" i="20"/>
  <c r="J141" i="20" s="1"/>
  <c r="I75" i="20"/>
  <c r="I141" i="20" s="1"/>
  <c r="H75" i="20"/>
  <c r="H141" i="20" s="1"/>
  <c r="G75" i="20"/>
  <c r="G141" i="20" s="1"/>
  <c r="F75" i="20"/>
  <c r="F141" i="20" s="1"/>
  <c r="E75" i="20"/>
  <c r="E141" i="20" s="1"/>
  <c r="D75" i="20"/>
  <c r="D141" i="20" s="1"/>
  <c r="C75" i="20"/>
  <c r="C141" i="20" s="1"/>
  <c r="N21" i="20"/>
  <c r="N19" i="20"/>
  <c r="M21" i="20"/>
  <c r="L21" i="20"/>
  <c r="K21" i="20"/>
  <c r="J21" i="20"/>
  <c r="I21" i="20"/>
  <c r="H21" i="20"/>
  <c r="G21" i="20"/>
  <c r="F21" i="20"/>
  <c r="E21" i="20"/>
  <c r="D21" i="20"/>
  <c r="C21" i="20"/>
  <c r="N20" i="20"/>
  <c r="M20" i="20"/>
  <c r="L20" i="20"/>
  <c r="K20" i="20"/>
  <c r="J20" i="20"/>
  <c r="I20" i="20"/>
  <c r="H20" i="20"/>
  <c r="G20" i="20"/>
  <c r="F20" i="20"/>
  <c r="E20" i="20"/>
  <c r="D20" i="20"/>
  <c r="C20" i="20"/>
  <c r="M19" i="20"/>
  <c r="L19" i="20"/>
  <c r="K19" i="20"/>
  <c r="J19" i="20"/>
  <c r="I19" i="20"/>
  <c r="H19" i="20"/>
  <c r="G19" i="20"/>
  <c r="F19" i="20"/>
  <c r="E19" i="20"/>
  <c r="D19" i="20"/>
  <c r="C19" i="20"/>
  <c r="N18" i="20"/>
  <c r="M18" i="20"/>
  <c r="L18" i="20"/>
  <c r="K18" i="20"/>
  <c r="J18" i="20"/>
  <c r="I18" i="20"/>
  <c r="H18" i="20"/>
  <c r="G18" i="20"/>
  <c r="F18" i="20"/>
  <c r="E18" i="20"/>
  <c r="D18" i="20"/>
  <c r="C18" i="20"/>
  <c r="N17" i="20"/>
  <c r="M17" i="20"/>
  <c r="L17" i="20"/>
  <c r="K17" i="20"/>
  <c r="J17" i="20"/>
  <c r="I17" i="20"/>
  <c r="H17" i="20"/>
  <c r="G17" i="20"/>
  <c r="F17" i="20"/>
  <c r="E17" i="20"/>
  <c r="D17" i="20"/>
  <c r="C17" i="20"/>
  <c r="N16" i="20"/>
  <c r="M16" i="20"/>
  <c r="L16" i="20"/>
  <c r="K16" i="20"/>
  <c r="J16" i="20"/>
  <c r="I16" i="20"/>
  <c r="H16" i="20"/>
  <c r="G16" i="20"/>
  <c r="F16" i="20"/>
  <c r="E16" i="20"/>
  <c r="D16" i="20"/>
  <c r="C16" i="20"/>
  <c r="N15" i="20"/>
  <c r="M15" i="20"/>
  <c r="L15" i="20"/>
  <c r="K15" i="20"/>
  <c r="J15" i="20"/>
  <c r="I15" i="20"/>
  <c r="H15" i="20"/>
  <c r="G15" i="20"/>
  <c r="F15" i="20"/>
  <c r="D15" i="20"/>
  <c r="C15" i="20"/>
  <c r="N14" i="20"/>
  <c r="M14" i="20"/>
  <c r="L14" i="20"/>
  <c r="K14" i="20"/>
  <c r="J14" i="20"/>
  <c r="I14" i="20"/>
  <c r="H14" i="20"/>
  <c r="G14" i="20"/>
  <c r="F14" i="20"/>
  <c r="E14" i="20"/>
  <c r="D14" i="20"/>
  <c r="C14" i="20"/>
  <c r="N13" i="20"/>
  <c r="M13" i="20"/>
  <c r="L13" i="20"/>
  <c r="K13" i="20"/>
  <c r="J13" i="20"/>
  <c r="I13" i="20"/>
  <c r="H13" i="20"/>
  <c r="G13" i="20"/>
  <c r="F13" i="20"/>
  <c r="E13" i="20"/>
  <c r="D13" i="20"/>
  <c r="C13" i="20"/>
  <c r="N12" i="20"/>
  <c r="M12" i="20"/>
  <c r="L12" i="20"/>
  <c r="K12" i="20"/>
  <c r="J12" i="20"/>
  <c r="I12" i="20"/>
  <c r="H12" i="20"/>
  <c r="G12" i="20"/>
  <c r="F12" i="20"/>
  <c r="D12" i="20"/>
  <c r="C12" i="20"/>
  <c r="N11" i="20"/>
  <c r="M11" i="20"/>
  <c r="L11" i="20"/>
  <c r="K11" i="20"/>
  <c r="J11" i="20"/>
  <c r="I11" i="20"/>
  <c r="H11" i="20"/>
  <c r="G11" i="20"/>
  <c r="F11" i="20"/>
  <c r="E11" i="20"/>
  <c r="D11" i="20"/>
  <c r="C11" i="20"/>
  <c r="N10" i="20"/>
  <c r="M10" i="20"/>
  <c r="L10" i="20"/>
  <c r="K10" i="20"/>
  <c r="J10" i="20"/>
  <c r="I10" i="20"/>
  <c r="H10" i="20"/>
  <c r="G10" i="20"/>
  <c r="F10" i="20"/>
  <c r="E10" i="20"/>
  <c r="D10" i="20"/>
  <c r="C10" i="20"/>
  <c r="N9" i="20"/>
  <c r="M9" i="20"/>
  <c r="L9" i="20"/>
  <c r="K9" i="20"/>
  <c r="J9" i="20"/>
  <c r="I9" i="20"/>
  <c r="H9" i="20"/>
  <c r="G9" i="20"/>
  <c r="F9" i="20"/>
  <c r="E9" i="20"/>
  <c r="D9" i="20"/>
  <c r="C9" i="20"/>
  <c r="N8" i="20"/>
  <c r="M8" i="20"/>
  <c r="L8" i="20"/>
  <c r="K8" i="20"/>
  <c r="J8" i="20"/>
  <c r="I8" i="20"/>
  <c r="H8" i="20"/>
  <c r="G8" i="20"/>
  <c r="F8" i="20"/>
  <c r="E8" i="20"/>
  <c r="D8" i="20"/>
  <c r="C8" i="20"/>
  <c r="N7" i="20"/>
  <c r="M7" i="20"/>
  <c r="L7" i="20"/>
  <c r="K7" i="20"/>
  <c r="J7" i="20"/>
  <c r="I7" i="20"/>
  <c r="H7" i="20"/>
  <c r="G7" i="20"/>
  <c r="F7" i="20"/>
  <c r="E7" i="20"/>
  <c r="D7" i="20"/>
  <c r="C7" i="20"/>
  <c r="N6" i="20"/>
  <c r="M6" i="20"/>
  <c r="L6" i="20"/>
  <c r="K6" i="20"/>
  <c r="J6" i="20"/>
  <c r="I6" i="20"/>
  <c r="H6" i="20"/>
  <c r="G6" i="20"/>
  <c r="F6" i="20"/>
  <c r="E6" i="20"/>
  <c r="D6" i="20"/>
  <c r="C6" i="20"/>
  <c r="N5" i="20"/>
  <c r="M5" i="20"/>
  <c r="L5" i="20"/>
  <c r="K5" i="20"/>
  <c r="J5" i="20"/>
  <c r="I5" i="20"/>
  <c r="H5" i="20"/>
  <c r="G5" i="20"/>
  <c r="F5" i="20"/>
  <c r="E5" i="20"/>
  <c r="D5" i="20"/>
  <c r="C5" i="20"/>
  <c r="N4" i="20"/>
  <c r="M4" i="20"/>
  <c r="M23" i="20" s="1"/>
  <c r="L4" i="20"/>
  <c r="L23" i="20" s="1"/>
  <c r="K4" i="20"/>
  <c r="J4" i="20"/>
  <c r="I4" i="20"/>
  <c r="H4" i="20"/>
  <c r="G4" i="20"/>
  <c r="F4" i="20"/>
  <c r="E4" i="20"/>
  <c r="E23" i="20" s="1"/>
  <c r="D4" i="20"/>
  <c r="D23" i="20" s="1"/>
  <c r="C4" i="20"/>
  <c r="N3" i="20"/>
  <c r="M3" i="20"/>
  <c r="L3" i="20"/>
  <c r="K3" i="20"/>
  <c r="J3" i="20"/>
  <c r="I3" i="20"/>
  <c r="H3" i="20"/>
  <c r="G3" i="20"/>
  <c r="F3" i="20"/>
  <c r="E3" i="20"/>
  <c r="D3" i="20"/>
  <c r="C3" i="20"/>
  <c r="N2" i="20"/>
  <c r="M2" i="20"/>
  <c r="M22" i="20" s="1"/>
  <c r="L2" i="20"/>
  <c r="L22" i="20" s="1"/>
  <c r="K2" i="20"/>
  <c r="J2" i="20"/>
  <c r="I2" i="20"/>
  <c r="H2" i="20"/>
  <c r="G2" i="20"/>
  <c r="F2" i="20"/>
  <c r="E2" i="20"/>
  <c r="E22" i="20" s="1"/>
  <c r="D2" i="20"/>
  <c r="D22" i="20" s="1"/>
  <c r="C2" i="20"/>
  <c r="F22" i="20" l="1"/>
  <c r="N22" i="20"/>
  <c r="G22" i="20"/>
  <c r="G23" i="20"/>
  <c r="H22" i="20"/>
  <c r="H26" i="20"/>
  <c r="H23" i="20"/>
  <c r="N26" i="20"/>
  <c r="N23" i="20"/>
  <c r="I22" i="20"/>
  <c r="I26" i="20"/>
  <c r="I23" i="20"/>
  <c r="F26" i="20"/>
  <c r="F23" i="20"/>
  <c r="J22" i="20"/>
  <c r="J26" i="20"/>
  <c r="J23" i="20"/>
  <c r="C22" i="20"/>
  <c r="K22" i="20"/>
  <c r="C26" i="20"/>
  <c r="C23" i="20"/>
  <c r="K26" i="20"/>
  <c r="K23" i="20"/>
  <c r="N24" i="20"/>
  <c r="N25" i="20" s="1"/>
  <c r="F24" i="20"/>
  <c r="F25" i="20" s="1"/>
  <c r="D24" i="20"/>
  <c r="D25" i="20" s="1"/>
  <c r="E24" i="20"/>
  <c r="E25" i="20" s="1"/>
  <c r="M24" i="20"/>
  <c r="M25" i="20" s="1"/>
  <c r="G24" i="20"/>
  <c r="G25" i="20" s="1"/>
  <c r="I24" i="20"/>
  <c r="I25" i="20" s="1"/>
  <c r="H24" i="20"/>
  <c r="H25" i="20" s="1"/>
  <c r="J24" i="20"/>
  <c r="J25" i="20" s="1"/>
  <c r="C24" i="20"/>
  <c r="C25" i="20" s="1"/>
  <c r="K24" i="20"/>
  <c r="K25" i="20" s="1"/>
  <c r="L24" i="20"/>
  <c r="L25" i="20" s="1"/>
  <c r="F162" i="20"/>
  <c r="F176" i="20" s="1"/>
  <c r="F206" i="20" s="1"/>
  <c r="H162" i="20"/>
  <c r="H174" i="20" s="1"/>
  <c r="H204" i="20" s="1"/>
  <c r="I162" i="20"/>
  <c r="I167" i="20" s="1"/>
  <c r="I197" i="20" s="1"/>
  <c r="K162" i="20"/>
  <c r="K170" i="20" s="1"/>
  <c r="K200" i="20" s="1"/>
  <c r="N162" i="20"/>
  <c r="N182" i="20" s="1"/>
  <c r="N212" i="20" s="1"/>
  <c r="D162" i="20"/>
  <c r="L162" i="20"/>
  <c r="L180" i="20" s="1"/>
  <c r="L210" i="20" s="1"/>
  <c r="E162" i="20"/>
  <c r="M162" i="20"/>
  <c r="D26" i="20"/>
  <c r="L26" i="20"/>
  <c r="J162" i="20"/>
  <c r="E26" i="20"/>
  <c r="M26" i="20"/>
  <c r="C162" i="20"/>
  <c r="C167" i="20" s="1"/>
  <c r="G162" i="20"/>
  <c r="G184" i="20" s="1"/>
  <c r="G214" i="20" s="1"/>
  <c r="G26" i="20"/>
  <c r="O237" i="19"/>
  <c r="N173" i="20" l="1"/>
  <c r="N203" i="20" s="1"/>
  <c r="K183" i="20"/>
  <c r="K213" i="20" s="1"/>
  <c r="K184" i="20"/>
  <c r="K214" i="20" s="1"/>
  <c r="F177" i="20"/>
  <c r="F207" i="20" s="1"/>
  <c r="F175" i="20"/>
  <c r="F205" i="20" s="1"/>
  <c r="L186" i="20"/>
  <c r="L216" i="20" s="1"/>
  <c r="F183" i="20"/>
  <c r="F213" i="20" s="1"/>
  <c r="F181" i="20"/>
  <c r="F211" i="20" s="1"/>
  <c r="K171" i="20"/>
  <c r="K201" i="20" s="1"/>
  <c r="L173" i="20"/>
  <c r="L203" i="20" s="1"/>
  <c r="F180" i="20"/>
  <c r="F210" i="20" s="1"/>
  <c r="F186" i="20"/>
  <c r="F216" i="20" s="1"/>
  <c r="M184" i="20"/>
  <c r="M214" i="20" s="1"/>
  <c r="I181" i="20"/>
  <c r="I211" i="20" s="1"/>
  <c r="M183" i="20"/>
  <c r="M213" i="20" s="1"/>
  <c r="M169" i="20"/>
  <c r="M199" i="20" s="1"/>
  <c r="M182" i="20"/>
  <c r="M212" i="20" s="1"/>
  <c r="N181" i="20"/>
  <c r="N211" i="20" s="1"/>
  <c r="I186" i="20"/>
  <c r="I216" i="20" s="1"/>
  <c r="M170" i="20"/>
  <c r="M200" i="20" s="1"/>
  <c r="M181" i="20"/>
  <c r="M211" i="20" s="1"/>
  <c r="I174" i="20"/>
  <c r="I204" i="20" s="1"/>
  <c r="M174" i="20"/>
  <c r="M204" i="20" s="1"/>
  <c r="M172" i="20"/>
  <c r="M202" i="20" s="1"/>
  <c r="N175" i="20"/>
  <c r="N205" i="20" s="1"/>
  <c r="I180" i="20"/>
  <c r="I210" i="20" s="1"/>
  <c r="G168" i="20"/>
  <c r="G198" i="20" s="1"/>
  <c r="I171" i="20"/>
  <c r="I201" i="20" s="1"/>
  <c r="K174" i="20"/>
  <c r="K204" i="20" s="1"/>
  <c r="K182" i="20"/>
  <c r="K212" i="20" s="1"/>
  <c r="K181" i="20"/>
  <c r="K211" i="20" s="1"/>
  <c r="K178" i="20"/>
  <c r="K208" i="20" s="1"/>
  <c r="K180" i="20"/>
  <c r="K210" i="20" s="1"/>
  <c r="K186" i="20"/>
  <c r="K216" i="20" s="1"/>
  <c r="G186" i="20"/>
  <c r="G216" i="20" s="1"/>
  <c r="K176" i="20"/>
  <c r="K206" i="20" s="1"/>
  <c r="H177" i="20"/>
  <c r="H207" i="20" s="1"/>
  <c r="K177" i="20"/>
  <c r="K207" i="20" s="1"/>
  <c r="G176" i="20"/>
  <c r="G206" i="20" s="1"/>
  <c r="K185" i="20"/>
  <c r="K215" i="20" s="1"/>
  <c r="K173" i="20"/>
  <c r="K203" i="20" s="1"/>
  <c r="L184" i="20"/>
  <c r="L214" i="20" s="1"/>
  <c r="N183" i="20"/>
  <c r="N213" i="20" s="1"/>
  <c r="K179" i="20"/>
  <c r="K209" i="20" s="1"/>
  <c r="K172" i="20"/>
  <c r="K202" i="20" s="1"/>
  <c r="H176" i="20"/>
  <c r="H206" i="20" s="1"/>
  <c r="D180" i="20"/>
  <c r="D210" i="20" s="1"/>
  <c r="H173" i="20"/>
  <c r="H203" i="20" s="1"/>
  <c r="C177" i="20"/>
  <c r="C207" i="20" s="1"/>
  <c r="I175" i="20"/>
  <c r="I205" i="20" s="1"/>
  <c r="H169" i="20"/>
  <c r="H199" i="20" s="1"/>
  <c r="N178" i="20"/>
  <c r="N208" i="20" s="1"/>
  <c r="H171" i="20"/>
  <c r="H201" i="20" s="1"/>
  <c r="K169" i="20"/>
  <c r="N186" i="20"/>
  <c r="N216" i="20" s="1"/>
  <c r="M168" i="20"/>
  <c r="M198" i="20" s="1"/>
  <c r="M167" i="20"/>
  <c r="M197" i="20" s="1"/>
  <c r="F169" i="20"/>
  <c r="F199" i="20" s="1"/>
  <c r="K168" i="20"/>
  <c r="K198" i="20" s="1"/>
  <c r="H181" i="20"/>
  <c r="H211" i="20" s="1"/>
  <c r="C184" i="20"/>
  <c r="C214" i="20" s="1"/>
  <c r="H170" i="20"/>
  <c r="H200" i="20" s="1"/>
  <c r="C168" i="20"/>
  <c r="C198" i="20" s="1"/>
  <c r="H186" i="20"/>
  <c r="H216" i="20" s="1"/>
  <c r="D186" i="20"/>
  <c r="D216" i="20" s="1"/>
  <c r="H172" i="20"/>
  <c r="H202" i="20" s="1"/>
  <c r="N185" i="20"/>
  <c r="N215" i="20" s="1"/>
  <c r="M178" i="20"/>
  <c r="M208" i="20" s="1"/>
  <c r="M186" i="20"/>
  <c r="M216" i="20" s="1"/>
  <c r="I173" i="20"/>
  <c r="I203" i="20" s="1"/>
  <c r="D170" i="20"/>
  <c r="D200" i="20" s="1"/>
  <c r="F174" i="20"/>
  <c r="F204" i="20" s="1"/>
  <c r="K167" i="20"/>
  <c r="K197" i="20" s="1"/>
  <c r="H179" i="20"/>
  <c r="H209" i="20" s="1"/>
  <c r="H185" i="20"/>
  <c r="H215" i="20" s="1"/>
  <c r="D183" i="20"/>
  <c r="D213" i="20" s="1"/>
  <c r="F185" i="20"/>
  <c r="F215" i="20" s="1"/>
  <c r="D177" i="20"/>
  <c r="D207" i="20" s="1"/>
  <c r="H182" i="20"/>
  <c r="H212" i="20" s="1"/>
  <c r="H178" i="20"/>
  <c r="H208" i="20" s="1"/>
  <c r="F184" i="20"/>
  <c r="F214" i="20" s="1"/>
  <c r="D178" i="20"/>
  <c r="D208" i="20" s="1"/>
  <c r="F168" i="20"/>
  <c r="F198" i="20" s="1"/>
  <c r="L175" i="20"/>
  <c r="L205" i="20" s="1"/>
  <c r="G174" i="20"/>
  <c r="G204" i="20" s="1"/>
  <c r="C179" i="20"/>
  <c r="C209" i="20" s="1"/>
  <c r="E173" i="20"/>
  <c r="E203" i="20" s="1"/>
  <c r="G175" i="20"/>
  <c r="G205" i="20" s="1"/>
  <c r="E186" i="20"/>
  <c r="E216" i="20" s="1"/>
  <c r="N174" i="20"/>
  <c r="N204" i="20" s="1"/>
  <c r="D169" i="20"/>
  <c r="D199" i="20" s="1"/>
  <c r="C174" i="20"/>
  <c r="C204" i="20" s="1"/>
  <c r="L171" i="20"/>
  <c r="L201" i="20" s="1"/>
  <c r="I179" i="20"/>
  <c r="I209" i="20" s="1"/>
  <c r="L182" i="20"/>
  <c r="L212" i="20" s="1"/>
  <c r="E170" i="20"/>
  <c r="E200" i="20" s="1"/>
  <c r="C181" i="20"/>
  <c r="C211" i="20" s="1"/>
  <c r="G185" i="20"/>
  <c r="G215" i="20" s="1"/>
  <c r="L181" i="20"/>
  <c r="L211" i="20" s="1"/>
  <c r="M185" i="20"/>
  <c r="M215" i="20" s="1"/>
  <c r="M176" i="20"/>
  <c r="M206" i="20" s="1"/>
  <c r="E169" i="20"/>
  <c r="E199" i="20" s="1"/>
  <c r="D168" i="20"/>
  <c r="D198" i="20" s="1"/>
  <c r="H175" i="20"/>
  <c r="H205" i="20" s="1"/>
  <c r="G173" i="20"/>
  <c r="G203" i="20" s="1"/>
  <c r="F170" i="20"/>
  <c r="F200" i="20" s="1"/>
  <c r="I172" i="20"/>
  <c r="I202" i="20" s="1"/>
  <c r="H167" i="20"/>
  <c r="H197" i="20" s="1"/>
  <c r="H180" i="20"/>
  <c r="H210" i="20" s="1"/>
  <c r="E178" i="20"/>
  <c r="E208" i="20" s="1"/>
  <c r="D174" i="20"/>
  <c r="D204" i="20" s="1"/>
  <c r="E175" i="20"/>
  <c r="E205" i="20" s="1"/>
  <c r="G179" i="20"/>
  <c r="G209" i="20" s="1"/>
  <c r="G167" i="20"/>
  <c r="G197" i="20" s="1"/>
  <c r="G177" i="20"/>
  <c r="G207" i="20" s="1"/>
  <c r="E183" i="20"/>
  <c r="E213" i="20" s="1"/>
  <c r="E174" i="20"/>
  <c r="E204" i="20" s="1"/>
  <c r="E168" i="20"/>
  <c r="E198" i="20" s="1"/>
  <c r="E172" i="20"/>
  <c r="E202" i="20" s="1"/>
  <c r="N176" i="20"/>
  <c r="N206" i="20" s="1"/>
  <c r="M171" i="20"/>
  <c r="M201" i="20" s="1"/>
  <c r="F179" i="20"/>
  <c r="F209" i="20" s="1"/>
  <c r="G181" i="20"/>
  <c r="G211" i="20" s="1"/>
  <c r="G182" i="20"/>
  <c r="G212" i="20" s="1"/>
  <c r="G178" i="20"/>
  <c r="G208" i="20" s="1"/>
  <c r="G169" i="20"/>
  <c r="G199" i="20" s="1"/>
  <c r="D167" i="20"/>
  <c r="D197" i="20" s="1"/>
  <c r="L172" i="20"/>
  <c r="L202" i="20" s="1"/>
  <c r="H184" i="20"/>
  <c r="H214" i="20" s="1"/>
  <c r="F171" i="20"/>
  <c r="F201" i="20" s="1"/>
  <c r="M179" i="20"/>
  <c r="M209" i="20" s="1"/>
  <c r="N170" i="20"/>
  <c r="N200" i="20" s="1"/>
  <c r="C182" i="20"/>
  <c r="C212" i="20" s="1"/>
  <c r="D172" i="20"/>
  <c r="D202" i="20" s="1"/>
  <c r="N169" i="20"/>
  <c r="N199" i="20" s="1"/>
  <c r="C197" i="20"/>
  <c r="L178" i="20"/>
  <c r="L208" i="20" s="1"/>
  <c r="L168" i="20"/>
  <c r="L198" i="20" s="1"/>
  <c r="L183" i="20"/>
  <c r="L213" i="20" s="1"/>
  <c r="N171" i="20"/>
  <c r="N201" i="20" s="1"/>
  <c r="I188" i="20"/>
  <c r="I189" i="20" s="1"/>
  <c r="I187" i="20"/>
  <c r="I217" i="20" s="1"/>
  <c r="D175" i="20"/>
  <c r="D205" i="20" s="1"/>
  <c r="J173" i="20"/>
  <c r="J203" i="20" s="1"/>
  <c r="M173" i="20"/>
  <c r="M203" i="20" s="1"/>
  <c r="N172" i="20"/>
  <c r="N202" i="20" s="1"/>
  <c r="D182" i="20"/>
  <c r="D212" i="20" s="1"/>
  <c r="N179" i="20"/>
  <c r="N209" i="20" s="1"/>
  <c r="J176" i="20"/>
  <c r="J206" i="20" s="1"/>
  <c r="J184" i="20"/>
  <c r="J214" i="20" s="1"/>
  <c r="E185" i="20"/>
  <c r="E215" i="20" s="1"/>
  <c r="C172" i="20"/>
  <c r="C202" i="20" s="1"/>
  <c r="J170" i="20"/>
  <c r="J200" i="20" s="1"/>
  <c r="E171" i="20"/>
  <c r="E201" i="20" s="1"/>
  <c r="I185" i="20"/>
  <c r="I215" i="20" s="1"/>
  <c r="D171" i="20"/>
  <c r="D201" i="20" s="1"/>
  <c r="N184" i="20"/>
  <c r="N214" i="20" s="1"/>
  <c r="I178" i="20"/>
  <c r="I208" i="20" s="1"/>
  <c r="F178" i="20"/>
  <c r="F208" i="20" s="1"/>
  <c r="J187" i="20"/>
  <c r="J217" i="20" s="1"/>
  <c r="J188" i="20"/>
  <c r="J189" i="20" s="1"/>
  <c r="J177" i="20"/>
  <c r="J207" i="20" s="1"/>
  <c r="J172" i="20"/>
  <c r="J202" i="20" s="1"/>
  <c r="J185" i="20"/>
  <c r="J215" i="20" s="1"/>
  <c r="J179" i="20"/>
  <c r="J209" i="20" s="1"/>
  <c r="L188" i="20"/>
  <c r="L189" i="20" s="1"/>
  <c r="L187" i="20"/>
  <c r="L217" i="20" s="1"/>
  <c r="C186" i="20"/>
  <c r="C216" i="20" s="1"/>
  <c r="J167" i="20"/>
  <c r="J197" i="20" s="1"/>
  <c r="G183" i="20"/>
  <c r="G213" i="20" s="1"/>
  <c r="I184" i="20"/>
  <c r="I214" i="20" s="1"/>
  <c r="N180" i="20"/>
  <c r="N210" i="20" s="1"/>
  <c r="M188" i="20"/>
  <c r="M189" i="20" s="1"/>
  <c r="M187" i="20"/>
  <c r="M217" i="20" s="1"/>
  <c r="L167" i="20"/>
  <c r="L197" i="20" s="1"/>
  <c r="J171" i="20"/>
  <c r="J201" i="20" s="1"/>
  <c r="M180" i="20"/>
  <c r="M210" i="20" s="1"/>
  <c r="L176" i="20"/>
  <c r="L206" i="20" s="1"/>
  <c r="G171" i="20"/>
  <c r="G201" i="20" s="1"/>
  <c r="K187" i="20"/>
  <c r="K217" i="20" s="1"/>
  <c r="K188" i="20"/>
  <c r="K189" i="20" s="1"/>
  <c r="I170" i="20"/>
  <c r="I200" i="20" s="1"/>
  <c r="I183" i="20"/>
  <c r="I213" i="20" s="1"/>
  <c r="N168" i="20"/>
  <c r="N198" i="20" s="1"/>
  <c r="J183" i="20"/>
  <c r="J213" i="20" s="1"/>
  <c r="M177" i="20"/>
  <c r="M207" i="20" s="1"/>
  <c r="I168" i="20"/>
  <c r="I198" i="20" s="1"/>
  <c r="J180" i="20"/>
  <c r="J210" i="20" s="1"/>
  <c r="C187" i="20"/>
  <c r="C217" i="20" s="1"/>
  <c r="C188" i="20"/>
  <c r="C189" i="20" s="1"/>
  <c r="C183" i="20"/>
  <c r="C213" i="20" s="1"/>
  <c r="C173" i="20"/>
  <c r="C203" i="20" s="1"/>
  <c r="J182" i="20"/>
  <c r="J212" i="20" s="1"/>
  <c r="C178" i="20"/>
  <c r="C208" i="20" s="1"/>
  <c r="E179" i="20"/>
  <c r="E209" i="20" s="1"/>
  <c r="D188" i="20"/>
  <c r="D189" i="20" s="1"/>
  <c r="D187" i="20"/>
  <c r="D217" i="20" s="1"/>
  <c r="E180" i="20"/>
  <c r="E210" i="20" s="1"/>
  <c r="D176" i="20"/>
  <c r="D206" i="20" s="1"/>
  <c r="L170" i="20"/>
  <c r="L200" i="20" s="1"/>
  <c r="C170" i="20"/>
  <c r="C200" i="20" s="1"/>
  <c r="L177" i="20"/>
  <c r="L207" i="20" s="1"/>
  <c r="C180" i="20"/>
  <c r="C210" i="20" s="1"/>
  <c r="I169" i="20"/>
  <c r="I199" i="20" s="1"/>
  <c r="F188" i="20"/>
  <c r="F189" i="20" s="1"/>
  <c r="F187" i="20"/>
  <c r="F217" i="20" s="1"/>
  <c r="E177" i="20"/>
  <c r="E207" i="20" s="1"/>
  <c r="K175" i="20"/>
  <c r="K205" i="20" s="1"/>
  <c r="J175" i="20"/>
  <c r="J205" i="20" s="1"/>
  <c r="E188" i="20"/>
  <c r="E189" i="20" s="1"/>
  <c r="E187" i="20"/>
  <c r="E217" i="20" s="1"/>
  <c r="E181" i="20"/>
  <c r="E211" i="20" s="1"/>
  <c r="E184" i="20"/>
  <c r="E214" i="20" s="1"/>
  <c r="N188" i="20"/>
  <c r="N189" i="20" s="1"/>
  <c r="N187" i="20"/>
  <c r="N217" i="20" s="1"/>
  <c r="L179" i="20"/>
  <c r="L209" i="20" s="1"/>
  <c r="L185" i="20"/>
  <c r="L215" i="20" s="1"/>
  <c r="D173" i="20"/>
  <c r="D203" i="20" s="1"/>
  <c r="J174" i="20"/>
  <c r="J204" i="20" s="1"/>
  <c r="F167" i="20"/>
  <c r="F197" i="20" s="1"/>
  <c r="F182" i="20"/>
  <c r="F212" i="20" s="1"/>
  <c r="I176" i="20"/>
  <c r="I206" i="20" s="1"/>
  <c r="D184" i="20"/>
  <c r="D214" i="20" s="1"/>
  <c r="C175" i="20"/>
  <c r="C205" i="20" s="1"/>
  <c r="F172" i="20"/>
  <c r="F202" i="20" s="1"/>
  <c r="J181" i="20"/>
  <c r="J211" i="20" s="1"/>
  <c r="J169" i="20"/>
  <c r="J199" i="20" s="1"/>
  <c r="J178" i="20"/>
  <c r="J208" i="20" s="1"/>
  <c r="C185" i="20"/>
  <c r="C215" i="20" s="1"/>
  <c r="N177" i="20"/>
  <c r="N207" i="20" s="1"/>
  <c r="C171" i="20"/>
  <c r="C201" i="20" s="1"/>
  <c r="G188" i="20"/>
  <c r="G189" i="20" s="1"/>
  <c r="G187" i="20"/>
  <c r="G217" i="20" s="1"/>
  <c r="G170" i="20"/>
  <c r="G200" i="20" s="1"/>
  <c r="G180" i="20"/>
  <c r="G210" i="20" s="1"/>
  <c r="D181" i="20"/>
  <c r="D211" i="20" s="1"/>
  <c r="E176" i="20"/>
  <c r="E206" i="20" s="1"/>
  <c r="I182" i="20"/>
  <c r="I212" i="20" s="1"/>
  <c r="I177" i="20"/>
  <c r="I207" i="20" s="1"/>
  <c r="E167" i="20"/>
  <c r="E182" i="20"/>
  <c r="E212" i="20" s="1"/>
  <c r="N167" i="20"/>
  <c r="N197" i="20" s="1"/>
  <c r="D179" i="20"/>
  <c r="D209" i="20" s="1"/>
  <c r="L174" i="20"/>
  <c r="L204" i="20" s="1"/>
  <c r="L169" i="20"/>
  <c r="L199" i="20" s="1"/>
  <c r="D185" i="20"/>
  <c r="D215" i="20" s="1"/>
  <c r="C176" i="20"/>
  <c r="C206" i="20" s="1"/>
  <c r="C169" i="20"/>
  <c r="C199" i="20" s="1"/>
  <c r="F173" i="20"/>
  <c r="F203" i="20" s="1"/>
  <c r="J168" i="20"/>
  <c r="J198" i="20" s="1"/>
  <c r="H187" i="20"/>
  <c r="H217" i="20" s="1"/>
  <c r="H188" i="20"/>
  <c r="H189" i="20" s="1"/>
  <c r="J186" i="20"/>
  <c r="J216" i="20" s="1"/>
  <c r="M175" i="20"/>
  <c r="M205" i="20" s="1"/>
  <c r="H168" i="20"/>
  <c r="H198" i="20" s="1"/>
  <c r="H183" i="20"/>
  <c r="H213" i="20" s="1"/>
  <c r="G172" i="20"/>
  <c r="G202" i="20" s="1"/>
  <c r="E192" i="20" l="1"/>
  <c r="E197" i="20"/>
  <c r="K193" i="20"/>
  <c r="K199" i="20"/>
  <c r="L193" i="20"/>
  <c r="C193" i="20"/>
  <c r="L192" i="20"/>
  <c r="J192" i="20"/>
  <c r="N192" i="20"/>
  <c r="F192" i="20"/>
  <c r="G192" i="20"/>
  <c r="E193" i="20"/>
  <c r="K192" i="20"/>
  <c r="M193" i="20"/>
  <c r="D193" i="20"/>
  <c r="F193" i="20"/>
  <c r="C192" i="20"/>
  <c r="H192" i="20"/>
  <c r="J193" i="20"/>
  <c r="N193" i="20"/>
  <c r="D192" i="20"/>
  <c r="M192" i="20"/>
  <c r="H193" i="20"/>
  <c r="I193" i="20"/>
  <c r="G193" i="20"/>
  <c r="I192" i="20"/>
  <c r="F194" i="20"/>
  <c r="E194" i="20"/>
  <c r="I194" i="20"/>
  <c r="H194" i="20"/>
  <c r="D194" i="20"/>
  <c r="O189" i="20"/>
  <c r="K194" i="20"/>
  <c r="M194" i="20"/>
  <c r="L194" i="20"/>
  <c r="N194" i="20"/>
  <c r="C194" i="20"/>
  <c r="G194" i="20"/>
  <c r="J194" i="20"/>
  <c r="Q188" i="18"/>
  <c r="O187" i="18"/>
  <c r="Q175" i="17"/>
  <c r="Q176" i="17"/>
  <c r="Q177" i="17"/>
  <c r="Q178" i="17"/>
  <c r="Q179" i="17"/>
  <c r="Q180" i="17"/>
  <c r="Q181" i="17"/>
  <c r="Q182" i="17"/>
  <c r="Q183" i="17"/>
  <c r="Q184" i="17"/>
  <c r="Q185" i="17"/>
  <c r="Q186" i="17"/>
  <c r="Q187" i="17"/>
  <c r="Q188" i="17"/>
  <c r="Q189" i="17"/>
  <c r="Q190" i="17"/>
  <c r="Q191" i="17"/>
  <c r="Q192" i="17"/>
  <c r="Q193" i="17"/>
  <c r="Q194" i="17"/>
  <c r="Q195" i="17"/>
  <c r="Q174" i="17"/>
  <c r="Q210" i="18"/>
  <c r="Q211" i="18"/>
  <c r="Q209" i="18"/>
  <c r="Q208" i="18"/>
  <c r="Q207" i="18"/>
  <c r="Q206" i="18"/>
  <c r="Q205" i="18"/>
  <c r="Q204" i="18"/>
  <c r="Q198" i="18"/>
  <c r="Q199" i="18"/>
  <c r="Q200" i="18"/>
  <c r="Q201" i="18"/>
  <c r="Q202" i="18"/>
  <c r="Q203" i="18"/>
  <c r="Q197" i="18"/>
  <c r="Q196" i="18"/>
  <c r="Q189" i="18"/>
  <c r="Q190" i="18"/>
  <c r="Q191" i="18"/>
  <c r="Q192" i="18"/>
  <c r="Q193" i="18"/>
  <c r="Q194" i="18"/>
  <c r="Q195" i="18"/>
  <c r="M195" i="20" l="1"/>
  <c r="K195" i="20"/>
  <c r="D195" i="20"/>
  <c r="H195" i="20"/>
  <c r="I195" i="20"/>
  <c r="C195" i="20"/>
  <c r="N195" i="20"/>
  <c r="J195" i="20"/>
  <c r="E195" i="20"/>
  <c r="G195" i="20"/>
  <c r="L195" i="20"/>
  <c r="F195" i="20"/>
  <c r="R174" i="15"/>
  <c r="O174" i="17"/>
  <c r="G26" i="19" l="1"/>
  <c r="H26" i="19"/>
  <c r="I26" i="19"/>
  <c r="J26" i="19"/>
  <c r="K26" i="19"/>
  <c r="L26" i="19"/>
  <c r="M26" i="19"/>
  <c r="C21" i="19"/>
  <c r="D21" i="19"/>
  <c r="E21" i="19"/>
  <c r="F21" i="19"/>
  <c r="G21" i="19"/>
  <c r="H21" i="19"/>
  <c r="I21" i="19"/>
  <c r="J21" i="19"/>
  <c r="K21" i="19"/>
  <c r="L21" i="19"/>
  <c r="M21" i="19"/>
  <c r="C22" i="19"/>
  <c r="D22" i="19"/>
  <c r="E22" i="19"/>
  <c r="F22" i="19"/>
  <c r="G22" i="19"/>
  <c r="H22" i="19"/>
  <c r="I22" i="19"/>
  <c r="J22" i="19"/>
  <c r="K22" i="19"/>
  <c r="L22" i="19"/>
  <c r="M22" i="19"/>
  <c r="F194" i="19" l="1"/>
  <c r="G194" i="19"/>
  <c r="H194" i="19"/>
  <c r="I194" i="19"/>
  <c r="J194" i="19"/>
  <c r="K194" i="19"/>
  <c r="L194" i="19"/>
  <c r="M194" i="19"/>
  <c r="N194" i="19"/>
  <c r="C196" i="19"/>
  <c r="D196" i="19"/>
  <c r="E196" i="19"/>
  <c r="F196" i="19"/>
  <c r="G196" i="19"/>
  <c r="H196" i="19"/>
  <c r="I196" i="19"/>
  <c r="J196" i="19"/>
  <c r="K196" i="19"/>
  <c r="L196" i="19"/>
  <c r="M196" i="19"/>
  <c r="N196" i="19"/>
  <c r="G117" i="19" l="1"/>
  <c r="G201" i="19" s="1"/>
  <c r="H117" i="19"/>
  <c r="H201" i="19" s="1"/>
  <c r="I117" i="19"/>
  <c r="I201" i="19" s="1"/>
  <c r="J117" i="19"/>
  <c r="J201" i="19" s="1"/>
  <c r="K117" i="19"/>
  <c r="K201" i="19" s="1"/>
  <c r="L117" i="19"/>
  <c r="L201" i="19" s="1"/>
  <c r="M117" i="19"/>
  <c r="M201" i="19" s="1"/>
  <c r="N117" i="19"/>
  <c r="N201" i="19" s="1"/>
  <c r="F26" i="19" l="1"/>
  <c r="F118" i="19"/>
  <c r="F202" i="19" s="1"/>
  <c r="E117" i="19"/>
  <c r="E201" i="19" s="1"/>
  <c r="F117" i="19"/>
  <c r="F201" i="19" s="1"/>
  <c r="G19" i="19" l="1"/>
  <c r="H19" i="19"/>
  <c r="I19" i="19"/>
  <c r="J19" i="19"/>
  <c r="K19" i="19"/>
  <c r="L19" i="19"/>
  <c r="M19" i="19"/>
  <c r="F19" i="19"/>
  <c r="C109" i="19" l="1"/>
  <c r="C193" i="19" s="1"/>
  <c r="D109" i="19"/>
  <c r="D193" i="19" s="1"/>
  <c r="E109" i="19"/>
  <c r="E193" i="19" s="1"/>
  <c r="C110" i="19"/>
  <c r="C194" i="19" s="1"/>
  <c r="D110" i="19"/>
  <c r="D194" i="19" s="1"/>
  <c r="E110" i="19"/>
  <c r="E194" i="19" s="1"/>
  <c r="C111" i="19"/>
  <c r="C195" i="19" s="1"/>
  <c r="D111" i="19"/>
  <c r="D195" i="19" s="1"/>
  <c r="E111" i="19"/>
  <c r="E195" i="19" s="1"/>
  <c r="C113" i="19"/>
  <c r="C197" i="19" s="1"/>
  <c r="D113" i="19"/>
  <c r="D197" i="19" s="1"/>
  <c r="E113" i="19"/>
  <c r="E197" i="19" s="1"/>
  <c r="C114" i="19"/>
  <c r="C198" i="19" s="1"/>
  <c r="D114" i="19"/>
  <c r="D198" i="19" s="1"/>
  <c r="E114" i="19"/>
  <c r="E198" i="19" s="1"/>
  <c r="C115" i="19"/>
  <c r="C199" i="19" s="1"/>
  <c r="D115" i="19"/>
  <c r="D199" i="19" s="1"/>
  <c r="E115" i="19"/>
  <c r="E199" i="19" s="1"/>
  <c r="C116" i="19"/>
  <c r="C200" i="19" s="1"/>
  <c r="D116" i="19"/>
  <c r="D200" i="19" s="1"/>
  <c r="E116" i="19"/>
  <c r="E200" i="19" s="1"/>
  <c r="C117" i="19"/>
  <c r="C201" i="19" s="1"/>
  <c r="D117" i="19"/>
  <c r="D201" i="19" s="1"/>
  <c r="C19" i="19"/>
  <c r="D19" i="19"/>
  <c r="E19" i="19"/>
  <c r="C20" i="19"/>
  <c r="D20" i="19"/>
  <c r="E20" i="19"/>
  <c r="C23" i="19"/>
  <c r="D23" i="19"/>
  <c r="E23" i="19"/>
  <c r="C24" i="19"/>
  <c r="D24" i="19"/>
  <c r="E24" i="19"/>
  <c r="C25" i="19"/>
  <c r="D25" i="19"/>
  <c r="E25" i="19"/>
  <c r="C26" i="19"/>
  <c r="D26" i="19"/>
  <c r="E26" i="19"/>
  <c r="D214" i="18" l="1"/>
  <c r="E214" i="18"/>
  <c r="F214" i="18"/>
  <c r="G214" i="18"/>
  <c r="H214" i="18"/>
  <c r="I214" i="18"/>
  <c r="J214" i="18"/>
  <c r="K214" i="18"/>
  <c r="L214" i="18"/>
  <c r="M214" i="18"/>
  <c r="N214" i="18"/>
  <c r="C214" i="18"/>
  <c r="C183" i="18" l="1"/>
  <c r="C211" i="18" s="1"/>
  <c r="N118" i="19" l="1"/>
  <c r="N202" i="19" s="1"/>
  <c r="M118" i="19"/>
  <c r="M202" i="19" s="1"/>
  <c r="L118" i="19"/>
  <c r="L202" i="19" s="1"/>
  <c r="K118" i="19"/>
  <c r="K202" i="19" s="1"/>
  <c r="J118" i="19"/>
  <c r="J202" i="19" s="1"/>
  <c r="I118" i="19"/>
  <c r="I202" i="19" s="1"/>
  <c r="H118" i="19"/>
  <c r="H202" i="19" s="1"/>
  <c r="G118" i="19"/>
  <c r="G202" i="19" s="1"/>
  <c r="E118" i="19"/>
  <c r="E202" i="19" s="1"/>
  <c r="D118" i="19"/>
  <c r="D202" i="19" s="1"/>
  <c r="C118" i="19"/>
  <c r="C202" i="19" s="1"/>
  <c r="N116" i="19"/>
  <c r="N200" i="19" s="1"/>
  <c r="M116" i="19"/>
  <c r="M200" i="19" s="1"/>
  <c r="L116" i="19"/>
  <c r="L200" i="19" s="1"/>
  <c r="K116" i="19"/>
  <c r="K200" i="19" s="1"/>
  <c r="J116" i="19"/>
  <c r="J200" i="19" s="1"/>
  <c r="I116" i="19"/>
  <c r="I200" i="19" s="1"/>
  <c r="H116" i="19"/>
  <c r="H200" i="19" s="1"/>
  <c r="G116" i="19"/>
  <c r="G200" i="19" s="1"/>
  <c r="F116" i="19"/>
  <c r="F200" i="19" s="1"/>
  <c r="N115" i="19"/>
  <c r="N199" i="19" s="1"/>
  <c r="M115" i="19"/>
  <c r="M199" i="19" s="1"/>
  <c r="L115" i="19"/>
  <c r="L199" i="19" s="1"/>
  <c r="K115" i="19"/>
  <c r="K199" i="19" s="1"/>
  <c r="J115" i="19"/>
  <c r="J199" i="19" s="1"/>
  <c r="I115" i="19"/>
  <c r="I199" i="19" s="1"/>
  <c r="H115" i="19"/>
  <c r="H199" i="19" s="1"/>
  <c r="G115" i="19"/>
  <c r="G199" i="19" s="1"/>
  <c r="F115" i="19"/>
  <c r="F199" i="19" s="1"/>
  <c r="N114" i="19"/>
  <c r="N198" i="19" s="1"/>
  <c r="M114" i="19"/>
  <c r="M198" i="19" s="1"/>
  <c r="L114" i="19"/>
  <c r="L198" i="19" s="1"/>
  <c r="K114" i="19"/>
  <c r="K198" i="19" s="1"/>
  <c r="J114" i="19"/>
  <c r="J198" i="19" s="1"/>
  <c r="I114" i="19"/>
  <c r="I198" i="19" s="1"/>
  <c r="H114" i="19"/>
  <c r="H198" i="19" s="1"/>
  <c r="G114" i="19"/>
  <c r="G198" i="19" s="1"/>
  <c r="F114" i="19"/>
  <c r="F198" i="19" s="1"/>
  <c r="N113" i="19"/>
  <c r="N197" i="19" s="1"/>
  <c r="M113" i="19"/>
  <c r="M197" i="19" s="1"/>
  <c r="L113" i="19"/>
  <c r="L197" i="19" s="1"/>
  <c r="K113" i="19"/>
  <c r="K197" i="19" s="1"/>
  <c r="J113" i="19"/>
  <c r="J197" i="19" s="1"/>
  <c r="I113" i="19"/>
  <c r="I197" i="19" s="1"/>
  <c r="H113" i="19"/>
  <c r="H197" i="19" s="1"/>
  <c r="G113" i="19"/>
  <c r="G197" i="19" s="1"/>
  <c r="F113" i="19"/>
  <c r="F197" i="19" s="1"/>
  <c r="N111" i="19"/>
  <c r="N195" i="19" s="1"/>
  <c r="M111" i="19"/>
  <c r="M195" i="19" s="1"/>
  <c r="L111" i="19"/>
  <c r="L195" i="19" s="1"/>
  <c r="K111" i="19"/>
  <c r="K195" i="19" s="1"/>
  <c r="J111" i="19"/>
  <c r="J195" i="19" s="1"/>
  <c r="I111" i="19"/>
  <c r="I195" i="19" s="1"/>
  <c r="H111" i="19"/>
  <c r="H195" i="19" s="1"/>
  <c r="G111" i="19"/>
  <c r="G195" i="19" s="1"/>
  <c r="F111" i="19"/>
  <c r="F195" i="19" s="1"/>
  <c r="N109" i="19"/>
  <c r="N193" i="19" s="1"/>
  <c r="M109" i="19"/>
  <c r="M193" i="19" s="1"/>
  <c r="L109" i="19"/>
  <c r="L193" i="19" s="1"/>
  <c r="K109" i="19"/>
  <c r="K193" i="19" s="1"/>
  <c r="J109" i="19"/>
  <c r="J193" i="19" s="1"/>
  <c r="I109" i="19"/>
  <c r="I193" i="19" s="1"/>
  <c r="H109" i="19"/>
  <c r="H193" i="19" s="1"/>
  <c r="G109" i="19"/>
  <c r="G193" i="19" s="1"/>
  <c r="F109" i="19"/>
  <c r="F193" i="19" s="1"/>
  <c r="N108" i="19"/>
  <c r="N192" i="19" s="1"/>
  <c r="M108" i="19"/>
  <c r="M192" i="19" s="1"/>
  <c r="L108" i="19"/>
  <c r="L192" i="19" s="1"/>
  <c r="K108" i="19"/>
  <c r="K192" i="19" s="1"/>
  <c r="J108" i="19"/>
  <c r="J192" i="19" s="1"/>
  <c r="I108" i="19"/>
  <c r="I192" i="19" s="1"/>
  <c r="H108" i="19"/>
  <c r="H192" i="19" s="1"/>
  <c r="G108" i="19"/>
  <c r="G192" i="19" s="1"/>
  <c r="F108" i="19"/>
  <c r="F192" i="19" s="1"/>
  <c r="E108" i="19"/>
  <c r="E192" i="19" s="1"/>
  <c r="D108" i="19"/>
  <c r="D192" i="19" s="1"/>
  <c r="C108" i="19"/>
  <c r="C192" i="19" s="1"/>
  <c r="N107" i="19"/>
  <c r="N191" i="19" s="1"/>
  <c r="M107" i="19"/>
  <c r="M191" i="19" s="1"/>
  <c r="L107" i="19"/>
  <c r="L191" i="19" s="1"/>
  <c r="K107" i="19"/>
  <c r="K191" i="19" s="1"/>
  <c r="J107" i="19"/>
  <c r="J191" i="19" s="1"/>
  <c r="I107" i="19"/>
  <c r="I191" i="19" s="1"/>
  <c r="H107" i="19"/>
  <c r="H191" i="19" s="1"/>
  <c r="G107" i="19"/>
  <c r="G191" i="19" s="1"/>
  <c r="F107" i="19"/>
  <c r="F191" i="19" s="1"/>
  <c r="E107" i="19"/>
  <c r="E191" i="19" s="1"/>
  <c r="D107" i="19"/>
  <c r="D191" i="19" s="1"/>
  <c r="C107" i="19"/>
  <c r="C191" i="19" s="1"/>
  <c r="N106" i="19"/>
  <c r="N190" i="19" s="1"/>
  <c r="M106" i="19"/>
  <c r="M190" i="19" s="1"/>
  <c r="L106" i="19"/>
  <c r="L190" i="19" s="1"/>
  <c r="K106" i="19"/>
  <c r="K190" i="19" s="1"/>
  <c r="J106" i="19"/>
  <c r="J190" i="19" s="1"/>
  <c r="I106" i="19"/>
  <c r="I190" i="19" s="1"/>
  <c r="H106" i="19"/>
  <c r="H190" i="19" s="1"/>
  <c r="G106" i="19"/>
  <c r="G190" i="19" s="1"/>
  <c r="F106" i="19"/>
  <c r="F190" i="19" s="1"/>
  <c r="E106" i="19"/>
  <c r="E190" i="19" s="1"/>
  <c r="D106" i="19"/>
  <c r="D190" i="19" s="1"/>
  <c r="C106" i="19"/>
  <c r="C190" i="19" s="1"/>
  <c r="N105" i="19"/>
  <c r="N189" i="19" s="1"/>
  <c r="M105" i="19"/>
  <c r="M189" i="19" s="1"/>
  <c r="L105" i="19"/>
  <c r="L189" i="19" s="1"/>
  <c r="K105" i="19"/>
  <c r="K189" i="19" s="1"/>
  <c r="J105" i="19"/>
  <c r="J189" i="19" s="1"/>
  <c r="I105" i="19"/>
  <c r="I189" i="19" s="1"/>
  <c r="H105" i="19"/>
  <c r="H189" i="19" s="1"/>
  <c r="G105" i="19"/>
  <c r="G189" i="19" s="1"/>
  <c r="F105" i="19"/>
  <c r="F189" i="19" s="1"/>
  <c r="E105" i="19"/>
  <c r="E189" i="19" s="1"/>
  <c r="D105" i="19"/>
  <c r="D189" i="19" s="1"/>
  <c r="C105" i="19"/>
  <c r="C189" i="19" s="1"/>
  <c r="N104" i="19"/>
  <c r="N188" i="19" s="1"/>
  <c r="M104" i="19"/>
  <c r="M188" i="19" s="1"/>
  <c r="L104" i="19"/>
  <c r="L188" i="19" s="1"/>
  <c r="K104" i="19"/>
  <c r="K188" i="19" s="1"/>
  <c r="J104" i="19"/>
  <c r="J188" i="19" s="1"/>
  <c r="I104" i="19"/>
  <c r="I188" i="19" s="1"/>
  <c r="H104" i="19"/>
  <c r="H188" i="19" s="1"/>
  <c r="G104" i="19"/>
  <c r="G188" i="19" s="1"/>
  <c r="F104" i="19"/>
  <c r="F188" i="19" s="1"/>
  <c r="E104" i="19"/>
  <c r="E188" i="19" s="1"/>
  <c r="D104" i="19"/>
  <c r="D188" i="19" s="1"/>
  <c r="C104" i="19"/>
  <c r="C188" i="19" s="1"/>
  <c r="N103" i="19"/>
  <c r="N187" i="19" s="1"/>
  <c r="M103" i="19"/>
  <c r="M187" i="19" s="1"/>
  <c r="L103" i="19"/>
  <c r="L187" i="19" s="1"/>
  <c r="K103" i="19"/>
  <c r="K187" i="19" s="1"/>
  <c r="J103" i="19"/>
  <c r="J187" i="19" s="1"/>
  <c r="I103" i="19"/>
  <c r="I187" i="19" s="1"/>
  <c r="H103" i="19"/>
  <c r="H187" i="19" s="1"/>
  <c r="G103" i="19"/>
  <c r="G187" i="19" s="1"/>
  <c r="F103" i="19"/>
  <c r="F187" i="19" s="1"/>
  <c r="E103" i="19"/>
  <c r="E187" i="19" s="1"/>
  <c r="D103" i="19"/>
  <c r="D187" i="19" s="1"/>
  <c r="C103" i="19"/>
  <c r="C187" i="19" s="1"/>
  <c r="N102" i="19"/>
  <c r="N186" i="19" s="1"/>
  <c r="M102" i="19"/>
  <c r="M186" i="19" s="1"/>
  <c r="L102" i="19"/>
  <c r="L186" i="19" s="1"/>
  <c r="K102" i="19"/>
  <c r="K186" i="19" s="1"/>
  <c r="J102" i="19"/>
  <c r="J186" i="19" s="1"/>
  <c r="I102" i="19"/>
  <c r="I186" i="19" s="1"/>
  <c r="H102" i="19"/>
  <c r="H186" i="19" s="1"/>
  <c r="G102" i="19"/>
  <c r="G186" i="19" s="1"/>
  <c r="F102" i="19"/>
  <c r="F186" i="19" s="1"/>
  <c r="E102" i="19"/>
  <c r="E186" i="19" s="1"/>
  <c r="D102" i="19"/>
  <c r="D186" i="19" s="1"/>
  <c r="C102" i="19"/>
  <c r="C186" i="19" s="1"/>
  <c r="N101" i="19"/>
  <c r="N185" i="19" s="1"/>
  <c r="M101" i="19"/>
  <c r="M185" i="19" s="1"/>
  <c r="L101" i="19"/>
  <c r="L185" i="19" s="1"/>
  <c r="K101" i="19"/>
  <c r="K185" i="19" s="1"/>
  <c r="J101" i="19"/>
  <c r="J185" i="19" s="1"/>
  <c r="I101" i="19"/>
  <c r="I185" i="19" s="1"/>
  <c r="H101" i="19"/>
  <c r="H185" i="19" s="1"/>
  <c r="G101" i="19"/>
  <c r="G185" i="19" s="1"/>
  <c r="F101" i="19"/>
  <c r="F185" i="19" s="1"/>
  <c r="E101" i="19"/>
  <c r="E185" i="19" s="1"/>
  <c r="D101" i="19"/>
  <c r="D185" i="19" s="1"/>
  <c r="C101" i="19"/>
  <c r="C185" i="19" s="1"/>
  <c r="N100" i="19"/>
  <c r="N184" i="19" s="1"/>
  <c r="M100" i="19"/>
  <c r="M184" i="19" s="1"/>
  <c r="L100" i="19"/>
  <c r="L184" i="19" s="1"/>
  <c r="K100" i="19"/>
  <c r="K184" i="19" s="1"/>
  <c r="J100" i="19"/>
  <c r="J184" i="19" s="1"/>
  <c r="I100" i="19"/>
  <c r="I184" i="19" s="1"/>
  <c r="H100" i="19"/>
  <c r="H184" i="19" s="1"/>
  <c r="G100" i="19"/>
  <c r="G184" i="19" s="1"/>
  <c r="F100" i="19"/>
  <c r="F184" i="19" s="1"/>
  <c r="E100" i="19"/>
  <c r="E184" i="19" s="1"/>
  <c r="D100" i="19"/>
  <c r="D184" i="19" s="1"/>
  <c r="C100" i="19"/>
  <c r="C184" i="19" s="1"/>
  <c r="N99" i="19"/>
  <c r="N183" i="19" s="1"/>
  <c r="M99" i="19"/>
  <c r="M183" i="19" s="1"/>
  <c r="L99" i="19"/>
  <c r="L183" i="19" s="1"/>
  <c r="K99" i="19"/>
  <c r="K183" i="19" s="1"/>
  <c r="J99" i="19"/>
  <c r="J183" i="19" s="1"/>
  <c r="I99" i="19"/>
  <c r="I183" i="19" s="1"/>
  <c r="H99" i="19"/>
  <c r="H183" i="19" s="1"/>
  <c r="G99" i="19"/>
  <c r="G183" i="19" s="1"/>
  <c r="F99" i="19"/>
  <c r="F183" i="19" s="1"/>
  <c r="E99" i="19"/>
  <c r="E183" i="19" s="1"/>
  <c r="D99" i="19"/>
  <c r="D183" i="19" s="1"/>
  <c r="C99" i="19"/>
  <c r="C183" i="19" s="1"/>
  <c r="N98" i="19"/>
  <c r="N182" i="19" s="1"/>
  <c r="M98" i="19"/>
  <c r="M182" i="19" s="1"/>
  <c r="L98" i="19"/>
  <c r="L182" i="19" s="1"/>
  <c r="K98" i="19"/>
  <c r="K182" i="19" s="1"/>
  <c r="J98" i="19"/>
  <c r="J182" i="19" s="1"/>
  <c r="I98" i="19"/>
  <c r="I182" i="19" s="1"/>
  <c r="H98" i="19"/>
  <c r="H182" i="19" s="1"/>
  <c r="G98" i="19"/>
  <c r="G182" i="19" s="1"/>
  <c r="F98" i="19"/>
  <c r="F182" i="19" s="1"/>
  <c r="E98" i="19"/>
  <c r="E182" i="19" s="1"/>
  <c r="D98" i="19"/>
  <c r="D182" i="19" s="1"/>
  <c r="C98" i="19"/>
  <c r="C182" i="19" s="1"/>
  <c r="N97" i="19"/>
  <c r="N181" i="19" s="1"/>
  <c r="M97" i="19"/>
  <c r="M181" i="19" s="1"/>
  <c r="L97" i="19"/>
  <c r="L181" i="19" s="1"/>
  <c r="K97" i="19"/>
  <c r="K181" i="19" s="1"/>
  <c r="J97" i="19"/>
  <c r="J181" i="19" s="1"/>
  <c r="I97" i="19"/>
  <c r="I181" i="19" s="1"/>
  <c r="H97" i="19"/>
  <c r="H181" i="19" s="1"/>
  <c r="G97" i="19"/>
  <c r="G181" i="19" s="1"/>
  <c r="F97" i="19"/>
  <c r="F181" i="19" s="1"/>
  <c r="E97" i="19"/>
  <c r="E181" i="19" s="1"/>
  <c r="D97" i="19"/>
  <c r="D181" i="19" s="1"/>
  <c r="C97" i="19"/>
  <c r="C181" i="19" s="1"/>
  <c r="N96" i="19"/>
  <c r="N180" i="19" s="1"/>
  <c r="M96" i="19"/>
  <c r="M180" i="19" s="1"/>
  <c r="L96" i="19"/>
  <c r="L180" i="19" s="1"/>
  <c r="K96" i="19"/>
  <c r="K180" i="19" s="1"/>
  <c r="J96" i="19"/>
  <c r="J180" i="19" s="1"/>
  <c r="I96" i="19"/>
  <c r="I180" i="19" s="1"/>
  <c r="H96" i="19"/>
  <c r="H180" i="19" s="1"/>
  <c r="G96" i="19"/>
  <c r="G180" i="19" s="1"/>
  <c r="F96" i="19"/>
  <c r="F180" i="19" s="1"/>
  <c r="E96" i="19"/>
  <c r="E180" i="19" s="1"/>
  <c r="D96" i="19"/>
  <c r="D180" i="19" s="1"/>
  <c r="C96" i="19"/>
  <c r="C180" i="19" s="1"/>
  <c r="N95" i="19"/>
  <c r="N179" i="19" s="1"/>
  <c r="M95" i="19"/>
  <c r="M179" i="19" s="1"/>
  <c r="L95" i="19"/>
  <c r="L179" i="19" s="1"/>
  <c r="K95" i="19"/>
  <c r="K179" i="19" s="1"/>
  <c r="J95" i="19"/>
  <c r="J179" i="19" s="1"/>
  <c r="I95" i="19"/>
  <c r="I179" i="19" s="1"/>
  <c r="H95" i="19"/>
  <c r="H179" i="19" s="1"/>
  <c r="G95" i="19"/>
  <c r="G179" i="19" s="1"/>
  <c r="F95" i="19"/>
  <c r="F179" i="19" s="1"/>
  <c r="E95" i="19"/>
  <c r="E179" i="19" s="1"/>
  <c r="D95" i="19"/>
  <c r="D179" i="19" s="1"/>
  <c r="C95" i="19"/>
  <c r="C179" i="19" s="1"/>
  <c r="N94" i="19"/>
  <c r="N178" i="19" s="1"/>
  <c r="M94" i="19"/>
  <c r="M178" i="19" s="1"/>
  <c r="L94" i="19"/>
  <c r="L178" i="19" s="1"/>
  <c r="K94" i="19"/>
  <c r="K178" i="19" s="1"/>
  <c r="J94" i="19"/>
  <c r="J178" i="19" s="1"/>
  <c r="I94" i="19"/>
  <c r="I178" i="19" s="1"/>
  <c r="H94" i="19"/>
  <c r="H178" i="19" s="1"/>
  <c r="G94" i="19"/>
  <c r="G178" i="19" s="1"/>
  <c r="F94" i="19"/>
  <c r="F178" i="19" s="1"/>
  <c r="E94" i="19"/>
  <c r="E178" i="19" s="1"/>
  <c r="D94" i="19"/>
  <c r="D178" i="19" s="1"/>
  <c r="C94" i="19"/>
  <c r="C178" i="19" s="1"/>
  <c r="N93" i="19"/>
  <c r="N177" i="19" s="1"/>
  <c r="M93" i="19"/>
  <c r="M177" i="19" s="1"/>
  <c r="L93" i="19"/>
  <c r="L177" i="19" s="1"/>
  <c r="K93" i="19"/>
  <c r="K177" i="19" s="1"/>
  <c r="J93" i="19"/>
  <c r="J177" i="19" s="1"/>
  <c r="I93" i="19"/>
  <c r="I177" i="19" s="1"/>
  <c r="H93" i="19"/>
  <c r="H177" i="19" s="1"/>
  <c r="G93" i="19"/>
  <c r="G177" i="19" s="1"/>
  <c r="F93" i="19"/>
  <c r="F177" i="19" s="1"/>
  <c r="E93" i="19"/>
  <c r="E177" i="19" s="1"/>
  <c r="D93" i="19"/>
  <c r="D177" i="19" s="1"/>
  <c r="C93" i="19"/>
  <c r="C177" i="19" s="1"/>
  <c r="M27" i="19"/>
  <c r="L27" i="19"/>
  <c r="K27" i="19"/>
  <c r="J27" i="19"/>
  <c r="I27" i="19"/>
  <c r="H27" i="19"/>
  <c r="G27" i="19"/>
  <c r="F27" i="19"/>
  <c r="E27" i="19"/>
  <c r="D27" i="19"/>
  <c r="C27" i="19"/>
  <c r="M25" i="19"/>
  <c r="L25" i="19"/>
  <c r="K25" i="19"/>
  <c r="J25" i="19"/>
  <c r="I25" i="19"/>
  <c r="H25" i="19"/>
  <c r="G25" i="19"/>
  <c r="F25" i="19"/>
  <c r="M24" i="19"/>
  <c r="L24" i="19"/>
  <c r="K24" i="19"/>
  <c r="J24" i="19"/>
  <c r="I24" i="19"/>
  <c r="H24" i="19"/>
  <c r="G24" i="19"/>
  <c r="F24" i="19"/>
  <c r="M23" i="19"/>
  <c r="L23" i="19"/>
  <c r="K23" i="19"/>
  <c r="J23" i="19"/>
  <c r="I23" i="19"/>
  <c r="H23" i="19"/>
  <c r="G23" i="19"/>
  <c r="F23" i="19"/>
  <c r="M20" i="19"/>
  <c r="L20" i="19"/>
  <c r="K20" i="19"/>
  <c r="J20" i="19"/>
  <c r="I20" i="19"/>
  <c r="H20" i="19"/>
  <c r="G20" i="19"/>
  <c r="F20" i="19"/>
  <c r="M18" i="19"/>
  <c r="L18" i="19"/>
  <c r="K18" i="19"/>
  <c r="J18" i="19"/>
  <c r="I18" i="19"/>
  <c r="H18" i="19"/>
  <c r="G18" i="19"/>
  <c r="F18" i="19"/>
  <c r="E18" i="19"/>
  <c r="D18" i="19"/>
  <c r="C18" i="19"/>
  <c r="M17" i="19"/>
  <c r="L17" i="19"/>
  <c r="K17" i="19"/>
  <c r="J17" i="19"/>
  <c r="I17" i="19"/>
  <c r="H17" i="19"/>
  <c r="G17" i="19"/>
  <c r="F17" i="19"/>
  <c r="E17" i="19"/>
  <c r="D17" i="19"/>
  <c r="C17" i="19"/>
  <c r="M16" i="19"/>
  <c r="L16" i="19"/>
  <c r="K16" i="19"/>
  <c r="J16" i="19"/>
  <c r="I16" i="19"/>
  <c r="H16" i="19"/>
  <c r="G16" i="19"/>
  <c r="F16" i="19"/>
  <c r="E16" i="19"/>
  <c r="D16" i="19"/>
  <c r="C16" i="19"/>
  <c r="M15" i="19"/>
  <c r="L15" i="19"/>
  <c r="K15" i="19"/>
  <c r="J15" i="19"/>
  <c r="I15" i="19"/>
  <c r="H15" i="19"/>
  <c r="G15" i="19"/>
  <c r="F15" i="19"/>
  <c r="E15" i="19"/>
  <c r="D15" i="19"/>
  <c r="C15" i="19"/>
  <c r="M14" i="19"/>
  <c r="L14" i="19"/>
  <c r="K14" i="19"/>
  <c r="J14" i="19"/>
  <c r="I14" i="19"/>
  <c r="H14" i="19"/>
  <c r="G14" i="19"/>
  <c r="F14" i="19"/>
  <c r="E14" i="19"/>
  <c r="D14" i="19"/>
  <c r="C14" i="19"/>
  <c r="M13" i="19"/>
  <c r="L13" i="19"/>
  <c r="K13" i="19"/>
  <c r="J13" i="19"/>
  <c r="I13" i="19"/>
  <c r="H13" i="19"/>
  <c r="G13" i="19"/>
  <c r="F13" i="19"/>
  <c r="E13" i="19"/>
  <c r="D13" i="19"/>
  <c r="C13" i="19"/>
  <c r="M12" i="19"/>
  <c r="L12" i="19"/>
  <c r="K12" i="19"/>
  <c r="J12" i="19"/>
  <c r="I12" i="19"/>
  <c r="H12" i="19"/>
  <c r="G12" i="19"/>
  <c r="F12" i="19"/>
  <c r="E12" i="19"/>
  <c r="D12" i="19"/>
  <c r="C12" i="19"/>
  <c r="M11" i="19"/>
  <c r="L11" i="19"/>
  <c r="K11" i="19"/>
  <c r="J11" i="19"/>
  <c r="I11" i="19"/>
  <c r="H11" i="19"/>
  <c r="G11" i="19"/>
  <c r="F11" i="19"/>
  <c r="E11" i="19"/>
  <c r="D11" i="19"/>
  <c r="C11" i="19"/>
  <c r="M10" i="19"/>
  <c r="L10" i="19"/>
  <c r="K10" i="19"/>
  <c r="J10" i="19"/>
  <c r="I10" i="19"/>
  <c r="H10" i="19"/>
  <c r="G10" i="19"/>
  <c r="F10" i="19"/>
  <c r="E10" i="19"/>
  <c r="D10" i="19"/>
  <c r="C10" i="19"/>
  <c r="M9" i="19"/>
  <c r="L9" i="19"/>
  <c r="K9" i="19"/>
  <c r="J9" i="19"/>
  <c r="I9" i="19"/>
  <c r="H9" i="19"/>
  <c r="G9" i="19"/>
  <c r="F9" i="19"/>
  <c r="E9" i="19"/>
  <c r="D9" i="19"/>
  <c r="C9" i="19"/>
  <c r="M8" i="19"/>
  <c r="L8" i="19"/>
  <c r="K8" i="19"/>
  <c r="J8" i="19"/>
  <c r="I8" i="19"/>
  <c r="H8" i="19"/>
  <c r="G8" i="19"/>
  <c r="F8" i="19"/>
  <c r="E8" i="19"/>
  <c r="D8" i="19"/>
  <c r="C8" i="19"/>
  <c r="M7" i="19"/>
  <c r="L7" i="19"/>
  <c r="K7" i="19"/>
  <c r="J7" i="19"/>
  <c r="I7" i="19"/>
  <c r="H7" i="19"/>
  <c r="G7" i="19"/>
  <c r="F7" i="19"/>
  <c r="E7" i="19"/>
  <c r="D7" i="19"/>
  <c r="C7" i="19"/>
  <c r="M6" i="19"/>
  <c r="M32" i="19" s="1"/>
  <c r="L6" i="19"/>
  <c r="L32" i="19" s="1"/>
  <c r="K6" i="19"/>
  <c r="K32" i="19" s="1"/>
  <c r="J6" i="19"/>
  <c r="I6" i="19"/>
  <c r="H6" i="19"/>
  <c r="G6" i="19"/>
  <c r="F6" i="19"/>
  <c r="E6" i="19"/>
  <c r="E32" i="19" s="1"/>
  <c r="D6" i="19"/>
  <c r="D32" i="19" s="1"/>
  <c r="C6" i="19"/>
  <c r="C32" i="19" s="1"/>
  <c r="M5" i="19"/>
  <c r="L5" i="19"/>
  <c r="K5" i="19"/>
  <c r="J5" i="19"/>
  <c r="I5" i="19"/>
  <c r="H5" i="19"/>
  <c r="G5" i="19"/>
  <c r="F5" i="19"/>
  <c r="E5" i="19"/>
  <c r="D5" i="19"/>
  <c r="C5" i="19"/>
  <c r="M4" i="19"/>
  <c r="L4" i="19"/>
  <c r="K4" i="19"/>
  <c r="J4" i="19"/>
  <c r="I4" i="19"/>
  <c r="H4" i="19"/>
  <c r="G4" i="19"/>
  <c r="F4" i="19"/>
  <c r="E4" i="19"/>
  <c r="D4" i="19"/>
  <c r="C4" i="19"/>
  <c r="M3" i="19"/>
  <c r="L3" i="19"/>
  <c r="K3" i="19"/>
  <c r="J3" i="19"/>
  <c r="I3" i="19"/>
  <c r="H3" i="19"/>
  <c r="G3" i="19"/>
  <c r="F3" i="19"/>
  <c r="E3" i="19"/>
  <c r="D3" i="19"/>
  <c r="C3" i="19"/>
  <c r="M2" i="19"/>
  <c r="L2" i="19"/>
  <c r="K2" i="19"/>
  <c r="J2" i="19"/>
  <c r="I2" i="19"/>
  <c r="H2" i="19"/>
  <c r="G2" i="19"/>
  <c r="F2" i="19"/>
  <c r="E2" i="19"/>
  <c r="D2" i="19"/>
  <c r="C2" i="19"/>
  <c r="H32" i="19" l="1"/>
  <c r="G32" i="19"/>
  <c r="G213" i="19"/>
  <c r="G221" i="19"/>
  <c r="H204" i="19"/>
  <c r="H234" i="19" s="1"/>
  <c r="H211" i="19"/>
  <c r="E224" i="19"/>
  <c r="G234" i="19"/>
  <c r="G225" i="19"/>
  <c r="G227" i="19"/>
  <c r="G262" i="19" s="1"/>
  <c r="G220" i="19"/>
  <c r="G222" i="19"/>
  <c r="G257" i="19" s="1"/>
  <c r="G224" i="19"/>
  <c r="F32" i="19"/>
  <c r="I30" i="19"/>
  <c r="I31" i="19" s="1"/>
  <c r="I29" i="19"/>
  <c r="J30" i="19"/>
  <c r="J31" i="19" s="1"/>
  <c r="J29" i="19"/>
  <c r="H28" i="19"/>
  <c r="E30" i="19"/>
  <c r="E31" i="19" s="1"/>
  <c r="M30" i="19"/>
  <c r="M31" i="19" s="1"/>
  <c r="F30" i="19"/>
  <c r="F31" i="19" s="1"/>
  <c r="C28" i="19"/>
  <c r="K28" i="19"/>
  <c r="L30" i="19"/>
  <c r="L31" i="19" s="1"/>
  <c r="L28" i="19"/>
  <c r="L29" i="19"/>
  <c r="I204" i="19"/>
  <c r="K204" i="19"/>
  <c r="C30" i="19"/>
  <c r="C31" i="19" s="1"/>
  <c r="H30" i="19"/>
  <c r="H31" i="19" s="1"/>
  <c r="H29" i="19"/>
  <c r="E204" i="19"/>
  <c r="M204" i="19"/>
  <c r="M231" i="19" s="1"/>
  <c r="K30" i="19"/>
  <c r="K31" i="19" s="1"/>
  <c r="F204" i="19"/>
  <c r="F223" i="19" s="1"/>
  <c r="N204" i="19"/>
  <c r="J204" i="19"/>
  <c r="D30" i="19"/>
  <c r="D31" i="19" s="1"/>
  <c r="D28" i="19"/>
  <c r="L204" i="19"/>
  <c r="C204" i="19"/>
  <c r="G30" i="19"/>
  <c r="G31" i="19" s="1"/>
  <c r="G28" i="19"/>
  <c r="D204" i="19"/>
  <c r="D221" i="19" s="1"/>
  <c r="D29" i="19"/>
  <c r="G204" i="19"/>
  <c r="G231" i="19" s="1"/>
  <c r="C29" i="19"/>
  <c r="K29" i="19"/>
  <c r="G29" i="19"/>
  <c r="I28" i="19"/>
  <c r="E29" i="19"/>
  <c r="M29" i="19"/>
  <c r="I32" i="19"/>
  <c r="J28" i="19"/>
  <c r="F29" i="19"/>
  <c r="J32" i="19"/>
  <c r="E28" i="19"/>
  <c r="M28" i="19"/>
  <c r="F28" i="19"/>
  <c r="N216" i="18"/>
  <c r="N210" i="19" l="1"/>
  <c r="N218" i="19"/>
  <c r="N253" i="19" s="1"/>
  <c r="N226" i="19"/>
  <c r="N261" i="19" s="1"/>
  <c r="N234" i="19"/>
  <c r="N220" i="19"/>
  <c r="N228" i="19"/>
  <c r="N230" i="19"/>
  <c r="N264" i="19" s="1"/>
  <c r="N215" i="19"/>
  <c r="N251" i="19" s="1"/>
  <c r="N224" i="19"/>
  <c r="N211" i="19"/>
  <c r="N219" i="19"/>
  <c r="N227" i="19"/>
  <c r="N262" i="19" s="1"/>
  <c r="N235" i="19"/>
  <c r="N212" i="19"/>
  <c r="N222" i="19"/>
  <c r="N257" i="19" s="1"/>
  <c r="N231" i="19"/>
  <c r="N265" i="19" s="1"/>
  <c r="N216" i="19"/>
  <c r="N213" i="19"/>
  <c r="N221" i="19"/>
  <c r="N229" i="19"/>
  <c r="N223" i="19"/>
  <c r="N258" i="19" s="1"/>
  <c r="N214" i="19"/>
  <c r="N250" i="19" s="1"/>
  <c r="N232" i="19"/>
  <c r="N266" i="19" s="1"/>
  <c r="N217" i="19"/>
  <c r="N225" i="19"/>
  <c r="N233" i="19"/>
  <c r="M217" i="19"/>
  <c r="M211" i="19"/>
  <c r="M229" i="19"/>
  <c r="M214" i="19"/>
  <c r="M227" i="19"/>
  <c r="M262" i="19" s="1"/>
  <c r="M215" i="19"/>
  <c r="M251" i="19" s="1"/>
  <c r="M210" i="19"/>
  <c r="M246" i="19" s="1"/>
  <c r="M234" i="19"/>
  <c r="M268" i="19" s="1"/>
  <c r="M224" i="19"/>
  <c r="M232" i="19"/>
  <c r="M225" i="19"/>
  <c r="M222" i="19"/>
  <c r="M257" i="19" s="1"/>
  <c r="M226" i="19"/>
  <c r="M261" i="19" s="1"/>
  <c r="M235" i="19"/>
  <c r="M228" i="19"/>
  <c r="M233" i="19"/>
  <c r="M212" i="19"/>
  <c r="M220" i="19"/>
  <c r="M223" i="19"/>
  <c r="M230" i="19"/>
  <c r="M264" i="19" s="1"/>
  <c r="M218" i="19"/>
  <c r="M219" i="19"/>
  <c r="M254" i="19" s="1"/>
  <c r="M221" i="19"/>
  <c r="M256" i="19" s="1"/>
  <c r="M216" i="19"/>
  <c r="M252" i="19" s="1"/>
  <c r="M213" i="19"/>
  <c r="L210" i="19"/>
  <c r="L218" i="19"/>
  <c r="L226" i="19"/>
  <c r="L261" i="19" s="1"/>
  <c r="L234" i="19"/>
  <c r="L230" i="19"/>
  <c r="L264" i="19" s="1"/>
  <c r="L228" i="19"/>
  <c r="L213" i="19"/>
  <c r="L249" i="19" s="1"/>
  <c r="L221" i="19"/>
  <c r="L256" i="19" s="1"/>
  <c r="L229" i="19"/>
  <c r="L222" i="19"/>
  <c r="L223" i="19"/>
  <c r="L216" i="19"/>
  <c r="L252" i="19" s="1"/>
  <c r="L224" i="19"/>
  <c r="L259" i="19" s="1"/>
  <c r="L232" i="19"/>
  <c r="L214" i="19"/>
  <c r="L250" i="19" s="1"/>
  <c r="L231" i="19"/>
  <c r="L265" i="19" s="1"/>
  <c r="L211" i="19"/>
  <c r="L219" i="19"/>
  <c r="L227" i="19"/>
  <c r="L262" i="19" s="1"/>
  <c r="L235" i="19"/>
  <c r="L220" i="19"/>
  <c r="L255" i="19" s="1"/>
  <c r="L217" i="19"/>
  <c r="L225" i="19"/>
  <c r="L260" i="19" s="1"/>
  <c r="L233" i="19"/>
  <c r="L212" i="19"/>
  <c r="L215" i="19"/>
  <c r="F230" i="19"/>
  <c r="F229" i="19"/>
  <c r="F217" i="19"/>
  <c r="H232" i="19"/>
  <c r="F221" i="19"/>
  <c r="D210" i="19"/>
  <c r="D246" i="19" s="1"/>
  <c r="G216" i="19"/>
  <c r="G252" i="19" s="1"/>
  <c r="F227" i="19"/>
  <c r="F262" i="19" s="1"/>
  <c r="G214" i="19"/>
  <c r="F224" i="19"/>
  <c r="F232" i="19"/>
  <c r="D223" i="19"/>
  <c r="F213" i="19"/>
  <c r="D234" i="19"/>
  <c r="D268" i="19" s="1"/>
  <c r="G212" i="19"/>
  <c r="G248" i="19" s="1"/>
  <c r="F218" i="19"/>
  <c r="F253" i="19" s="1"/>
  <c r="H218" i="19"/>
  <c r="F212" i="19"/>
  <c r="D218" i="19"/>
  <c r="F216" i="19"/>
  <c r="H225" i="19"/>
  <c r="H219" i="19"/>
  <c r="H254" i="19" s="1"/>
  <c r="D213" i="19"/>
  <c r="K210" i="19"/>
  <c r="K246" i="19" s="1"/>
  <c r="K212" i="19"/>
  <c r="K248" i="19" s="1"/>
  <c r="K214" i="19"/>
  <c r="K216" i="19"/>
  <c r="K218" i="19"/>
  <c r="K253" i="19" s="1"/>
  <c r="K220" i="19"/>
  <c r="K255" i="19" s="1"/>
  <c r="K222" i="19"/>
  <c r="K257" i="19" s="1"/>
  <c r="K224" i="19"/>
  <c r="K259" i="19" s="1"/>
  <c r="K226" i="19"/>
  <c r="K261" i="19" s="1"/>
  <c r="K228" i="19"/>
  <c r="K230" i="19"/>
  <c r="K232" i="19"/>
  <c r="K234" i="19"/>
  <c r="K268" i="19" s="1"/>
  <c r="K229" i="19"/>
  <c r="K263" i="19" s="1"/>
  <c r="K211" i="19"/>
  <c r="K247" i="19" s="1"/>
  <c r="K215" i="19"/>
  <c r="K251" i="19" s="1"/>
  <c r="K217" i="19"/>
  <c r="K219" i="19"/>
  <c r="K254" i="19" s="1"/>
  <c r="K221" i="19"/>
  <c r="K223" i="19"/>
  <c r="K225" i="19"/>
  <c r="K260" i="19" s="1"/>
  <c r="K227" i="19"/>
  <c r="K262" i="19" s="1"/>
  <c r="K231" i="19"/>
  <c r="K265" i="19" s="1"/>
  <c r="K235" i="19"/>
  <c r="K213" i="19"/>
  <c r="K233" i="19"/>
  <c r="J210" i="19"/>
  <c r="J218" i="19"/>
  <c r="J226" i="19"/>
  <c r="J261" i="19" s="1"/>
  <c r="J234" i="19"/>
  <c r="J268" i="19" s="1"/>
  <c r="J225" i="19"/>
  <c r="J215" i="19"/>
  <c r="J251" i="19" s="1"/>
  <c r="J223" i="19"/>
  <c r="J258" i="19" s="1"/>
  <c r="J231" i="19"/>
  <c r="J265" i="19" s="1"/>
  <c r="J235" i="19"/>
  <c r="J213" i="19"/>
  <c r="J212" i="19"/>
  <c r="J248" i="19" s="1"/>
  <c r="J220" i="19"/>
  <c r="J255" i="19" s="1"/>
  <c r="J228" i="19"/>
  <c r="J211" i="19"/>
  <c r="J247" i="19" s="1"/>
  <c r="J216" i="19"/>
  <c r="J252" i="19" s="1"/>
  <c r="J229" i="19"/>
  <c r="J263" i="19" s="1"/>
  <c r="J217" i="19"/>
  <c r="J233" i="19"/>
  <c r="J219" i="19"/>
  <c r="J232" i="19"/>
  <c r="J266" i="19" s="1"/>
  <c r="J214" i="19"/>
  <c r="J250" i="19" s="1"/>
  <c r="J222" i="19"/>
  <c r="J257" i="19" s="1"/>
  <c r="J230" i="19"/>
  <c r="J264" i="19" s="1"/>
  <c r="J227" i="19"/>
  <c r="J262" i="19" s="1"/>
  <c r="J224" i="19"/>
  <c r="J221" i="19"/>
  <c r="I210" i="19"/>
  <c r="I214" i="19"/>
  <c r="I218" i="19"/>
  <c r="I253" i="19" s="1"/>
  <c r="I222" i="19"/>
  <c r="I257" i="19" s="1"/>
  <c r="I226" i="19"/>
  <c r="I261" i="19" s="1"/>
  <c r="I230" i="19"/>
  <c r="I264" i="19" s="1"/>
  <c r="I234" i="19"/>
  <c r="I268" i="19" s="1"/>
  <c r="I221" i="19"/>
  <c r="I256" i="19" s="1"/>
  <c r="I229" i="19"/>
  <c r="I228" i="19"/>
  <c r="I215" i="19"/>
  <c r="I251" i="19" s="1"/>
  <c r="I227" i="19"/>
  <c r="I262" i="19" s="1"/>
  <c r="I225" i="19"/>
  <c r="I260" i="19" s="1"/>
  <c r="I233" i="19"/>
  <c r="I219" i="19"/>
  <c r="I254" i="19" s="1"/>
  <c r="I231" i="19"/>
  <c r="I265" i="19" s="1"/>
  <c r="I213" i="19"/>
  <c r="I217" i="19"/>
  <c r="I235" i="19"/>
  <c r="I212" i="19"/>
  <c r="I248" i="19" s="1"/>
  <c r="I216" i="19"/>
  <c r="I252" i="19" s="1"/>
  <c r="I220" i="19"/>
  <c r="I255" i="19" s="1"/>
  <c r="I224" i="19"/>
  <c r="I259" i="19" s="1"/>
  <c r="I232" i="19"/>
  <c r="I266" i="19" s="1"/>
  <c r="I211" i="19"/>
  <c r="I223" i="19"/>
  <c r="I258" i="19" s="1"/>
  <c r="C228" i="19"/>
  <c r="C235" i="19"/>
  <c r="C231" i="19"/>
  <c r="C233" i="19"/>
  <c r="C227" i="19"/>
  <c r="C262" i="19" s="1"/>
  <c r="C232" i="19"/>
  <c r="C226" i="19"/>
  <c r="C261" i="19" s="1"/>
  <c r="C229" i="19"/>
  <c r="C225" i="19"/>
  <c r="C230" i="19"/>
  <c r="E228" i="19"/>
  <c r="E235" i="19"/>
  <c r="E233" i="19"/>
  <c r="E230" i="19"/>
  <c r="E225" i="19"/>
  <c r="E260" i="19" s="1"/>
  <c r="E226" i="19"/>
  <c r="E261" i="19" s="1"/>
  <c r="E232" i="19"/>
  <c r="E229" i="19"/>
  <c r="E231" i="19"/>
  <c r="E265" i="19" s="1"/>
  <c r="E227" i="19"/>
  <c r="E262" i="19" s="1"/>
  <c r="C223" i="19"/>
  <c r="E215" i="19"/>
  <c r="E251" i="19" s="1"/>
  <c r="E220" i="19"/>
  <c r="E223" i="19"/>
  <c r="C220" i="19"/>
  <c r="C212" i="19"/>
  <c r="C248" i="19" s="1"/>
  <c r="E221" i="19"/>
  <c r="E256" i="19" s="1"/>
  <c r="G235" i="19"/>
  <c r="G226" i="19"/>
  <c r="G261" i="19" s="1"/>
  <c r="G228" i="19"/>
  <c r="G233" i="19"/>
  <c r="C221" i="19"/>
  <c r="C213" i="19"/>
  <c r="E211" i="19"/>
  <c r="E247" i="19" s="1"/>
  <c r="F222" i="19"/>
  <c r="F257" i="19" s="1"/>
  <c r="D219" i="19"/>
  <c r="D254" i="19" s="1"/>
  <c r="E218" i="19"/>
  <c r="E219" i="19"/>
  <c r="D224" i="19"/>
  <c r="D259" i="19" s="1"/>
  <c r="D216" i="19"/>
  <c r="D252" i="19" s="1"/>
  <c r="H227" i="19"/>
  <c r="H262" i="19" s="1"/>
  <c r="F231" i="19"/>
  <c r="G219" i="19"/>
  <c r="G254" i="19" s="1"/>
  <c r="G211" i="19"/>
  <c r="E213" i="19"/>
  <c r="E222" i="19"/>
  <c r="E257" i="19" s="1"/>
  <c r="H217" i="19"/>
  <c r="E216" i="19"/>
  <c r="E252" i="19" s="1"/>
  <c r="C210" i="19"/>
  <c r="C219" i="19"/>
  <c r="C254" i="19" s="1"/>
  <c r="H220" i="19"/>
  <c r="H255" i="19" s="1"/>
  <c r="F214" i="19"/>
  <c r="C234" i="19"/>
  <c r="E214" i="19"/>
  <c r="H222" i="19"/>
  <c r="H257" i="19" s="1"/>
  <c r="D222" i="19"/>
  <c r="D257" i="19" s="1"/>
  <c r="D214" i="19"/>
  <c r="F211" i="19"/>
  <c r="H229" i="19"/>
  <c r="G217" i="19"/>
  <c r="G229" i="19"/>
  <c r="C222" i="19"/>
  <c r="C257" i="19" s="1"/>
  <c r="C215" i="19"/>
  <c r="H230" i="19"/>
  <c r="H264" i="19" s="1"/>
  <c r="H223" i="19"/>
  <c r="D228" i="19"/>
  <c r="D235" i="19"/>
  <c r="D229" i="19"/>
  <c r="D226" i="19"/>
  <c r="D261" i="19" s="1"/>
  <c r="D227" i="19"/>
  <c r="D262" i="19" s="1"/>
  <c r="D231" i="19"/>
  <c r="D265" i="19" s="1"/>
  <c r="D230" i="19"/>
  <c r="D264" i="19" s="1"/>
  <c r="D233" i="19"/>
  <c r="D232" i="19"/>
  <c r="D266" i="19" s="1"/>
  <c r="D225" i="19"/>
  <c r="D260" i="19" s="1"/>
  <c r="C211" i="19"/>
  <c r="E234" i="19"/>
  <c r="G210" i="19"/>
  <c r="G246" i="19" s="1"/>
  <c r="H216" i="19"/>
  <c r="H252" i="19" s="1"/>
  <c r="G232" i="19"/>
  <c r="G266" i="19" s="1"/>
  <c r="E212" i="19"/>
  <c r="E248" i="19" s="1"/>
  <c r="H221" i="19"/>
  <c r="H256" i="19" s="1"/>
  <c r="H213" i="19"/>
  <c r="C224" i="19"/>
  <c r="C216" i="19"/>
  <c r="D217" i="19"/>
  <c r="C214" i="19"/>
  <c r="C250" i="19" s="1"/>
  <c r="H235" i="19"/>
  <c r="H226" i="19"/>
  <c r="H261" i="19" s="1"/>
  <c r="H228" i="19"/>
  <c r="H233" i="19"/>
  <c r="H214" i="19"/>
  <c r="H215" i="19"/>
  <c r="G230" i="19"/>
  <c r="G264" i="19" s="1"/>
  <c r="C218" i="19"/>
  <c r="C253" i="19" s="1"/>
  <c r="H224" i="19"/>
  <c r="H259" i="19" s="1"/>
  <c r="F226" i="19"/>
  <c r="F261" i="19" s="1"/>
  <c r="F228" i="19"/>
  <c r="F235" i="19"/>
  <c r="F233" i="19"/>
  <c r="F234" i="19"/>
  <c r="G218" i="19"/>
  <c r="F210" i="19"/>
  <c r="F246" i="19" s="1"/>
  <c r="D215" i="19"/>
  <c r="D251" i="19" s="1"/>
  <c r="F225" i="19"/>
  <c r="F260" i="19" s="1"/>
  <c r="C217" i="19"/>
  <c r="F220" i="19"/>
  <c r="H212" i="19"/>
  <c r="F215" i="19"/>
  <c r="H231" i="19"/>
  <c r="H265" i="19" s="1"/>
  <c r="E210" i="19"/>
  <c r="D211" i="19"/>
  <c r="D247" i="19" s="1"/>
  <c r="D220" i="19"/>
  <c r="D255" i="19" s="1"/>
  <c r="D212" i="19"/>
  <c r="D248" i="19" s="1"/>
  <c r="E217" i="19"/>
  <c r="G223" i="19"/>
  <c r="G215" i="19"/>
  <c r="F219" i="19"/>
  <c r="H210" i="19"/>
  <c r="H246" i="19" s="1"/>
  <c r="E255" i="19"/>
  <c r="E266" i="19"/>
  <c r="N246" i="19"/>
  <c r="M255" i="19"/>
  <c r="F248" i="19"/>
  <c r="G255" i="19"/>
  <c r="M260" i="19"/>
  <c r="I209" i="19"/>
  <c r="I245" i="19" s="1"/>
  <c r="M258" i="19"/>
  <c r="G209" i="19"/>
  <c r="G245" i="19" s="1"/>
  <c r="L257" i="19"/>
  <c r="L253" i="19"/>
  <c r="E250" i="19"/>
  <c r="E246" i="19"/>
  <c r="E258" i="19"/>
  <c r="L246" i="19"/>
  <c r="H209" i="19"/>
  <c r="H245" i="19" s="1"/>
  <c r="N260" i="19"/>
  <c r="E268" i="19"/>
  <c r="N247" i="19"/>
  <c r="E209" i="19"/>
  <c r="E245" i="19" s="1"/>
  <c r="C268" i="19"/>
  <c r="I247" i="19"/>
  <c r="N209" i="19"/>
  <c r="N245" i="19" s="1"/>
  <c r="M247" i="19"/>
  <c r="H258" i="19"/>
  <c r="L263" i="19"/>
  <c r="N259" i="19"/>
  <c r="H250" i="19"/>
  <c r="G265" i="19"/>
  <c r="L209" i="19"/>
  <c r="L245" i="19" s="1"/>
  <c r="N268" i="19"/>
  <c r="N256" i="19"/>
  <c r="D258" i="19"/>
  <c r="J254" i="19"/>
  <c r="J259" i="19"/>
  <c r="K256" i="19"/>
  <c r="L247" i="19"/>
  <c r="C264" i="19"/>
  <c r="J253" i="19"/>
  <c r="L254" i="19"/>
  <c r="M263" i="19"/>
  <c r="G253" i="19"/>
  <c r="J249" i="19"/>
  <c r="L266" i="19"/>
  <c r="G258" i="19"/>
  <c r="N263" i="19"/>
  <c r="E263" i="19"/>
  <c r="M259" i="19"/>
  <c r="F259" i="19"/>
  <c r="D236" i="19"/>
  <c r="D237" i="19" s="1"/>
  <c r="F258" i="19"/>
  <c r="I246" i="19"/>
  <c r="D263" i="19"/>
  <c r="D253" i="19"/>
  <c r="N248" i="19"/>
  <c r="F266" i="19"/>
  <c r="F250" i="19"/>
  <c r="F265" i="19"/>
  <c r="G251" i="19"/>
  <c r="H266" i="19"/>
  <c r="D209" i="19"/>
  <c r="C236" i="19"/>
  <c r="C237" i="19" s="1"/>
  <c r="G263" i="19"/>
  <c r="G256" i="19"/>
  <c r="D250" i="19"/>
  <c r="F247" i="19"/>
  <c r="M236" i="19"/>
  <c r="M237" i="19" s="1"/>
  <c r="M209" i="19"/>
  <c r="E253" i="19"/>
  <c r="H251" i="19"/>
  <c r="F264" i="19"/>
  <c r="M266" i="19"/>
  <c r="F236" i="19"/>
  <c r="F237" i="19" s="1"/>
  <c r="K236" i="19"/>
  <c r="K237" i="19" s="1"/>
  <c r="K258" i="19"/>
  <c r="G250" i="19"/>
  <c r="K252" i="19"/>
  <c r="H260" i="19"/>
  <c r="K250" i="19"/>
  <c r="C209" i="19"/>
  <c r="H253" i="19"/>
  <c r="J236" i="19"/>
  <c r="J237" i="19" s="1"/>
  <c r="H247" i="19"/>
  <c r="F263" i="19"/>
  <c r="J246" i="19"/>
  <c r="E236" i="19"/>
  <c r="E237" i="19" s="1"/>
  <c r="L251" i="19"/>
  <c r="L248" i="19"/>
  <c r="N252" i="19"/>
  <c r="M253" i="19"/>
  <c r="K264" i="19"/>
  <c r="I236" i="19"/>
  <c r="I237" i="19" s="1"/>
  <c r="F256" i="19"/>
  <c r="I250" i="19"/>
  <c r="I263" i="19"/>
  <c r="H268" i="19"/>
  <c r="J256" i="19"/>
  <c r="F252" i="19"/>
  <c r="E264" i="19"/>
  <c r="F254" i="19"/>
  <c r="D256" i="19"/>
  <c r="G268" i="19"/>
  <c r="H248" i="19"/>
  <c r="F268" i="19"/>
  <c r="F251" i="19"/>
  <c r="N236" i="19"/>
  <c r="N237" i="19" s="1"/>
  <c r="L268" i="19"/>
  <c r="M248" i="19"/>
  <c r="N255" i="19"/>
  <c r="G236" i="19"/>
  <c r="G237" i="19" s="1"/>
  <c r="K209" i="19"/>
  <c r="H236" i="19"/>
  <c r="H237" i="19" s="1"/>
  <c r="G247" i="19"/>
  <c r="K266" i="19"/>
  <c r="G260" i="19"/>
  <c r="H263" i="19"/>
  <c r="L236" i="19"/>
  <c r="L237" i="19" s="1"/>
  <c r="N254" i="19"/>
  <c r="F209" i="19"/>
  <c r="G259" i="19"/>
  <c r="M265" i="19"/>
  <c r="E254" i="19"/>
  <c r="L258" i="19"/>
  <c r="M250" i="19"/>
  <c r="E259" i="19"/>
  <c r="J260" i="19"/>
  <c r="F255" i="19"/>
  <c r="J209" i="19"/>
  <c r="C240" i="19" l="1"/>
  <c r="L240" i="19"/>
  <c r="E270" i="19"/>
  <c r="D270" i="19"/>
  <c r="N240" i="19"/>
  <c r="I276" i="19"/>
  <c r="I277" i="19" s="1"/>
  <c r="I240" i="19"/>
  <c r="G270" i="19"/>
  <c r="E276" i="19"/>
  <c r="E277" i="19" s="1"/>
  <c r="L276" i="19"/>
  <c r="L277" i="19" s="1"/>
  <c r="C258" i="19"/>
  <c r="M241" i="19"/>
  <c r="M249" i="19"/>
  <c r="H240" i="19"/>
  <c r="E242" i="19"/>
  <c r="E269" i="19"/>
  <c r="G240" i="19"/>
  <c r="C249" i="19"/>
  <c r="C241" i="19"/>
  <c r="C259" i="19"/>
  <c r="D249" i="19"/>
  <c r="D241" i="19"/>
  <c r="G269" i="19"/>
  <c r="G242" i="19"/>
  <c r="F270" i="19"/>
  <c r="J242" i="19"/>
  <c r="J269" i="19"/>
  <c r="G276" i="19"/>
  <c r="G277" i="19" s="1"/>
  <c r="C256" i="19"/>
  <c r="N242" i="19"/>
  <c r="N269" i="19"/>
  <c r="H249" i="19"/>
  <c r="H241" i="19"/>
  <c r="C266" i="19"/>
  <c r="C270" i="19" s="1"/>
  <c r="F241" i="19"/>
  <c r="F249" i="19"/>
  <c r="E241" i="19"/>
  <c r="E249" i="19"/>
  <c r="C260" i="19"/>
  <c r="C246" i="19"/>
  <c r="H276" i="19"/>
  <c r="H277" i="19" s="1"/>
  <c r="L241" i="19"/>
  <c r="K242" i="19"/>
  <c r="K269" i="19"/>
  <c r="G249" i="19"/>
  <c r="G241" i="19"/>
  <c r="C247" i="19"/>
  <c r="K245" i="19"/>
  <c r="K276" i="19"/>
  <c r="K277" i="19" s="1"/>
  <c r="K240" i="19"/>
  <c r="M242" i="19"/>
  <c r="M269" i="19"/>
  <c r="J240" i="19"/>
  <c r="J245" i="19"/>
  <c r="J276" i="19"/>
  <c r="J277" i="19" s="1"/>
  <c r="C255" i="19"/>
  <c r="H269" i="19"/>
  <c r="H242" i="19"/>
  <c r="I242" i="19"/>
  <c r="I269" i="19"/>
  <c r="D242" i="19"/>
  <c r="D269" i="19"/>
  <c r="N241" i="19"/>
  <c r="N249" i="19"/>
  <c r="L242" i="19"/>
  <c r="L269" i="19"/>
  <c r="I249" i="19"/>
  <c r="I241" i="19"/>
  <c r="C265" i="19"/>
  <c r="H270" i="19"/>
  <c r="F242" i="19"/>
  <c r="F269" i="19"/>
  <c r="C242" i="19"/>
  <c r="C269" i="19"/>
  <c r="C251" i="19"/>
  <c r="F276" i="19"/>
  <c r="F277" i="19" s="1"/>
  <c r="F240" i="19"/>
  <c r="F245" i="19"/>
  <c r="C252" i="19"/>
  <c r="C263" i="19"/>
  <c r="J241" i="19"/>
  <c r="C245" i="19"/>
  <c r="C276" i="19"/>
  <c r="C277" i="19" s="1"/>
  <c r="E240" i="19"/>
  <c r="M276" i="19"/>
  <c r="M277" i="19" s="1"/>
  <c r="M240" i="19"/>
  <c r="M245" i="19"/>
  <c r="D245" i="19"/>
  <c r="D276" i="19"/>
  <c r="D277" i="19" s="1"/>
  <c r="D240" i="19"/>
  <c r="K249" i="19"/>
  <c r="K241" i="19"/>
  <c r="N110" i="14"/>
  <c r="C110" i="14"/>
  <c r="N243" i="19" l="1"/>
  <c r="F243" i="19"/>
  <c r="M243" i="19"/>
  <c r="I243" i="19"/>
  <c r="E243" i="19"/>
  <c r="J243" i="19"/>
  <c r="L243" i="19"/>
  <c r="H243" i="19"/>
  <c r="C243" i="19"/>
  <c r="D243" i="19"/>
  <c r="K243" i="19"/>
  <c r="G243" i="19"/>
  <c r="P182" i="18"/>
  <c r="C92" i="18" l="1"/>
  <c r="C167" i="18" s="1"/>
  <c r="D92" i="18"/>
  <c r="D167" i="18" s="1"/>
  <c r="E92" i="18"/>
  <c r="E167" i="18" s="1"/>
  <c r="F92" i="18"/>
  <c r="F167" i="18" s="1"/>
  <c r="G92" i="18"/>
  <c r="G167" i="18" s="1"/>
  <c r="H92" i="18"/>
  <c r="H167" i="18" s="1"/>
  <c r="I92" i="18"/>
  <c r="I167" i="18" s="1"/>
  <c r="J92" i="18"/>
  <c r="J167" i="18" s="1"/>
  <c r="K92" i="18"/>
  <c r="K167" i="18" s="1"/>
  <c r="L92" i="18"/>
  <c r="L167" i="18" s="1"/>
  <c r="M92" i="18"/>
  <c r="M167" i="18" s="1"/>
  <c r="N92" i="18"/>
  <c r="N167" i="18" s="1"/>
  <c r="C10" i="18"/>
  <c r="D10" i="18"/>
  <c r="E10" i="18"/>
  <c r="F10" i="18"/>
  <c r="G10" i="18"/>
  <c r="H10" i="18"/>
  <c r="I10" i="18"/>
  <c r="J10" i="18"/>
  <c r="K10" i="18"/>
  <c r="L10" i="18"/>
  <c r="M10" i="18"/>
  <c r="N10" i="18"/>
  <c r="C11" i="18"/>
  <c r="D11" i="18"/>
  <c r="E11" i="18"/>
  <c r="F11" i="18"/>
  <c r="G11" i="18"/>
  <c r="H11" i="18"/>
  <c r="I11" i="18"/>
  <c r="J11" i="18"/>
  <c r="K11" i="18"/>
  <c r="L11" i="18"/>
  <c r="M11" i="18"/>
  <c r="N11" i="18"/>
  <c r="C101" i="18" l="1"/>
  <c r="C176" i="18" s="1"/>
  <c r="D101" i="18"/>
  <c r="D176" i="18" s="1"/>
  <c r="E101" i="18"/>
  <c r="E176" i="18" s="1"/>
  <c r="F101" i="18"/>
  <c r="F176" i="18" s="1"/>
  <c r="G101" i="18"/>
  <c r="G176" i="18" s="1"/>
  <c r="H101" i="18"/>
  <c r="H176" i="18" s="1"/>
  <c r="I101" i="18"/>
  <c r="I176" i="18" s="1"/>
  <c r="J101" i="18"/>
  <c r="J176" i="18" s="1"/>
  <c r="K101" i="18"/>
  <c r="K176" i="18" s="1"/>
  <c r="L101" i="18"/>
  <c r="L176" i="18" s="1"/>
  <c r="M101" i="18"/>
  <c r="M176" i="18" s="1"/>
  <c r="N101" i="18"/>
  <c r="N176" i="18" s="1"/>
  <c r="C19" i="18"/>
  <c r="D19" i="18"/>
  <c r="E19" i="18"/>
  <c r="F19" i="18"/>
  <c r="G19" i="18"/>
  <c r="H19" i="18"/>
  <c r="I19" i="18"/>
  <c r="J19" i="18"/>
  <c r="K19" i="18"/>
  <c r="L19" i="18"/>
  <c r="M19" i="18"/>
  <c r="N19" i="18"/>
  <c r="C37" i="16" l="1"/>
  <c r="Q182" i="18" l="1"/>
  <c r="N106" i="18"/>
  <c r="N181" i="18" s="1"/>
  <c r="M106" i="18"/>
  <c r="M181" i="18" s="1"/>
  <c r="L106" i="18"/>
  <c r="L181" i="18" s="1"/>
  <c r="K106" i="18"/>
  <c r="K181" i="18" s="1"/>
  <c r="J106" i="18"/>
  <c r="J181" i="18" s="1"/>
  <c r="I106" i="18"/>
  <c r="I181" i="18" s="1"/>
  <c r="H106" i="18"/>
  <c r="H181" i="18" s="1"/>
  <c r="G106" i="18"/>
  <c r="G181" i="18" s="1"/>
  <c r="F106" i="18"/>
  <c r="F181" i="18" s="1"/>
  <c r="E106" i="18"/>
  <c r="E181" i="18" s="1"/>
  <c r="D106" i="18"/>
  <c r="D181" i="18" s="1"/>
  <c r="C106" i="18"/>
  <c r="C181" i="18" s="1"/>
  <c r="N105" i="18"/>
  <c r="N180" i="18" s="1"/>
  <c r="M105" i="18"/>
  <c r="M180" i="18" s="1"/>
  <c r="L105" i="18"/>
  <c r="L180" i="18" s="1"/>
  <c r="K105" i="18"/>
  <c r="K180" i="18" s="1"/>
  <c r="J105" i="18"/>
  <c r="J180" i="18" s="1"/>
  <c r="I105" i="18"/>
  <c r="I180" i="18" s="1"/>
  <c r="H105" i="18"/>
  <c r="H180" i="18" s="1"/>
  <c r="G105" i="18"/>
  <c r="G180" i="18" s="1"/>
  <c r="F105" i="18"/>
  <c r="F180" i="18" s="1"/>
  <c r="E105" i="18"/>
  <c r="E180" i="18" s="1"/>
  <c r="D105" i="18"/>
  <c r="D180" i="18" s="1"/>
  <c r="C105" i="18"/>
  <c r="C180" i="18" s="1"/>
  <c r="N104" i="18"/>
  <c r="N179" i="18" s="1"/>
  <c r="M104" i="18"/>
  <c r="M179" i="18" s="1"/>
  <c r="L104" i="18"/>
  <c r="L179" i="18" s="1"/>
  <c r="K104" i="18"/>
  <c r="K179" i="18" s="1"/>
  <c r="J104" i="18"/>
  <c r="J179" i="18" s="1"/>
  <c r="I104" i="18"/>
  <c r="I179" i="18" s="1"/>
  <c r="H104" i="18"/>
  <c r="H179" i="18" s="1"/>
  <c r="G104" i="18"/>
  <c r="G179" i="18" s="1"/>
  <c r="F104" i="18"/>
  <c r="F179" i="18" s="1"/>
  <c r="E104" i="18"/>
  <c r="E179" i="18" s="1"/>
  <c r="D104" i="18"/>
  <c r="D179" i="18" s="1"/>
  <c r="C104" i="18"/>
  <c r="C179" i="18" s="1"/>
  <c r="N103" i="18"/>
  <c r="N178" i="18" s="1"/>
  <c r="M103" i="18"/>
  <c r="M178" i="18" s="1"/>
  <c r="L103" i="18"/>
  <c r="L178" i="18" s="1"/>
  <c r="K103" i="18"/>
  <c r="K178" i="18" s="1"/>
  <c r="J103" i="18"/>
  <c r="J178" i="18" s="1"/>
  <c r="I103" i="18"/>
  <c r="I178" i="18" s="1"/>
  <c r="H103" i="18"/>
  <c r="H178" i="18" s="1"/>
  <c r="G103" i="18"/>
  <c r="G178" i="18" s="1"/>
  <c r="F103" i="18"/>
  <c r="F178" i="18" s="1"/>
  <c r="E103" i="18"/>
  <c r="E178" i="18" s="1"/>
  <c r="D103" i="18"/>
  <c r="D178" i="18" s="1"/>
  <c r="C103" i="18"/>
  <c r="C178" i="18" s="1"/>
  <c r="N102" i="18"/>
  <c r="N177" i="18" s="1"/>
  <c r="M102" i="18"/>
  <c r="M177" i="18" s="1"/>
  <c r="L102" i="18"/>
  <c r="L177" i="18" s="1"/>
  <c r="K102" i="18"/>
  <c r="K177" i="18" s="1"/>
  <c r="J102" i="18"/>
  <c r="J177" i="18" s="1"/>
  <c r="I102" i="18"/>
  <c r="I177" i="18" s="1"/>
  <c r="H102" i="18"/>
  <c r="H177" i="18" s="1"/>
  <c r="G102" i="18"/>
  <c r="G177" i="18" s="1"/>
  <c r="F102" i="18"/>
  <c r="F177" i="18" s="1"/>
  <c r="E102" i="18"/>
  <c r="E177" i="18" s="1"/>
  <c r="D102" i="18"/>
  <c r="D177" i="18" s="1"/>
  <c r="C102" i="18"/>
  <c r="C177" i="18" s="1"/>
  <c r="N100" i="18"/>
  <c r="N175" i="18" s="1"/>
  <c r="M100" i="18"/>
  <c r="M175" i="18" s="1"/>
  <c r="L100" i="18"/>
  <c r="L175" i="18" s="1"/>
  <c r="K100" i="18"/>
  <c r="K175" i="18" s="1"/>
  <c r="J100" i="18"/>
  <c r="J175" i="18" s="1"/>
  <c r="I100" i="18"/>
  <c r="I175" i="18" s="1"/>
  <c r="H100" i="18"/>
  <c r="H175" i="18" s="1"/>
  <c r="G100" i="18"/>
  <c r="G175" i="18" s="1"/>
  <c r="F100" i="18"/>
  <c r="F175" i="18" s="1"/>
  <c r="E100" i="18"/>
  <c r="E175" i="18" s="1"/>
  <c r="D100" i="18"/>
  <c r="D175" i="18" s="1"/>
  <c r="C100" i="18"/>
  <c r="C175" i="18" s="1"/>
  <c r="N99" i="18"/>
  <c r="N174" i="18" s="1"/>
  <c r="M99" i="18"/>
  <c r="M174" i="18" s="1"/>
  <c r="L99" i="18"/>
  <c r="L174" i="18" s="1"/>
  <c r="K99" i="18"/>
  <c r="K174" i="18" s="1"/>
  <c r="J99" i="18"/>
  <c r="J174" i="18" s="1"/>
  <c r="I99" i="18"/>
  <c r="I174" i="18" s="1"/>
  <c r="H99" i="18"/>
  <c r="H174" i="18" s="1"/>
  <c r="G99" i="18"/>
  <c r="G174" i="18" s="1"/>
  <c r="F99" i="18"/>
  <c r="F174" i="18" s="1"/>
  <c r="E99" i="18"/>
  <c r="E174" i="18" s="1"/>
  <c r="D99" i="18"/>
  <c r="D174" i="18" s="1"/>
  <c r="C99" i="18"/>
  <c r="C174" i="18" s="1"/>
  <c r="N98" i="18"/>
  <c r="N173" i="18" s="1"/>
  <c r="M98" i="18"/>
  <c r="M173" i="18" s="1"/>
  <c r="L98" i="18"/>
  <c r="L173" i="18" s="1"/>
  <c r="K98" i="18"/>
  <c r="K173" i="18" s="1"/>
  <c r="J98" i="18"/>
  <c r="J173" i="18" s="1"/>
  <c r="I98" i="18"/>
  <c r="I173" i="18" s="1"/>
  <c r="H98" i="18"/>
  <c r="H173" i="18" s="1"/>
  <c r="G98" i="18"/>
  <c r="G173" i="18" s="1"/>
  <c r="F98" i="18"/>
  <c r="F173" i="18" s="1"/>
  <c r="E98" i="18"/>
  <c r="E173" i="18" s="1"/>
  <c r="D98" i="18"/>
  <c r="D173" i="18" s="1"/>
  <c r="C98" i="18"/>
  <c r="C173" i="18" s="1"/>
  <c r="N97" i="18"/>
  <c r="N172" i="18" s="1"/>
  <c r="M97" i="18"/>
  <c r="M172" i="18" s="1"/>
  <c r="L97" i="18"/>
  <c r="L172" i="18" s="1"/>
  <c r="K97" i="18"/>
  <c r="K172" i="18" s="1"/>
  <c r="J97" i="18"/>
  <c r="J172" i="18" s="1"/>
  <c r="I97" i="18"/>
  <c r="I172" i="18" s="1"/>
  <c r="H97" i="18"/>
  <c r="H172" i="18" s="1"/>
  <c r="G97" i="18"/>
  <c r="G172" i="18" s="1"/>
  <c r="F97" i="18"/>
  <c r="F172" i="18" s="1"/>
  <c r="E97" i="18"/>
  <c r="E172" i="18" s="1"/>
  <c r="D97" i="18"/>
  <c r="D172" i="18" s="1"/>
  <c r="C97" i="18"/>
  <c r="C172" i="18" s="1"/>
  <c r="N96" i="18"/>
  <c r="N171" i="18" s="1"/>
  <c r="M96" i="18"/>
  <c r="M171" i="18" s="1"/>
  <c r="L96" i="18"/>
  <c r="L171" i="18" s="1"/>
  <c r="K96" i="18"/>
  <c r="K171" i="18" s="1"/>
  <c r="J96" i="18"/>
  <c r="J171" i="18" s="1"/>
  <c r="I96" i="18"/>
  <c r="I171" i="18" s="1"/>
  <c r="H96" i="18"/>
  <c r="H171" i="18" s="1"/>
  <c r="G96" i="18"/>
  <c r="G171" i="18" s="1"/>
  <c r="F96" i="18"/>
  <c r="F171" i="18" s="1"/>
  <c r="E96" i="18"/>
  <c r="E171" i="18" s="1"/>
  <c r="D96" i="18"/>
  <c r="D171" i="18" s="1"/>
  <c r="C96" i="18"/>
  <c r="C171" i="18" s="1"/>
  <c r="N95" i="18"/>
  <c r="N170" i="18" s="1"/>
  <c r="M95" i="18"/>
  <c r="M170" i="18" s="1"/>
  <c r="L95" i="18"/>
  <c r="L170" i="18" s="1"/>
  <c r="K95" i="18"/>
  <c r="K170" i="18" s="1"/>
  <c r="J95" i="18"/>
  <c r="J170" i="18" s="1"/>
  <c r="I95" i="18"/>
  <c r="I170" i="18" s="1"/>
  <c r="H95" i="18"/>
  <c r="H170" i="18" s="1"/>
  <c r="G95" i="18"/>
  <c r="G170" i="18" s="1"/>
  <c r="F95" i="18"/>
  <c r="F170" i="18" s="1"/>
  <c r="E95" i="18"/>
  <c r="E170" i="18" s="1"/>
  <c r="D95" i="18"/>
  <c r="D170" i="18" s="1"/>
  <c r="C95" i="18"/>
  <c r="C170" i="18" s="1"/>
  <c r="N94" i="18"/>
  <c r="N169" i="18" s="1"/>
  <c r="M94" i="18"/>
  <c r="M169" i="18" s="1"/>
  <c r="L94" i="18"/>
  <c r="L169" i="18" s="1"/>
  <c r="K94" i="18"/>
  <c r="K169" i="18" s="1"/>
  <c r="J94" i="18"/>
  <c r="J169" i="18" s="1"/>
  <c r="I94" i="18"/>
  <c r="I169" i="18" s="1"/>
  <c r="H94" i="18"/>
  <c r="H169" i="18" s="1"/>
  <c r="G94" i="18"/>
  <c r="G169" i="18" s="1"/>
  <c r="F94" i="18"/>
  <c r="F169" i="18" s="1"/>
  <c r="E94" i="18"/>
  <c r="E169" i="18" s="1"/>
  <c r="D94" i="18"/>
  <c r="D169" i="18" s="1"/>
  <c r="C94" i="18"/>
  <c r="C169" i="18" s="1"/>
  <c r="N93" i="18"/>
  <c r="N168" i="18" s="1"/>
  <c r="M93" i="18"/>
  <c r="M168" i="18" s="1"/>
  <c r="L93" i="18"/>
  <c r="L168" i="18" s="1"/>
  <c r="K93" i="18"/>
  <c r="K168" i="18" s="1"/>
  <c r="J93" i="18"/>
  <c r="J168" i="18" s="1"/>
  <c r="I93" i="18"/>
  <c r="I168" i="18" s="1"/>
  <c r="H93" i="18"/>
  <c r="H168" i="18" s="1"/>
  <c r="G93" i="18"/>
  <c r="G168" i="18" s="1"/>
  <c r="F93" i="18"/>
  <c r="F168" i="18" s="1"/>
  <c r="E93" i="18"/>
  <c r="E168" i="18" s="1"/>
  <c r="D93" i="18"/>
  <c r="D168" i="18" s="1"/>
  <c r="C93" i="18"/>
  <c r="C168" i="18" s="1"/>
  <c r="N91" i="18"/>
  <c r="N166" i="18" s="1"/>
  <c r="M91" i="18"/>
  <c r="M166" i="18" s="1"/>
  <c r="L91" i="18"/>
  <c r="L166" i="18" s="1"/>
  <c r="K91" i="18"/>
  <c r="K166" i="18" s="1"/>
  <c r="J91" i="18"/>
  <c r="J166" i="18" s="1"/>
  <c r="I91" i="18"/>
  <c r="I166" i="18" s="1"/>
  <c r="H91" i="18"/>
  <c r="H166" i="18" s="1"/>
  <c r="G91" i="18"/>
  <c r="G166" i="18" s="1"/>
  <c r="F91" i="18"/>
  <c r="F166" i="18" s="1"/>
  <c r="E91" i="18"/>
  <c r="E166" i="18" s="1"/>
  <c r="D91" i="18"/>
  <c r="D166" i="18" s="1"/>
  <c r="C91" i="18"/>
  <c r="C166" i="18" s="1"/>
  <c r="N90" i="18"/>
  <c r="N165" i="18" s="1"/>
  <c r="M90" i="18"/>
  <c r="M165" i="18" s="1"/>
  <c r="L90" i="18"/>
  <c r="L165" i="18" s="1"/>
  <c r="K90" i="18"/>
  <c r="K165" i="18" s="1"/>
  <c r="J90" i="18"/>
  <c r="J165" i="18" s="1"/>
  <c r="I90" i="18"/>
  <c r="I165" i="18" s="1"/>
  <c r="H90" i="18"/>
  <c r="H165" i="18" s="1"/>
  <c r="G90" i="18"/>
  <c r="G165" i="18" s="1"/>
  <c r="F90" i="18"/>
  <c r="F165" i="18" s="1"/>
  <c r="E90" i="18"/>
  <c r="E165" i="18" s="1"/>
  <c r="D90" i="18"/>
  <c r="D165" i="18" s="1"/>
  <c r="C90" i="18"/>
  <c r="C165" i="18" s="1"/>
  <c r="N89" i="18"/>
  <c r="N164" i="18" s="1"/>
  <c r="M89" i="18"/>
  <c r="M164" i="18" s="1"/>
  <c r="L89" i="18"/>
  <c r="L164" i="18" s="1"/>
  <c r="K89" i="18"/>
  <c r="K164" i="18" s="1"/>
  <c r="J89" i="18"/>
  <c r="J164" i="18" s="1"/>
  <c r="I89" i="18"/>
  <c r="I164" i="18" s="1"/>
  <c r="H89" i="18"/>
  <c r="H164" i="18" s="1"/>
  <c r="G89" i="18"/>
  <c r="G164" i="18" s="1"/>
  <c r="F89" i="18"/>
  <c r="F164" i="18" s="1"/>
  <c r="E89" i="18"/>
  <c r="E164" i="18" s="1"/>
  <c r="D89" i="18"/>
  <c r="D164" i="18" s="1"/>
  <c r="C89" i="18"/>
  <c r="C164" i="18" s="1"/>
  <c r="N88" i="18"/>
  <c r="N163" i="18" s="1"/>
  <c r="M88" i="18"/>
  <c r="M163" i="18" s="1"/>
  <c r="L88" i="18"/>
  <c r="L163" i="18" s="1"/>
  <c r="K88" i="18"/>
  <c r="K163" i="18" s="1"/>
  <c r="J88" i="18"/>
  <c r="J163" i="18" s="1"/>
  <c r="I88" i="18"/>
  <c r="I163" i="18" s="1"/>
  <c r="H88" i="18"/>
  <c r="H163" i="18" s="1"/>
  <c r="G88" i="18"/>
  <c r="G163" i="18" s="1"/>
  <c r="F88" i="18"/>
  <c r="F163" i="18" s="1"/>
  <c r="E88" i="18"/>
  <c r="E163" i="18" s="1"/>
  <c r="D88" i="18"/>
  <c r="D163" i="18" s="1"/>
  <c r="C88" i="18"/>
  <c r="C163" i="18" s="1"/>
  <c r="N87" i="18"/>
  <c r="N162" i="18" s="1"/>
  <c r="M87" i="18"/>
  <c r="M162" i="18" s="1"/>
  <c r="L87" i="18"/>
  <c r="L162" i="18" s="1"/>
  <c r="K87" i="18"/>
  <c r="K162" i="18" s="1"/>
  <c r="J87" i="18"/>
  <c r="J162" i="18" s="1"/>
  <c r="I87" i="18"/>
  <c r="I162" i="18" s="1"/>
  <c r="H87" i="18"/>
  <c r="H162" i="18" s="1"/>
  <c r="G87" i="18"/>
  <c r="G162" i="18" s="1"/>
  <c r="F87" i="18"/>
  <c r="F162" i="18" s="1"/>
  <c r="E87" i="18"/>
  <c r="E162" i="18" s="1"/>
  <c r="D87" i="18"/>
  <c r="D162" i="18" s="1"/>
  <c r="C87" i="18"/>
  <c r="C162" i="18" s="1"/>
  <c r="N86" i="18"/>
  <c r="N161" i="18" s="1"/>
  <c r="M86" i="18"/>
  <c r="M161" i="18" s="1"/>
  <c r="L86" i="18"/>
  <c r="L161" i="18" s="1"/>
  <c r="K86" i="18"/>
  <c r="K161" i="18" s="1"/>
  <c r="J86" i="18"/>
  <c r="J161" i="18" s="1"/>
  <c r="I86" i="18"/>
  <c r="I161" i="18" s="1"/>
  <c r="H86" i="18"/>
  <c r="H161" i="18" s="1"/>
  <c r="G86" i="18"/>
  <c r="G161" i="18" s="1"/>
  <c r="F86" i="18"/>
  <c r="F161" i="18" s="1"/>
  <c r="E86" i="18"/>
  <c r="E161" i="18" s="1"/>
  <c r="D86" i="18"/>
  <c r="D161" i="18" s="1"/>
  <c r="C86" i="18"/>
  <c r="C161" i="18" s="1"/>
  <c r="N85" i="18"/>
  <c r="N160" i="18" s="1"/>
  <c r="M85" i="18"/>
  <c r="M160" i="18" s="1"/>
  <c r="L85" i="18"/>
  <c r="L160" i="18" s="1"/>
  <c r="K85" i="18"/>
  <c r="K160" i="18" s="1"/>
  <c r="J85" i="18"/>
  <c r="J160" i="18" s="1"/>
  <c r="I85" i="18"/>
  <c r="I160" i="18" s="1"/>
  <c r="H85" i="18"/>
  <c r="H160" i="18" s="1"/>
  <c r="G85" i="18"/>
  <c r="G160" i="18" s="1"/>
  <c r="F85" i="18"/>
  <c r="F160" i="18" s="1"/>
  <c r="E85" i="18"/>
  <c r="E160" i="18" s="1"/>
  <c r="D85" i="18"/>
  <c r="D160" i="18" s="1"/>
  <c r="C85" i="18"/>
  <c r="C160" i="18" s="1"/>
  <c r="N84" i="18"/>
  <c r="N159" i="18" s="1"/>
  <c r="M84" i="18"/>
  <c r="M159" i="18" s="1"/>
  <c r="L84" i="18"/>
  <c r="L159" i="18" s="1"/>
  <c r="L183" i="18" s="1"/>
  <c r="L196" i="18" s="1"/>
  <c r="K84" i="18"/>
  <c r="K159" i="18" s="1"/>
  <c r="J84" i="18"/>
  <c r="J159" i="18" s="1"/>
  <c r="I84" i="18"/>
  <c r="I159" i="18" s="1"/>
  <c r="H84" i="18"/>
  <c r="H159" i="18" s="1"/>
  <c r="G84" i="18"/>
  <c r="G159" i="18" s="1"/>
  <c r="F84" i="18"/>
  <c r="F159" i="18" s="1"/>
  <c r="F183" i="18" s="1"/>
  <c r="F196" i="18" s="1"/>
  <c r="E84" i="18"/>
  <c r="E159" i="18" s="1"/>
  <c r="D84" i="18"/>
  <c r="D159" i="18" s="1"/>
  <c r="C84" i="18"/>
  <c r="C159" i="18" s="1"/>
  <c r="N24" i="18"/>
  <c r="M24" i="18"/>
  <c r="L24" i="18"/>
  <c r="K24" i="18"/>
  <c r="J24" i="18"/>
  <c r="I24" i="18"/>
  <c r="H24" i="18"/>
  <c r="G24" i="18"/>
  <c r="F24" i="18"/>
  <c r="E24" i="18"/>
  <c r="D24" i="18"/>
  <c r="C24" i="18"/>
  <c r="N23" i="18"/>
  <c r="M23" i="18"/>
  <c r="L23" i="18"/>
  <c r="K23" i="18"/>
  <c r="J23" i="18"/>
  <c r="I23" i="18"/>
  <c r="H23" i="18"/>
  <c r="G23" i="18"/>
  <c r="F23" i="18"/>
  <c r="E23" i="18"/>
  <c r="D23" i="18"/>
  <c r="C23" i="18"/>
  <c r="N22" i="18"/>
  <c r="M22" i="18"/>
  <c r="L22" i="18"/>
  <c r="K22" i="18"/>
  <c r="J22" i="18"/>
  <c r="I22" i="18"/>
  <c r="H22" i="18"/>
  <c r="G22" i="18"/>
  <c r="F22" i="18"/>
  <c r="E22" i="18"/>
  <c r="D22" i="18"/>
  <c r="C22" i="18"/>
  <c r="N21" i="18"/>
  <c r="M21" i="18"/>
  <c r="L21" i="18"/>
  <c r="K21" i="18"/>
  <c r="J21" i="18"/>
  <c r="I21" i="18"/>
  <c r="H21" i="18"/>
  <c r="G21" i="18"/>
  <c r="F21" i="18"/>
  <c r="E21" i="18"/>
  <c r="D21" i="18"/>
  <c r="C21" i="18"/>
  <c r="N20" i="18"/>
  <c r="M20" i="18"/>
  <c r="L20" i="18"/>
  <c r="K20" i="18"/>
  <c r="J20" i="18"/>
  <c r="I20" i="18"/>
  <c r="H20" i="18"/>
  <c r="G20" i="18"/>
  <c r="F20" i="18"/>
  <c r="E20" i="18"/>
  <c r="D20" i="18"/>
  <c r="C20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N15" i="18"/>
  <c r="M15" i="18"/>
  <c r="L15" i="18"/>
  <c r="K15" i="18"/>
  <c r="J15" i="18"/>
  <c r="I15" i="18"/>
  <c r="H15" i="18"/>
  <c r="G15" i="18"/>
  <c r="F15" i="18"/>
  <c r="E15" i="18"/>
  <c r="D15" i="18"/>
  <c r="C15" i="18"/>
  <c r="N14" i="18"/>
  <c r="M14" i="18"/>
  <c r="L14" i="18"/>
  <c r="K14" i="18"/>
  <c r="J14" i="18"/>
  <c r="I14" i="18"/>
  <c r="H14" i="18"/>
  <c r="G14" i="18"/>
  <c r="F14" i="18"/>
  <c r="E14" i="18"/>
  <c r="D14" i="18"/>
  <c r="C14" i="18"/>
  <c r="N13" i="18"/>
  <c r="M13" i="18"/>
  <c r="L13" i="18"/>
  <c r="K13" i="18"/>
  <c r="J13" i="18"/>
  <c r="I13" i="18"/>
  <c r="H13" i="18"/>
  <c r="G13" i="18"/>
  <c r="F13" i="18"/>
  <c r="E13" i="18"/>
  <c r="D13" i="18"/>
  <c r="C13" i="18"/>
  <c r="N12" i="18"/>
  <c r="M12" i="18"/>
  <c r="L12" i="18"/>
  <c r="K12" i="18"/>
  <c r="J12" i="18"/>
  <c r="I12" i="18"/>
  <c r="H12" i="18"/>
  <c r="G12" i="18"/>
  <c r="F12" i="18"/>
  <c r="E12" i="18"/>
  <c r="D12" i="18"/>
  <c r="C12" i="18"/>
  <c r="N9" i="18"/>
  <c r="M9" i="18"/>
  <c r="L9" i="18"/>
  <c r="K9" i="18"/>
  <c r="J9" i="18"/>
  <c r="I9" i="18"/>
  <c r="H9" i="18"/>
  <c r="G9" i="18"/>
  <c r="F9" i="18"/>
  <c r="E9" i="18"/>
  <c r="D9" i="18"/>
  <c r="C9" i="18"/>
  <c r="N8" i="18"/>
  <c r="M8" i="18"/>
  <c r="L8" i="18"/>
  <c r="K8" i="18"/>
  <c r="J8" i="18"/>
  <c r="I8" i="18"/>
  <c r="H8" i="18"/>
  <c r="G8" i="18"/>
  <c r="F8" i="18"/>
  <c r="E8" i="18"/>
  <c r="D8" i="18"/>
  <c r="C8" i="18"/>
  <c r="N7" i="18"/>
  <c r="M7" i="18"/>
  <c r="L7" i="18"/>
  <c r="K7" i="18"/>
  <c r="J7" i="18"/>
  <c r="I7" i="18"/>
  <c r="H7" i="18"/>
  <c r="G7" i="18"/>
  <c r="F7" i="18"/>
  <c r="E7" i="18"/>
  <c r="D7" i="18"/>
  <c r="C7" i="18"/>
  <c r="N6" i="18"/>
  <c r="M6" i="18"/>
  <c r="L6" i="18"/>
  <c r="L26" i="18" s="1"/>
  <c r="K6" i="18"/>
  <c r="J6" i="18"/>
  <c r="I6" i="18"/>
  <c r="H6" i="18"/>
  <c r="G6" i="18"/>
  <c r="F6" i="18"/>
  <c r="E6" i="18"/>
  <c r="D6" i="18"/>
  <c r="C6" i="18"/>
  <c r="N5" i="18"/>
  <c r="M5" i="18"/>
  <c r="L5" i="18"/>
  <c r="K5" i="18"/>
  <c r="J5" i="18"/>
  <c r="I5" i="18"/>
  <c r="H5" i="18"/>
  <c r="G5" i="18"/>
  <c r="F5" i="18"/>
  <c r="E5" i="18"/>
  <c r="D5" i="18"/>
  <c r="C5" i="18"/>
  <c r="N4" i="18"/>
  <c r="M4" i="18"/>
  <c r="L4" i="18"/>
  <c r="K4" i="18"/>
  <c r="J4" i="18"/>
  <c r="I4" i="18"/>
  <c r="H4" i="18"/>
  <c r="G4" i="18"/>
  <c r="F4" i="18"/>
  <c r="E4" i="18"/>
  <c r="D4" i="18"/>
  <c r="C4" i="18"/>
  <c r="N3" i="18"/>
  <c r="M3" i="18"/>
  <c r="L3" i="18"/>
  <c r="K3" i="18"/>
  <c r="J3" i="18"/>
  <c r="I3" i="18"/>
  <c r="H3" i="18"/>
  <c r="G3" i="18"/>
  <c r="F3" i="18"/>
  <c r="E3" i="18"/>
  <c r="D3" i="18"/>
  <c r="C3" i="18"/>
  <c r="N2" i="18"/>
  <c r="M2" i="18"/>
  <c r="L2" i="18"/>
  <c r="K2" i="18"/>
  <c r="J2" i="18"/>
  <c r="I2" i="18"/>
  <c r="H2" i="18"/>
  <c r="G2" i="18"/>
  <c r="F2" i="18"/>
  <c r="F27" i="18" s="1"/>
  <c r="E2" i="18"/>
  <c r="D2" i="18"/>
  <c r="D27" i="18" s="1"/>
  <c r="C2" i="18"/>
  <c r="N183" i="18" l="1"/>
  <c r="N196" i="18" s="1"/>
  <c r="N27" i="18"/>
  <c r="H27" i="18"/>
  <c r="H183" i="18"/>
  <c r="H205" i="18" s="1"/>
  <c r="J27" i="18"/>
  <c r="J183" i="18"/>
  <c r="J196" i="18" s="1"/>
  <c r="C27" i="18"/>
  <c r="K27" i="18"/>
  <c r="L27" i="18"/>
  <c r="H196" i="18"/>
  <c r="F212" i="18"/>
  <c r="F213" i="18" s="1"/>
  <c r="F205" i="18"/>
  <c r="J212" i="18"/>
  <c r="J213" i="18" s="1"/>
  <c r="J205" i="18"/>
  <c r="N212" i="18"/>
  <c r="N213" i="18" s="1"/>
  <c r="N205" i="18"/>
  <c r="L200" i="18"/>
  <c r="L232" i="18" s="1"/>
  <c r="L205" i="18"/>
  <c r="D183" i="18"/>
  <c r="H190" i="18"/>
  <c r="H223" i="18" s="1"/>
  <c r="L190" i="18"/>
  <c r="L223" i="18" s="1"/>
  <c r="F192" i="18"/>
  <c r="F225" i="18" s="1"/>
  <c r="N192" i="18"/>
  <c r="N225" i="18" s="1"/>
  <c r="F197" i="18"/>
  <c r="F229" i="18" s="1"/>
  <c r="N197" i="18"/>
  <c r="N229" i="18" s="1"/>
  <c r="J202" i="18"/>
  <c r="J234" i="18" s="1"/>
  <c r="F207" i="18"/>
  <c r="F239" i="18" s="1"/>
  <c r="N207" i="18"/>
  <c r="N239" i="18" s="1"/>
  <c r="H194" i="18"/>
  <c r="H227" i="18" s="1"/>
  <c r="L194" i="18"/>
  <c r="L227" i="18" s="1"/>
  <c r="H204" i="18"/>
  <c r="H236" i="18" s="1"/>
  <c r="L209" i="18"/>
  <c r="L241" i="18" s="1"/>
  <c r="F190" i="18"/>
  <c r="F223" i="18" s="1"/>
  <c r="J190" i="18"/>
  <c r="J223" i="18" s="1"/>
  <c r="F194" i="18"/>
  <c r="F227" i="18" s="1"/>
  <c r="J194" i="18"/>
  <c r="J227" i="18" s="1"/>
  <c r="N194" i="18"/>
  <c r="N227" i="18" s="1"/>
  <c r="F199" i="18"/>
  <c r="F231" i="18" s="1"/>
  <c r="F202" i="18"/>
  <c r="F234" i="18" s="1"/>
  <c r="N202" i="18"/>
  <c r="N234" i="18" s="1"/>
  <c r="J207" i="18"/>
  <c r="J239" i="18" s="1"/>
  <c r="F188" i="18"/>
  <c r="F221" i="18" s="1"/>
  <c r="J211" i="18"/>
  <c r="J243" i="18" s="1"/>
  <c r="J188" i="18"/>
  <c r="J221" i="18" s="1"/>
  <c r="H192" i="18"/>
  <c r="H225" i="18" s="1"/>
  <c r="L192" i="18"/>
  <c r="L225" i="18" s="1"/>
  <c r="H197" i="18"/>
  <c r="H229" i="18" s="1"/>
  <c r="L197" i="18"/>
  <c r="L229" i="18" s="1"/>
  <c r="H200" i="18"/>
  <c r="H232" i="18" s="1"/>
  <c r="L204" i="18"/>
  <c r="L236" i="18" s="1"/>
  <c r="H209" i="18"/>
  <c r="H241" i="18" s="1"/>
  <c r="N188" i="18"/>
  <c r="N221" i="18" s="1"/>
  <c r="K25" i="18"/>
  <c r="I27" i="18"/>
  <c r="I25" i="18"/>
  <c r="I26" i="18"/>
  <c r="G27" i="18"/>
  <c r="G25" i="18"/>
  <c r="C26" i="18"/>
  <c r="K26" i="18"/>
  <c r="C25" i="18"/>
  <c r="C196" i="18"/>
  <c r="G183" i="18"/>
  <c r="G196" i="18" s="1"/>
  <c r="K183" i="18"/>
  <c r="K196" i="18" s="1"/>
  <c r="E27" i="18"/>
  <c r="E25" i="18"/>
  <c r="M27" i="18"/>
  <c r="M25" i="18"/>
  <c r="E26" i="18"/>
  <c r="M26" i="18"/>
  <c r="G26" i="18"/>
  <c r="E183" i="18"/>
  <c r="E196" i="18" s="1"/>
  <c r="I183" i="18"/>
  <c r="I196" i="18" s="1"/>
  <c r="M183" i="18"/>
  <c r="M196" i="18" s="1"/>
  <c r="F189" i="18"/>
  <c r="F222" i="18" s="1"/>
  <c r="J189" i="18"/>
  <c r="J222" i="18" s="1"/>
  <c r="N189" i="18"/>
  <c r="N222" i="18" s="1"/>
  <c r="F191" i="18"/>
  <c r="F224" i="18" s="1"/>
  <c r="J191" i="18"/>
  <c r="J224" i="18" s="1"/>
  <c r="N191" i="18"/>
  <c r="N224" i="18" s="1"/>
  <c r="F193" i="18"/>
  <c r="F226" i="18" s="1"/>
  <c r="J193" i="18"/>
  <c r="J226" i="18" s="1"/>
  <c r="F195" i="18"/>
  <c r="F228" i="18" s="1"/>
  <c r="J195" i="18"/>
  <c r="J228" i="18" s="1"/>
  <c r="N195" i="18"/>
  <c r="N228" i="18" s="1"/>
  <c r="F198" i="18"/>
  <c r="F230" i="18" s="1"/>
  <c r="J198" i="18"/>
  <c r="J230" i="18" s="1"/>
  <c r="N198" i="18"/>
  <c r="N230" i="18" s="1"/>
  <c r="J199" i="18"/>
  <c r="J231" i="18" s="1"/>
  <c r="N199" i="18"/>
  <c r="N231" i="18" s="1"/>
  <c r="F200" i="18"/>
  <c r="F232" i="18" s="1"/>
  <c r="J200" i="18"/>
  <c r="J232" i="18" s="1"/>
  <c r="N200" i="18"/>
  <c r="N232" i="18" s="1"/>
  <c r="F201" i="18"/>
  <c r="F233" i="18" s="1"/>
  <c r="J201" i="18"/>
  <c r="J233" i="18" s="1"/>
  <c r="N201" i="18"/>
  <c r="N233" i="18" s="1"/>
  <c r="F203" i="18"/>
  <c r="F235" i="18" s="1"/>
  <c r="J203" i="18"/>
  <c r="J235" i="18" s="1"/>
  <c r="N203" i="18"/>
  <c r="N235" i="18" s="1"/>
  <c r="F204" i="18"/>
  <c r="F236" i="18" s="1"/>
  <c r="J204" i="18"/>
  <c r="J236" i="18" s="1"/>
  <c r="N204" i="18"/>
  <c r="N236" i="18" s="1"/>
  <c r="F206" i="18"/>
  <c r="F238" i="18" s="1"/>
  <c r="F246" i="18" s="1"/>
  <c r="J206" i="18"/>
  <c r="J238" i="18" s="1"/>
  <c r="N206" i="18"/>
  <c r="N238" i="18" s="1"/>
  <c r="F208" i="18"/>
  <c r="F240" i="18" s="1"/>
  <c r="J208" i="18"/>
  <c r="J240" i="18" s="1"/>
  <c r="N208" i="18"/>
  <c r="N240" i="18" s="1"/>
  <c r="F209" i="18"/>
  <c r="F241" i="18" s="1"/>
  <c r="J209" i="18"/>
  <c r="J241" i="18" s="1"/>
  <c r="N209" i="18"/>
  <c r="N241" i="18" s="1"/>
  <c r="F210" i="18"/>
  <c r="J210" i="18"/>
  <c r="J242" i="18" s="1"/>
  <c r="N210" i="18"/>
  <c r="N242" i="18" s="1"/>
  <c r="L188" i="18"/>
  <c r="N211" i="18"/>
  <c r="N243" i="18" s="1"/>
  <c r="H212" i="18"/>
  <c r="H213" i="18" s="1"/>
  <c r="H211" i="18"/>
  <c r="H243" i="18" s="1"/>
  <c r="L212" i="18"/>
  <c r="L213" i="18" s="1"/>
  <c r="L211" i="18"/>
  <c r="L243" i="18" s="1"/>
  <c r="H189" i="18"/>
  <c r="H222" i="18" s="1"/>
  <c r="L189" i="18"/>
  <c r="L222" i="18" s="1"/>
  <c r="H191" i="18"/>
  <c r="H224" i="18" s="1"/>
  <c r="L191" i="18"/>
  <c r="L224" i="18" s="1"/>
  <c r="H193" i="18"/>
  <c r="H226" i="18" s="1"/>
  <c r="L193" i="18"/>
  <c r="L226" i="18" s="1"/>
  <c r="H195" i="18"/>
  <c r="H228" i="18" s="1"/>
  <c r="L195" i="18"/>
  <c r="L228" i="18" s="1"/>
  <c r="H198" i="18"/>
  <c r="H230" i="18" s="1"/>
  <c r="L198" i="18"/>
  <c r="L230" i="18" s="1"/>
  <c r="H199" i="18"/>
  <c r="H231" i="18" s="1"/>
  <c r="L199" i="18"/>
  <c r="L231" i="18" s="1"/>
  <c r="H201" i="18"/>
  <c r="H233" i="18" s="1"/>
  <c r="L201" i="18"/>
  <c r="L233" i="18" s="1"/>
  <c r="H202" i="18"/>
  <c r="H234" i="18" s="1"/>
  <c r="L202" i="18"/>
  <c r="L234" i="18" s="1"/>
  <c r="H203" i="18"/>
  <c r="H235" i="18" s="1"/>
  <c r="L203" i="18"/>
  <c r="L235" i="18" s="1"/>
  <c r="H206" i="18"/>
  <c r="H238" i="18" s="1"/>
  <c r="L206" i="18"/>
  <c r="L238" i="18" s="1"/>
  <c r="H207" i="18"/>
  <c r="H239" i="18" s="1"/>
  <c r="L207" i="18"/>
  <c r="L239" i="18" s="1"/>
  <c r="H208" i="18"/>
  <c r="H240" i="18" s="1"/>
  <c r="L208" i="18"/>
  <c r="L240" i="18" s="1"/>
  <c r="H210" i="18"/>
  <c r="L210" i="18"/>
  <c r="L242" i="18" s="1"/>
  <c r="H188" i="18"/>
  <c r="F211" i="18"/>
  <c r="F243" i="18" s="1"/>
  <c r="D25" i="18"/>
  <c r="H25" i="18"/>
  <c r="L25" i="18"/>
  <c r="D26" i="18"/>
  <c r="H26" i="18"/>
  <c r="F25" i="18"/>
  <c r="J25" i="18"/>
  <c r="N25" i="18"/>
  <c r="F26" i="18"/>
  <c r="J26" i="18"/>
  <c r="N26" i="18"/>
  <c r="Q168" i="17"/>
  <c r="P168" i="17"/>
  <c r="N193" i="18" l="1"/>
  <c r="N226" i="18" s="1"/>
  <c r="N190" i="18"/>
  <c r="N223" i="18" s="1"/>
  <c r="C188" i="18"/>
  <c r="C200" i="18"/>
  <c r="M188" i="18"/>
  <c r="J192" i="18"/>
  <c r="J225" i="18" s="1"/>
  <c r="J197" i="18"/>
  <c r="J229" i="18" s="1"/>
  <c r="H246" i="18"/>
  <c r="D203" i="18"/>
  <c r="D235" i="18" s="1"/>
  <c r="D196" i="18"/>
  <c r="O196" i="18" s="1"/>
  <c r="M190" i="18"/>
  <c r="M223" i="18" s="1"/>
  <c r="M205" i="18"/>
  <c r="G188" i="18"/>
  <c r="G221" i="18" s="1"/>
  <c r="G205" i="18"/>
  <c r="I191" i="18"/>
  <c r="I224" i="18" s="1"/>
  <c r="I205" i="18"/>
  <c r="C189" i="18"/>
  <c r="C222" i="18" s="1"/>
  <c r="C205" i="18"/>
  <c r="I198" i="18"/>
  <c r="I230" i="18" s="1"/>
  <c r="K197" i="18"/>
  <c r="K229" i="18" s="1"/>
  <c r="K205" i="18"/>
  <c r="D194" i="18"/>
  <c r="D227" i="18" s="1"/>
  <c r="D205" i="18"/>
  <c r="E198" i="18"/>
  <c r="E230" i="18" s="1"/>
  <c r="E205" i="18"/>
  <c r="E204" i="18"/>
  <c r="E236" i="18" s="1"/>
  <c r="D211" i="18"/>
  <c r="D243" i="18" s="1"/>
  <c r="D188" i="18"/>
  <c r="D221" i="18" s="1"/>
  <c r="D210" i="18"/>
  <c r="D242" i="18" s="1"/>
  <c r="D191" i="18"/>
  <c r="D224" i="18" s="1"/>
  <c r="I204" i="18"/>
  <c r="I236" i="18" s="1"/>
  <c r="D206" i="18"/>
  <c r="D238" i="18" s="1"/>
  <c r="D193" i="18"/>
  <c r="D226" i="18" s="1"/>
  <c r="D212" i="18"/>
  <c r="D213" i="18" s="1"/>
  <c r="D192" i="18"/>
  <c r="D225" i="18" s="1"/>
  <c r="D199" i="18"/>
  <c r="D231" i="18" s="1"/>
  <c r="D200" i="18"/>
  <c r="D232" i="18" s="1"/>
  <c r="D207" i="18"/>
  <c r="D239" i="18" s="1"/>
  <c r="D201" i="18"/>
  <c r="D233" i="18" s="1"/>
  <c r="D195" i="18"/>
  <c r="D228" i="18" s="1"/>
  <c r="D204" i="18"/>
  <c r="D236" i="18" s="1"/>
  <c r="D197" i="18"/>
  <c r="D229" i="18" s="1"/>
  <c r="D208" i="18"/>
  <c r="D240" i="18" s="1"/>
  <c r="D202" i="18"/>
  <c r="D234" i="18" s="1"/>
  <c r="D198" i="18"/>
  <c r="D230" i="18" s="1"/>
  <c r="D189" i="18"/>
  <c r="D222" i="18" s="1"/>
  <c r="J216" i="18"/>
  <c r="I190" i="18"/>
  <c r="I223" i="18" s="1"/>
  <c r="G210" i="18"/>
  <c r="G242" i="18" s="1"/>
  <c r="I209" i="18"/>
  <c r="I241" i="18" s="1"/>
  <c r="L217" i="18"/>
  <c r="D209" i="18"/>
  <c r="D241" i="18" s="1"/>
  <c r="D190" i="18"/>
  <c r="D223" i="18" s="1"/>
  <c r="H242" i="18"/>
  <c r="H244" i="18" s="1"/>
  <c r="F242" i="18"/>
  <c r="F244" i="18" s="1"/>
  <c r="J218" i="18"/>
  <c r="I207" i="18"/>
  <c r="I239" i="18" s="1"/>
  <c r="I195" i="18"/>
  <c r="I228" i="18" s="1"/>
  <c r="I200" i="18"/>
  <c r="I232" i="18" s="1"/>
  <c r="E202" i="18"/>
  <c r="E234" i="18" s="1"/>
  <c r="E190" i="18"/>
  <c r="E223" i="18" s="1"/>
  <c r="E207" i="18"/>
  <c r="E239" i="18" s="1"/>
  <c r="E194" i="18"/>
  <c r="E227" i="18" s="1"/>
  <c r="E189" i="18"/>
  <c r="E222" i="18" s="1"/>
  <c r="K210" i="18"/>
  <c r="K242" i="18" s="1"/>
  <c r="E199" i="18"/>
  <c r="E231" i="18" s="1"/>
  <c r="E193" i="18"/>
  <c r="E226" i="18" s="1"/>
  <c r="K201" i="18"/>
  <c r="K233" i="18" s="1"/>
  <c r="E208" i="18"/>
  <c r="E240" i="18" s="1"/>
  <c r="E203" i="18"/>
  <c r="E235" i="18" s="1"/>
  <c r="K192" i="18"/>
  <c r="K225" i="18" s="1"/>
  <c r="G207" i="18"/>
  <c r="G239" i="18" s="1"/>
  <c r="G200" i="18"/>
  <c r="G232" i="18" s="1"/>
  <c r="G190" i="18"/>
  <c r="G223" i="18" s="1"/>
  <c r="J217" i="18"/>
  <c r="M204" i="18"/>
  <c r="M236" i="18" s="1"/>
  <c r="M200" i="18"/>
  <c r="M232" i="18" s="1"/>
  <c r="K206" i="18"/>
  <c r="K238" i="18" s="1"/>
  <c r="C190" i="18"/>
  <c r="C223" i="18" s="1"/>
  <c r="G203" i="18"/>
  <c r="G235" i="18" s="1"/>
  <c r="G193" i="18"/>
  <c r="G226" i="18" s="1"/>
  <c r="G209" i="18"/>
  <c r="G202" i="18"/>
  <c r="G234" i="18" s="1"/>
  <c r="G199" i="18"/>
  <c r="G231" i="18" s="1"/>
  <c r="G197" i="18"/>
  <c r="G229" i="18" s="1"/>
  <c r="H217" i="18"/>
  <c r="N217" i="18"/>
  <c r="G208" i="18"/>
  <c r="G240" i="18" s="1"/>
  <c r="G206" i="18"/>
  <c r="G238" i="18" s="1"/>
  <c r="C199" i="18"/>
  <c r="C231" i="18" s="1"/>
  <c r="G195" i="18"/>
  <c r="G228" i="18" s="1"/>
  <c r="G192" i="18"/>
  <c r="G225" i="18" s="1"/>
  <c r="G189" i="18"/>
  <c r="G222" i="18" s="1"/>
  <c r="F216" i="18"/>
  <c r="M209" i="18"/>
  <c r="M241" i="18" s="1"/>
  <c r="I202" i="18"/>
  <c r="I234" i="18" s="1"/>
  <c r="I194" i="18"/>
  <c r="I227" i="18" s="1"/>
  <c r="C208" i="18"/>
  <c r="C240" i="18" s="1"/>
  <c r="G204" i="18"/>
  <c r="G236" i="18" s="1"/>
  <c r="G201" i="18"/>
  <c r="G233" i="18" s="1"/>
  <c r="G198" i="18"/>
  <c r="G230" i="18" s="1"/>
  <c r="G194" i="18"/>
  <c r="G227" i="18" s="1"/>
  <c r="G191" i="18"/>
  <c r="G224" i="18" s="1"/>
  <c r="F250" i="18"/>
  <c r="F251" i="18" s="1"/>
  <c r="M192" i="18"/>
  <c r="M225" i="18" s="1"/>
  <c r="M210" i="18"/>
  <c r="M242" i="18" s="1"/>
  <c r="I208" i="18"/>
  <c r="I240" i="18" s="1"/>
  <c r="M206" i="18"/>
  <c r="M238" i="18" s="1"/>
  <c r="I203" i="18"/>
  <c r="I235" i="18" s="1"/>
  <c r="M201" i="18"/>
  <c r="M233" i="18" s="1"/>
  <c r="I199" i="18"/>
  <c r="I231" i="18" s="1"/>
  <c r="M197" i="18"/>
  <c r="M229" i="18" s="1"/>
  <c r="M191" i="18"/>
  <c r="M224" i="18" s="1"/>
  <c r="I189" i="18"/>
  <c r="I222" i="18" s="1"/>
  <c r="I188" i="18"/>
  <c r="C203" i="18"/>
  <c r="C194" i="18"/>
  <c r="C227" i="18" s="1"/>
  <c r="I210" i="18"/>
  <c r="I242" i="18" s="1"/>
  <c r="I206" i="18"/>
  <c r="I238" i="18" s="1"/>
  <c r="I201" i="18"/>
  <c r="I233" i="18" s="1"/>
  <c r="M195" i="18"/>
  <c r="M228" i="18" s="1"/>
  <c r="I193" i="18"/>
  <c r="I226" i="18" s="1"/>
  <c r="K211" i="18"/>
  <c r="K243" i="18" s="1"/>
  <c r="K212" i="18"/>
  <c r="K213" i="18" s="1"/>
  <c r="E211" i="18"/>
  <c r="E243" i="18" s="1"/>
  <c r="E212" i="18"/>
  <c r="E213" i="18" s="1"/>
  <c r="C209" i="18"/>
  <c r="C241" i="18" s="1"/>
  <c r="K207" i="18"/>
  <c r="K239" i="18" s="1"/>
  <c r="K189" i="18"/>
  <c r="K222" i="18" s="1"/>
  <c r="H250" i="18"/>
  <c r="H251" i="18" s="1"/>
  <c r="H216" i="18"/>
  <c r="H221" i="18"/>
  <c r="N218" i="18"/>
  <c r="F217" i="18"/>
  <c r="E210" i="18"/>
  <c r="E242" i="18" s="1"/>
  <c r="M208" i="18"/>
  <c r="M240" i="18" s="1"/>
  <c r="E206" i="18"/>
  <c r="E238" i="18" s="1"/>
  <c r="M203" i="18"/>
  <c r="M235" i="18" s="1"/>
  <c r="E201" i="18"/>
  <c r="E233" i="18" s="1"/>
  <c r="M199" i="18"/>
  <c r="M231" i="18" s="1"/>
  <c r="E197" i="18"/>
  <c r="E229" i="18" s="1"/>
  <c r="M194" i="18"/>
  <c r="M227" i="18" s="1"/>
  <c r="E192" i="18"/>
  <c r="I211" i="18"/>
  <c r="I243" i="18" s="1"/>
  <c r="I212" i="18"/>
  <c r="I213" i="18" s="1"/>
  <c r="K209" i="18"/>
  <c r="K241" i="18" s="1"/>
  <c r="C207" i="18"/>
  <c r="C239" i="18" s="1"/>
  <c r="K204" i="18"/>
  <c r="K236" i="18" s="1"/>
  <c r="C202" i="18"/>
  <c r="K200" i="18"/>
  <c r="K232" i="18" s="1"/>
  <c r="C198" i="18"/>
  <c r="K195" i="18"/>
  <c r="K228" i="18" s="1"/>
  <c r="C193" i="18"/>
  <c r="K191" i="18"/>
  <c r="K224" i="18" s="1"/>
  <c r="H218" i="18"/>
  <c r="L250" i="18"/>
  <c r="L251" i="18" s="1"/>
  <c r="L216" i="18"/>
  <c r="L221" i="18"/>
  <c r="C243" i="18"/>
  <c r="C212" i="18"/>
  <c r="C213" i="18" s="1"/>
  <c r="O213" i="18" s="1"/>
  <c r="M211" i="18"/>
  <c r="M243" i="18" s="1"/>
  <c r="M212" i="18"/>
  <c r="M213" i="18" s="1"/>
  <c r="C204" i="18"/>
  <c r="K202" i="18"/>
  <c r="K234" i="18" s="1"/>
  <c r="K198" i="18"/>
  <c r="K230" i="18" s="1"/>
  <c r="C195" i="18"/>
  <c r="K193" i="18"/>
  <c r="K226" i="18" s="1"/>
  <c r="C191" i="18"/>
  <c r="K188" i="18"/>
  <c r="F218" i="18"/>
  <c r="L218" i="18"/>
  <c r="J250" i="18"/>
  <c r="J251" i="18" s="1"/>
  <c r="E209" i="18"/>
  <c r="E241" i="18" s="1"/>
  <c r="M207" i="18"/>
  <c r="M239" i="18" s="1"/>
  <c r="M202" i="18"/>
  <c r="M234" i="18" s="1"/>
  <c r="E200" i="18"/>
  <c r="E232" i="18" s="1"/>
  <c r="M198" i="18"/>
  <c r="M230" i="18" s="1"/>
  <c r="I197" i="18"/>
  <c r="I229" i="18" s="1"/>
  <c r="E195" i="18"/>
  <c r="E228" i="18" s="1"/>
  <c r="M193" i="18"/>
  <c r="M226" i="18" s="1"/>
  <c r="I192" i="18"/>
  <c r="E191" i="18"/>
  <c r="E224" i="18" s="1"/>
  <c r="M189" i="18"/>
  <c r="M222" i="18" s="1"/>
  <c r="E188" i="18"/>
  <c r="C210" i="18"/>
  <c r="C242" i="18" s="1"/>
  <c r="K208" i="18"/>
  <c r="K240" i="18" s="1"/>
  <c r="C206" i="18"/>
  <c r="K203" i="18"/>
  <c r="K235" i="18" s="1"/>
  <c r="C201" i="18"/>
  <c r="K199" i="18"/>
  <c r="K231" i="18" s="1"/>
  <c r="C197" i="18"/>
  <c r="K194" i="18"/>
  <c r="K227" i="18" s="1"/>
  <c r="C192" i="18"/>
  <c r="K190" i="18"/>
  <c r="K223" i="18" s="1"/>
  <c r="G211" i="18"/>
  <c r="G243" i="18" s="1"/>
  <c r="G212" i="18"/>
  <c r="G213" i="18" s="1"/>
  <c r="N128" i="13"/>
  <c r="E246" i="18" l="1"/>
  <c r="G246" i="18"/>
  <c r="D246" i="18"/>
  <c r="O205" i="18"/>
  <c r="D217" i="18"/>
  <c r="D218" i="18"/>
  <c r="J219" i="18"/>
  <c r="D250" i="18"/>
  <c r="D251" i="18" s="1"/>
  <c r="O203" i="18"/>
  <c r="D216" i="18"/>
  <c r="D244" i="18"/>
  <c r="G241" i="18"/>
  <c r="G244" i="18" s="1"/>
  <c r="G250" i="18"/>
  <c r="G251" i="18" s="1"/>
  <c r="I250" i="18"/>
  <c r="I251" i="18" s="1"/>
  <c r="C244" i="18"/>
  <c r="E244" i="18"/>
  <c r="I221" i="18"/>
  <c r="G216" i="18"/>
  <c r="N219" i="18"/>
  <c r="F219" i="18"/>
  <c r="K217" i="18"/>
  <c r="G217" i="18"/>
  <c r="O207" i="18"/>
  <c r="C235" i="18"/>
  <c r="I216" i="18"/>
  <c r="O204" i="18"/>
  <c r="C236" i="18"/>
  <c r="O192" i="18"/>
  <c r="C217" i="18"/>
  <c r="C225" i="18"/>
  <c r="K250" i="18"/>
  <c r="K251" i="18" s="1"/>
  <c r="K216" i="18"/>
  <c r="K221" i="18"/>
  <c r="K218" i="18"/>
  <c r="G218" i="18"/>
  <c r="O197" i="18"/>
  <c r="C229" i="18"/>
  <c r="C238" i="18"/>
  <c r="O206" i="18"/>
  <c r="E221" i="18"/>
  <c r="E250" i="18"/>
  <c r="E251" i="18" s="1"/>
  <c r="E216" i="18"/>
  <c r="I225" i="18"/>
  <c r="I217" i="18"/>
  <c r="C226" i="18"/>
  <c r="O193" i="18"/>
  <c r="O202" i="18"/>
  <c r="C234" i="18"/>
  <c r="H219" i="18"/>
  <c r="O199" i="18"/>
  <c r="M221" i="18"/>
  <c r="M216" i="18"/>
  <c r="M250" i="18"/>
  <c r="M251" i="18" s="1"/>
  <c r="C228" i="18"/>
  <c r="O195" i="18"/>
  <c r="C218" i="18"/>
  <c r="O211" i="18"/>
  <c r="I218" i="18"/>
  <c r="O208" i="18"/>
  <c r="C233" i="18"/>
  <c r="O201" i="18"/>
  <c r="O210" i="18"/>
  <c r="C230" i="18"/>
  <c r="O198" i="18"/>
  <c r="E225" i="18"/>
  <c r="E217" i="18"/>
  <c r="C250" i="18"/>
  <c r="C251" i="18" s="1"/>
  <c r="O188" i="18"/>
  <c r="C221" i="18"/>
  <c r="E218" i="18"/>
  <c r="C224" i="18"/>
  <c r="O191" i="18"/>
  <c r="O200" i="18"/>
  <c r="C232" i="18"/>
  <c r="M218" i="18"/>
  <c r="O190" i="18"/>
  <c r="O194" i="18"/>
  <c r="L219" i="18"/>
  <c r="O209" i="18"/>
  <c r="M217" i="18"/>
  <c r="O189" i="18"/>
  <c r="I219" i="18" l="1"/>
  <c r="C246" i="18"/>
  <c r="D219" i="18"/>
  <c r="G219" i="18"/>
  <c r="O217" i="18"/>
  <c r="C219" i="18"/>
  <c r="O216" i="18"/>
  <c r="E219" i="18"/>
  <c r="K219" i="18"/>
  <c r="O218" i="18"/>
  <c r="M219" i="18"/>
  <c r="O219" i="18" l="1"/>
  <c r="I78" i="17" l="1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F198" i="17" l="1"/>
  <c r="D198" i="17" l="1"/>
  <c r="E198" i="17"/>
  <c r="C198" i="17"/>
  <c r="K198" i="15"/>
  <c r="L198" i="15"/>
  <c r="M198" i="15"/>
  <c r="N198" i="15"/>
  <c r="J198" i="15"/>
  <c r="O66" i="16" l="1"/>
  <c r="N66" i="16"/>
  <c r="I66" i="16"/>
  <c r="H66" i="16"/>
  <c r="G66" i="16"/>
  <c r="F66" i="16"/>
  <c r="E66" i="16"/>
  <c r="D37" i="16" l="1"/>
  <c r="P173" i="15" l="1"/>
  <c r="O173" i="17" l="1"/>
  <c r="N98" i="17"/>
  <c r="N167" i="17" s="1"/>
  <c r="M98" i="17"/>
  <c r="M167" i="17" s="1"/>
  <c r="L98" i="17"/>
  <c r="L167" i="17" s="1"/>
  <c r="K98" i="17"/>
  <c r="K167" i="17" s="1"/>
  <c r="J98" i="17"/>
  <c r="J167" i="17" s="1"/>
  <c r="I167" i="17"/>
  <c r="H98" i="17"/>
  <c r="H167" i="17" s="1"/>
  <c r="G98" i="17"/>
  <c r="G167" i="17" s="1"/>
  <c r="F98" i="17"/>
  <c r="F167" i="17" s="1"/>
  <c r="E98" i="17"/>
  <c r="E167" i="17" s="1"/>
  <c r="D98" i="17"/>
  <c r="D167" i="17" s="1"/>
  <c r="C98" i="17"/>
  <c r="C167" i="17" s="1"/>
  <c r="N97" i="17"/>
  <c r="N166" i="17" s="1"/>
  <c r="M97" i="17"/>
  <c r="M166" i="17" s="1"/>
  <c r="L97" i="17"/>
  <c r="L166" i="17" s="1"/>
  <c r="K97" i="17"/>
  <c r="K166" i="17" s="1"/>
  <c r="J97" i="17"/>
  <c r="J166" i="17" s="1"/>
  <c r="I166" i="17"/>
  <c r="H97" i="17"/>
  <c r="H166" i="17" s="1"/>
  <c r="G97" i="17"/>
  <c r="G166" i="17" s="1"/>
  <c r="F97" i="17"/>
  <c r="F166" i="17" s="1"/>
  <c r="E97" i="17"/>
  <c r="E166" i="17" s="1"/>
  <c r="D97" i="17"/>
  <c r="D166" i="17" s="1"/>
  <c r="C97" i="17"/>
  <c r="C166" i="17" s="1"/>
  <c r="N96" i="17"/>
  <c r="N165" i="17" s="1"/>
  <c r="M96" i="17"/>
  <c r="M165" i="17" s="1"/>
  <c r="L96" i="17"/>
  <c r="L165" i="17" s="1"/>
  <c r="K96" i="17"/>
  <c r="K165" i="17" s="1"/>
  <c r="J96" i="17"/>
  <c r="J165" i="17" s="1"/>
  <c r="I165" i="17"/>
  <c r="H96" i="17"/>
  <c r="H165" i="17" s="1"/>
  <c r="G96" i="17"/>
  <c r="G165" i="17" s="1"/>
  <c r="F96" i="17"/>
  <c r="F165" i="17" s="1"/>
  <c r="E96" i="17"/>
  <c r="E165" i="17" s="1"/>
  <c r="D96" i="17"/>
  <c r="D165" i="17" s="1"/>
  <c r="C96" i="17"/>
  <c r="C165" i="17" s="1"/>
  <c r="N95" i="17"/>
  <c r="N164" i="17" s="1"/>
  <c r="M95" i="17"/>
  <c r="M164" i="17" s="1"/>
  <c r="L95" i="17"/>
  <c r="L164" i="17" s="1"/>
  <c r="K95" i="17"/>
  <c r="K164" i="17" s="1"/>
  <c r="J95" i="17"/>
  <c r="J164" i="17" s="1"/>
  <c r="I164" i="17"/>
  <c r="H95" i="17"/>
  <c r="H164" i="17" s="1"/>
  <c r="G95" i="17"/>
  <c r="G164" i="17" s="1"/>
  <c r="F95" i="17"/>
  <c r="F164" i="17" s="1"/>
  <c r="E95" i="17"/>
  <c r="E164" i="17" s="1"/>
  <c r="D95" i="17"/>
  <c r="D164" i="17" s="1"/>
  <c r="C95" i="17"/>
  <c r="C164" i="17" s="1"/>
  <c r="N94" i="17"/>
  <c r="N163" i="17" s="1"/>
  <c r="M94" i="17"/>
  <c r="M163" i="17" s="1"/>
  <c r="L94" i="17"/>
  <c r="L163" i="17" s="1"/>
  <c r="K94" i="17"/>
  <c r="K163" i="17" s="1"/>
  <c r="J94" i="17"/>
  <c r="J163" i="17" s="1"/>
  <c r="I163" i="17"/>
  <c r="H94" i="17"/>
  <c r="H163" i="17" s="1"/>
  <c r="G94" i="17"/>
  <c r="G163" i="17" s="1"/>
  <c r="F94" i="17"/>
  <c r="F163" i="17" s="1"/>
  <c r="E94" i="17"/>
  <c r="E163" i="17" s="1"/>
  <c r="D94" i="17"/>
  <c r="D163" i="17" s="1"/>
  <c r="C94" i="17"/>
  <c r="C163" i="17" s="1"/>
  <c r="N93" i="17"/>
  <c r="N162" i="17" s="1"/>
  <c r="M93" i="17"/>
  <c r="M162" i="17" s="1"/>
  <c r="L93" i="17"/>
  <c r="L162" i="17" s="1"/>
  <c r="K93" i="17"/>
  <c r="K162" i="17" s="1"/>
  <c r="J93" i="17"/>
  <c r="J162" i="17" s="1"/>
  <c r="I162" i="17"/>
  <c r="H93" i="17"/>
  <c r="H162" i="17" s="1"/>
  <c r="G93" i="17"/>
  <c r="G162" i="17" s="1"/>
  <c r="F93" i="17"/>
  <c r="F162" i="17" s="1"/>
  <c r="E93" i="17"/>
  <c r="E162" i="17" s="1"/>
  <c r="D93" i="17"/>
  <c r="D162" i="17" s="1"/>
  <c r="C93" i="17"/>
  <c r="C162" i="17" s="1"/>
  <c r="N92" i="17"/>
  <c r="N161" i="17" s="1"/>
  <c r="M92" i="17"/>
  <c r="M161" i="17" s="1"/>
  <c r="L92" i="17"/>
  <c r="L161" i="17" s="1"/>
  <c r="K92" i="17"/>
  <c r="K161" i="17" s="1"/>
  <c r="J92" i="17"/>
  <c r="J161" i="17" s="1"/>
  <c r="I161" i="17"/>
  <c r="H92" i="17"/>
  <c r="H161" i="17" s="1"/>
  <c r="G92" i="17"/>
  <c r="G161" i="17" s="1"/>
  <c r="F92" i="17"/>
  <c r="F161" i="17" s="1"/>
  <c r="E92" i="17"/>
  <c r="E161" i="17" s="1"/>
  <c r="D92" i="17"/>
  <c r="D161" i="17" s="1"/>
  <c r="C92" i="17"/>
  <c r="C161" i="17" s="1"/>
  <c r="N91" i="17"/>
  <c r="N160" i="17" s="1"/>
  <c r="M91" i="17"/>
  <c r="M160" i="17" s="1"/>
  <c r="L91" i="17"/>
  <c r="L160" i="17" s="1"/>
  <c r="K91" i="17"/>
  <c r="K160" i="17" s="1"/>
  <c r="J91" i="17"/>
  <c r="J160" i="17" s="1"/>
  <c r="I160" i="17"/>
  <c r="H91" i="17"/>
  <c r="H160" i="17" s="1"/>
  <c r="G91" i="17"/>
  <c r="G160" i="17" s="1"/>
  <c r="F91" i="17"/>
  <c r="F160" i="17" s="1"/>
  <c r="E91" i="17"/>
  <c r="E160" i="17" s="1"/>
  <c r="D91" i="17"/>
  <c r="D160" i="17" s="1"/>
  <c r="C91" i="17"/>
  <c r="C160" i="17" s="1"/>
  <c r="N90" i="17"/>
  <c r="N159" i="17" s="1"/>
  <c r="M90" i="17"/>
  <c r="M159" i="17" s="1"/>
  <c r="L90" i="17"/>
  <c r="L159" i="17" s="1"/>
  <c r="K90" i="17"/>
  <c r="K159" i="17" s="1"/>
  <c r="J90" i="17"/>
  <c r="J159" i="17" s="1"/>
  <c r="I159" i="17"/>
  <c r="H90" i="17"/>
  <c r="H159" i="17" s="1"/>
  <c r="G90" i="17"/>
  <c r="G159" i="17" s="1"/>
  <c r="F90" i="17"/>
  <c r="F159" i="17" s="1"/>
  <c r="E90" i="17"/>
  <c r="E159" i="17" s="1"/>
  <c r="D90" i="17"/>
  <c r="D159" i="17" s="1"/>
  <c r="C90" i="17"/>
  <c r="C159" i="17" s="1"/>
  <c r="N89" i="17"/>
  <c r="N158" i="17" s="1"/>
  <c r="M89" i="17"/>
  <c r="M158" i="17" s="1"/>
  <c r="L89" i="17"/>
  <c r="L158" i="17" s="1"/>
  <c r="K89" i="17"/>
  <c r="K158" i="17" s="1"/>
  <c r="J89" i="17"/>
  <c r="J158" i="17" s="1"/>
  <c r="I158" i="17"/>
  <c r="H89" i="17"/>
  <c r="H158" i="17" s="1"/>
  <c r="G89" i="17"/>
  <c r="G158" i="17" s="1"/>
  <c r="F89" i="17"/>
  <c r="F158" i="17" s="1"/>
  <c r="E89" i="17"/>
  <c r="E158" i="17" s="1"/>
  <c r="D89" i="17"/>
  <c r="D158" i="17" s="1"/>
  <c r="C89" i="17"/>
  <c r="C158" i="17" s="1"/>
  <c r="N88" i="17"/>
  <c r="N157" i="17" s="1"/>
  <c r="M88" i="17"/>
  <c r="M157" i="17" s="1"/>
  <c r="L88" i="17"/>
  <c r="L157" i="17" s="1"/>
  <c r="K88" i="17"/>
  <c r="K157" i="17" s="1"/>
  <c r="J88" i="17"/>
  <c r="J157" i="17" s="1"/>
  <c r="I157" i="17"/>
  <c r="H88" i="17"/>
  <c r="H157" i="17" s="1"/>
  <c r="G88" i="17"/>
  <c r="G157" i="17" s="1"/>
  <c r="F88" i="17"/>
  <c r="F157" i="17" s="1"/>
  <c r="E88" i="17"/>
  <c r="E157" i="17" s="1"/>
  <c r="D88" i="17"/>
  <c r="D157" i="17" s="1"/>
  <c r="C88" i="17"/>
  <c r="C157" i="17" s="1"/>
  <c r="N87" i="17"/>
  <c r="N156" i="17" s="1"/>
  <c r="M87" i="17"/>
  <c r="M156" i="17" s="1"/>
  <c r="L87" i="17"/>
  <c r="L156" i="17" s="1"/>
  <c r="K87" i="17"/>
  <c r="K156" i="17" s="1"/>
  <c r="J87" i="17"/>
  <c r="J156" i="17" s="1"/>
  <c r="I156" i="17"/>
  <c r="H87" i="17"/>
  <c r="H156" i="17" s="1"/>
  <c r="G87" i="17"/>
  <c r="G156" i="17" s="1"/>
  <c r="F87" i="17"/>
  <c r="F156" i="17" s="1"/>
  <c r="E87" i="17"/>
  <c r="E156" i="17" s="1"/>
  <c r="D87" i="17"/>
  <c r="D156" i="17" s="1"/>
  <c r="C87" i="17"/>
  <c r="C156" i="17" s="1"/>
  <c r="N86" i="17"/>
  <c r="N155" i="17" s="1"/>
  <c r="M86" i="17"/>
  <c r="M155" i="17" s="1"/>
  <c r="L86" i="17"/>
  <c r="L155" i="17" s="1"/>
  <c r="K86" i="17"/>
  <c r="K155" i="17" s="1"/>
  <c r="J86" i="17"/>
  <c r="J155" i="17" s="1"/>
  <c r="I155" i="17"/>
  <c r="H86" i="17"/>
  <c r="H155" i="17" s="1"/>
  <c r="G86" i="17"/>
  <c r="G155" i="17" s="1"/>
  <c r="F86" i="17"/>
  <c r="F155" i="17" s="1"/>
  <c r="E86" i="17"/>
  <c r="E155" i="17" s="1"/>
  <c r="D86" i="17"/>
  <c r="D155" i="17" s="1"/>
  <c r="C86" i="17"/>
  <c r="C155" i="17" s="1"/>
  <c r="N85" i="17"/>
  <c r="N154" i="17" s="1"/>
  <c r="M85" i="17"/>
  <c r="M154" i="17" s="1"/>
  <c r="L85" i="17"/>
  <c r="L154" i="17" s="1"/>
  <c r="K85" i="17"/>
  <c r="K154" i="17" s="1"/>
  <c r="J85" i="17"/>
  <c r="J154" i="17" s="1"/>
  <c r="I154" i="17"/>
  <c r="H85" i="17"/>
  <c r="H154" i="17" s="1"/>
  <c r="G85" i="17"/>
  <c r="G154" i="17" s="1"/>
  <c r="F85" i="17"/>
  <c r="F154" i="17" s="1"/>
  <c r="E85" i="17"/>
  <c r="E154" i="17" s="1"/>
  <c r="D85" i="17"/>
  <c r="D154" i="17" s="1"/>
  <c r="C85" i="17"/>
  <c r="C154" i="17" s="1"/>
  <c r="N84" i="17"/>
  <c r="N153" i="17" s="1"/>
  <c r="M84" i="17"/>
  <c r="M153" i="17" s="1"/>
  <c r="L84" i="17"/>
  <c r="L153" i="17" s="1"/>
  <c r="K84" i="17"/>
  <c r="K153" i="17" s="1"/>
  <c r="J84" i="17"/>
  <c r="J153" i="17" s="1"/>
  <c r="I153" i="17"/>
  <c r="H84" i="17"/>
  <c r="H153" i="17" s="1"/>
  <c r="G84" i="17"/>
  <c r="G153" i="17" s="1"/>
  <c r="F84" i="17"/>
  <c r="F153" i="17" s="1"/>
  <c r="E84" i="17"/>
  <c r="E153" i="17" s="1"/>
  <c r="D84" i="17"/>
  <c r="D153" i="17" s="1"/>
  <c r="C84" i="17"/>
  <c r="C153" i="17" s="1"/>
  <c r="N83" i="17"/>
  <c r="N152" i="17" s="1"/>
  <c r="M83" i="17"/>
  <c r="M152" i="17" s="1"/>
  <c r="L83" i="17"/>
  <c r="L152" i="17" s="1"/>
  <c r="K83" i="17"/>
  <c r="K152" i="17" s="1"/>
  <c r="J83" i="17"/>
  <c r="J152" i="17" s="1"/>
  <c r="I152" i="17"/>
  <c r="H83" i="17"/>
  <c r="H152" i="17" s="1"/>
  <c r="G83" i="17"/>
  <c r="G152" i="17" s="1"/>
  <c r="F83" i="17"/>
  <c r="F152" i="17" s="1"/>
  <c r="E83" i="17"/>
  <c r="E152" i="17" s="1"/>
  <c r="D83" i="17"/>
  <c r="D152" i="17" s="1"/>
  <c r="C83" i="17"/>
  <c r="C152" i="17" s="1"/>
  <c r="N82" i="17"/>
  <c r="N151" i="17" s="1"/>
  <c r="M82" i="17"/>
  <c r="M151" i="17" s="1"/>
  <c r="L82" i="17"/>
  <c r="L151" i="17" s="1"/>
  <c r="K82" i="17"/>
  <c r="K151" i="17" s="1"/>
  <c r="J82" i="17"/>
  <c r="J151" i="17" s="1"/>
  <c r="I151" i="17"/>
  <c r="H82" i="17"/>
  <c r="H151" i="17" s="1"/>
  <c r="G82" i="17"/>
  <c r="G151" i="17" s="1"/>
  <c r="F82" i="17"/>
  <c r="F151" i="17" s="1"/>
  <c r="E82" i="17"/>
  <c r="E151" i="17" s="1"/>
  <c r="D82" i="17"/>
  <c r="D151" i="17" s="1"/>
  <c r="C82" i="17"/>
  <c r="C151" i="17" s="1"/>
  <c r="N81" i="17"/>
  <c r="N150" i="17" s="1"/>
  <c r="M81" i="17"/>
  <c r="M150" i="17" s="1"/>
  <c r="L81" i="17"/>
  <c r="L150" i="17" s="1"/>
  <c r="K81" i="17"/>
  <c r="K150" i="17" s="1"/>
  <c r="J81" i="17"/>
  <c r="J150" i="17" s="1"/>
  <c r="I150" i="17"/>
  <c r="H81" i="17"/>
  <c r="H150" i="17" s="1"/>
  <c r="G81" i="17"/>
  <c r="G150" i="17" s="1"/>
  <c r="F81" i="17"/>
  <c r="F150" i="17" s="1"/>
  <c r="E81" i="17"/>
  <c r="E150" i="17" s="1"/>
  <c r="D81" i="17"/>
  <c r="D150" i="17" s="1"/>
  <c r="C81" i="17"/>
  <c r="C150" i="17" s="1"/>
  <c r="N80" i="17"/>
  <c r="N149" i="17" s="1"/>
  <c r="M80" i="17"/>
  <c r="M149" i="17" s="1"/>
  <c r="L80" i="17"/>
  <c r="L149" i="17" s="1"/>
  <c r="K80" i="17"/>
  <c r="K149" i="17" s="1"/>
  <c r="J80" i="17"/>
  <c r="J149" i="17" s="1"/>
  <c r="I149" i="17"/>
  <c r="H80" i="17"/>
  <c r="H149" i="17" s="1"/>
  <c r="G80" i="17"/>
  <c r="G149" i="17" s="1"/>
  <c r="F80" i="17"/>
  <c r="F149" i="17" s="1"/>
  <c r="E80" i="17"/>
  <c r="E149" i="17" s="1"/>
  <c r="D80" i="17"/>
  <c r="D149" i="17" s="1"/>
  <c r="C80" i="17"/>
  <c r="C149" i="17" s="1"/>
  <c r="N79" i="17"/>
  <c r="N148" i="17" s="1"/>
  <c r="M79" i="17"/>
  <c r="M148" i="17" s="1"/>
  <c r="L79" i="17"/>
  <c r="L148" i="17" s="1"/>
  <c r="K79" i="17"/>
  <c r="K148" i="17" s="1"/>
  <c r="J79" i="17"/>
  <c r="J148" i="17" s="1"/>
  <c r="I148" i="17"/>
  <c r="H79" i="17"/>
  <c r="H148" i="17" s="1"/>
  <c r="G79" i="17"/>
  <c r="G148" i="17" s="1"/>
  <c r="F79" i="17"/>
  <c r="F148" i="17" s="1"/>
  <c r="E79" i="17"/>
  <c r="E148" i="17" s="1"/>
  <c r="D79" i="17"/>
  <c r="D148" i="17" s="1"/>
  <c r="C79" i="17"/>
  <c r="C148" i="17" s="1"/>
  <c r="N78" i="17"/>
  <c r="N147" i="17" s="1"/>
  <c r="M78" i="17"/>
  <c r="M147" i="17" s="1"/>
  <c r="L78" i="17"/>
  <c r="L147" i="17" s="1"/>
  <c r="K78" i="17"/>
  <c r="K147" i="17" s="1"/>
  <c r="J78" i="17"/>
  <c r="J147" i="17" s="1"/>
  <c r="I147" i="17"/>
  <c r="H78" i="17"/>
  <c r="H147" i="17" s="1"/>
  <c r="G78" i="17"/>
  <c r="G147" i="17" s="1"/>
  <c r="F78" i="17"/>
  <c r="F147" i="17" s="1"/>
  <c r="E78" i="17"/>
  <c r="E147" i="17" s="1"/>
  <c r="D78" i="17"/>
  <c r="D147" i="17" s="1"/>
  <c r="C78" i="17"/>
  <c r="C147" i="17" s="1"/>
  <c r="N22" i="17"/>
  <c r="M22" i="17"/>
  <c r="L22" i="17"/>
  <c r="K22" i="17"/>
  <c r="J22" i="17"/>
  <c r="I22" i="17"/>
  <c r="H22" i="17"/>
  <c r="G22" i="17"/>
  <c r="F22" i="17"/>
  <c r="E22" i="17"/>
  <c r="D22" i="17"/>
  <c r="C22" i="17"/>
  <c r="N21" i="17"/>
  <c r="M21" i="17"/>
  <c r="L21" i="17"/>
  <c r="K21" i="17"/>
  <c r="J21" i="17"/>
  <c r="I21" i="17"/>
  <c r="H21" i="17"/>
  <c r="G21" i="17"/>
  <c r="F21" i="17"/>
  <c r="E21" i="17"/>
  <c r="D21" i="17"/>
  <c r="C21" i="17"/>
  <c r="N20" i="17"/>
  <c r="M20" i="17"/>
  <c r="L20" i="17"/>
  <c r="K20" i="17"/>
  <c r="J20" i="17"/>
  <c r="I20" i="17"/>
  <c r="H20" i="17"/>
  <c r="G20" i="17"/>
  <c r="F20" i="17"/>
  <c r="E20" i="17"/>
  <c r="D20" i="17"/>
  <c r="C20" i="17"/>
  <c r="N19" i="17"/>
  <c r="M19" i="17"/>
  <c r="L19" i="17"/>
  <c r="K19" i="17"/>
  <c r="J19" i="17"/>
  <c r="I19" i="17"/>
  <c r="H19" i="17"/>
  <c r="G19" i="17"/>
  <c r="F19" i="17"/>
  <c r="E19" i="17"/>
  <c r="D19" i="17"/>
  <c r="C19" i="17"/>
  <c r="N18" i="17"/>
  <c r="M18" i="17"/>
  <c r="L18" i="17"/>
  <c r="K18" i="17"/>
  <c r="J18" i="17"/>
  <c r="I18" i="17"/>
  <c r="H18" i="17"/>
  <c r="G18" i="17"/>
  <c r="F18" i="17"/>
  <c r="E18" i="17"/>
  <c r="D18" i="17"/>
  <c r="C18" i="17"/>
  <c r="N17" i="17"/>
  <c r="M17" i="17"/>
  <c r="L17" i="17"/>
  <c r="K17" i="17"/>
  <c r="J17" i="17"/>
  <c r="I17" i="17"/>
  <c r="H17" i="17"/>
  <c r="G17" i="17"/>
  <c r="F17" i="17"/>
  <c r="E17" i="17"/>
  <c r="D17" i="17"/>
  <c r="C17" i="17"/>
  <c r="N16" i="17"/>
  <c r="M16" i="17"/>
  <c r="L16" i="17"/>
  <c r="K16" i="17"/>
  <c r="J16" i="17"/>
  <c r="I16" i="17"/>
  <c r="H16" i="17"/>
  <c r="G16" i="17"/>
  <c r="F16" i="17"/>
  <c r="E16" i="17"/>
  <c r="D16" i="17"/>
  <c r="C16" i="17"/>
  <c r="N15" i="17"/>
  <c r="M15" i="17"/>
  <c r="L15" i="17"/>
  <c r="K15" i="17"/>
  <c r="J15" i="17"/>
  <c r="I15" i="17"/>
  <c r="H15" i="17"/>
  <c r="G15" i="17"/>
  <c r="F15" i="17"/>
  <c r="E15" i="17"/>
  <c r="D15" i="17"/>
  <c r="C15" i="17"/>
  <c r="N14" i="17"/>
  <c r="M14" i="17"/>
  <c r="L14" i="17"/>
  <c r="K14" i="17"/>
  <c r="J14" i="17"/>
  <c r="I14" i="17"/>
  <c r="H14" i="17"/>
  <c r="G14" i="17"/>
  <c r="F14" i="17"/>
  <c r="E14" i="17"/>
  <c r="D14" i="17"/>
  <c r="C14" i="17"/>
  <c r="N13" i="17"/>
  <c r="M13" i="17"/>
  <c r="L13" i="17"/>
  <c r="K13" i="17"/>
  <c r="J13" i="17"/>
  <c r="I13" i="17"/>
  <c r="H13" i="17"/>
  <c r="G13" i="17"/>
  <c r="F13" i="17"/>
  <c r="E13" i="17"/>
  <c r="D13" i="17"/>
  <c r="C13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N11" i="17"/>
  <c r="M11" i="17"/>
  <c r="L11" i="17"/>
  <c r="K11" i="17"/>
  <c r="J11" i="17"/>
  <c r="I11" i="17"/>
  <c r="H11" i="17"/>
  <c r="G11" i="17"/>
  <c r="F11" i="17"/>
  <c r="E11" i="17"/>
  <c r="D11" i="17"/>
  <c r="C11" i="17"/>
  <c r="N10" i="17"/>
  <c r="M10" i="17"/>
  <c r="L10" i="17"/>
  <c r="K10" i="17"/>
  <c r="J10" i="17"/>
  <c r="I10" i="17"/>
  <c r="H10" i="17"/>
  <c r="G10" i="17"/>
  <c r="F10" i="17"/>
  <c r="E10" i="17"/>
  <c r="D10" i="17"/>
  <c r="C10" i="17"/>
  <c r="N9" i="17"/>
  <c r="M9" i="17"/>
  <c r="L9" i="17"/>
  <c r="K9" i="17"/>
  <c r="J9" i="17"/>
  <c r="I9" i="17"/>
  <c r="H9" i="17"/>
  <c r="G9" i="17"/>
  <c r="F9" i="17"/>
  <c r="E9" i="17"/>
  <c r="D9" i="17"/>
  <c r="C9" i="17"/>
  <c r="N8" i="17"/>
  <c r="M8" i="17"/>
  <c r="L8" i="17"/>
  <c r="K8" i="17"/>
  <c r="J8" i="17"/>
  <c r="I8" i="17"/>
  <c r="H8" i="17"/>
  <c r="G8" i="17"/>
  <c r="F8" i="17"/>
  <c r="E8" i="17"/>
  <c r="D8" i="17"/>
  <c r="C8" i="17"/>
  <c r="N7" i="17"/>
  <c r="M7" i="17"/>
  <c r="L7" i="17"/>
  <c r="K7" i="17"/>
  <c r="J7" i="17"/>
  <c r="I7" i="17"/>
  <c r="H7" i="17"/>
  <c r="G7" i="17"/>
  <c r="F7" i="17"/>
  <c r="E7" i="17"/>
  <c r="D7" i="17"/>
  <c r="C7" i="17"/>
  <c r="N6" i="17"/>
  <c r="M6" i="17"/>
  <c r="L6" i="17"/>
  <c r="L24" i="17" s="1"/>
  <c r="K6" i="17"/>
  <c r="J6" i="17"/>
  <c r="I6" i="17"/>
  <c r="H6" i="17"/>
  <c r="G6" i="17"/>
  <c r="F6" i="17"/>
  <c r="E6" i="17"/>
  <c r="D6" i="17"/>
  <c r="C6" i="17"/>
  <c r="N5" i="17"/>
  <c r="M5" i="17"/>
  <c r="L5" i="17"/>
  <c r="K5" i="17"/>
  <c r="J5" i="17"/>
  <c r="I5" i="17"/>
  <c r="H5" i="17"/>
  <c r="G5" i="17"/>
  <c r="F5" i="17"/>
  <c r="E5" i="17"/>
  <c r="D5" i="17"/>
  <c r="C5" i="17"/>
  <c r="N4" i="17"/>
  <c r="M4" i="17"/>
  <c r="L4" i="17"/>
  <c r="K4" i="17"/>
  <c r="J4" i="17"/>
  <c r="I4" i="17"/>
  <c r="H4" i="17"/>
  <c r="G4" i="17"/>
  <c r="F4" i="17"/>
  <c r="E4" i="17"/>
  <c r="D4" i="17"/>
  <c r="C4" i="17"/>
  <c r="N3" i="17"/>
  <c r="M3" i="17"/>
  <c r="L3" i="17"/>
  <c r="K3" i="17"/>
  <c r="J3" i="17"/>
  <c r="I3" i="17"/>
  <c r="H3" i="17"/>
  <c r="G3" i="17"/>
  <c r="F3" i="17"/>
  <c r="E3" i="17"/>
  <c r="D3" i="17"/>
  <c r="C3" i="17"/>
  <c r="N2" i="17"/>
  <c r="N25" i="17" s="1"/>
  <c r="M2" i="17"/>
  <c r="L2" i="17"/>
  <c r="L23" i="17" s="1"/>
  <c r="K2" i="17"/>
  <c r="J2" i="17"/>
  <c r="I2" i="17"/>
  <c r="H2" i="17"/>
  <c r="G2" i="17"/>
  <c r="F2" i="17"/>
  <c r="F25" i="17" s="1"/>
  <c r="E2" i="17"/>
  <c r="E25" i="17" s="1"/>
  <c r="D2" i="17"/>
  <c r="D23" i="17" s="1"/>
  <c r="C2" i="17"/>
  <c r="E24" i="17" l="1"/>
  <c r="G23" i="17"/>
  <c r="H23" i="17"/>
  <c r="H24" i="17"/>
  <c r="I25" i="17"/>
  <c r="J25" i="17"/>
  <c r="C23" i="17"/>
  <c r="K23" i="17"/>
  <c r="N24" i="17"/>
  <c r="M25" i="17"/>
  <c r="K24" i="17"/>
  <c r="C24" i="17"/>
  <c r="D24" i="17"/>
  <c r="D25" i="17"/>
  <c r="H25" i="17"/>
  <c r="L25" i="17"/>
  <c r="E169" i="17"/>
  <c r="E177" i="17" s="1"/>
  <c r="E208" i="17" s="1"/>
  <c r="I169" i="17"/>
  <c r="I174" i="17" s="1"/>
  <c r="M169" i="17"/>
  <c r="M175" i="17" s="1"/>
  <c r="M206" i="17" s="1"/>
  <c r="M182" i="17"/>
  <c r="M213" i="17" s="1"/>
  <c r="M186" i="17"/>
  <c r="M217" i="17" s="1"/>
  <c r="J169" i="17"/>
  <c r="J180" i="17" s="1"/>
  <c r="J211" i="17" s="1"/>
  <c r="C169" i="17"/>
  <c r="G169" i="17"/>
  <c r="G177" i="17" s="1"/>
  <c r="G208" i="17" s="1"/>
  <c r="K169" i="17"/>
  <c r="K174" i="17" s="1"/>
  <c r="F169" i="17"/>
  <c r="N169" i="17"/>
  <c r="N194" i="17" s="1"/>
  <c r="N224" i="17" s="1"/>
  <c r="D169" i="17"/>
  <c r="D178" i="17" s="1"/>
  <c r="H169" i="17"/>
  <c r="H176" i="17" s="1"/>
  <c r="H207" i="17" s="1"/>
  <c r="L169" i="17"/>
  <c r="L174" i="17" s="1"/>
  <c r="F23" i="17"/>
  <c r="E23" i="17"/>
  <c r="I23" i="17"/>
  <c r="M23" i="17"/>
  <c r="G24" i="17"/>
  <c r="C25" i="17"/>
  <c r="G25" i="17"/>
  <c r="K25" i="17"/>
  <c r="I24" i="17"/>
  <c r="M24" i="17"/>
  <c r="J23" i="17"/>
  <c r="N23" i="17"/>
  <c r="F24" i="17"/>
  <c r="J24" i="17"/>
  <c r="C174" i="17" l="1"/>
  <c r="O169" i="17"/>
  <c r="M190" i="17"/>
  <c r="M221" i="17" s="1"/>
  <c r="N186" i="17"/>
  <c r="N217" i="17" s="1"/>
  <c r="M193" i="17"/>
  <c r="M223" i="17" s="1"/>
  <c r="M180" i="17"/>
  <c r="M211" i="17" s="1"/>
  <c r="L193" i="17"/>
  <c r="L223" i="17" s="1"/>
  <c r="K188" i="17"/>
  <c r="K219" i="17" s="1"/>
  <c r="K194" i="17"/>
  <c r="K224" i="17" s="1"/>
  <c r="K184" i="17"/>
  <c r="K215" i="17" s="1"/>
  <c r="K193" i="17"/>
  <c r="K223" i="17" s="1"/>
  <c r="K183" i="17"/>
  <c r="K214" i="17" s="1"/>
  <c r="K189" i="17"/>
  <c r="K220" i="17" s="1"/>
  <c r="K179" i="17"/>
  <c r="K210" i="17" s="1"/>
  <c r="K192" i="17"/>
  <c r="K222" i="17" s="1"/>
  <c r="K187" i="17"/>
  <c r="K218" i="17" s="1"/>
  <c r="K181" i="17"/>
  <c r="K212" i="17" s="1"/>
  <c r="K191" i="17"/>
  <c r="K185" i="17"/>
  <c r="K216" i="17" s="1"/>
  <c r="K180" i="17"/>
  <c r="K211" i="17" s="1"/>
  <c r="J194" i="17"/>
  <c r="J224" i="17" s="1"/>
  <c r="J193" i="17"/>
  <c r="J223" i="17" s="1"/>
  <c r="I189" i="17"/>
  <c r="I220" i="17" s="1"/>
  <c r="I192" i="17"/>
  <c r="I222" i="17" s="1"/>
  <c r="I194" i="17"/>
  <c r="I224" i="17" s="1"/>
  <c r="I186" i="17"/>
  <c r="I217" i="17" s="1"/>
  <c r="I180" i="17"/>
  <c r="I211" i="17" s="1"/>
  <c r="I193" i="17"/>
  <c r="I223" i="17" s="1"/>
  <c r="I190" i="17"/>
  <c r="I221" i="17" s="1"/>
  <c r="I183" i="17"/>
  <c r="I214" i="17" s="1"/>
  <c r="I179" i="17"/>
  <c r="I210" i="17" s="1"/>
  <c r="I191" i="17"/>
  <c r="I188" i="17"/>
  <c r="I219" i="17" s="1"/>
  <c r="I185" i="17"/>
  <c r="I216" i="17" s="1"/>
  <c r="I181" i="17"/>
  <c r="I212" i="17" s="1"/>
  <c r="I177" i="17"/>
  <c r="I208" i="17" s="1"/>
  <c r="I187" i="17"/>
  <c r="I218" i="17" s="1"/>
  <c r="I184" i="17"/>
  <c r="I215" i="17" s="1"/>
  <c r="I176" i="17"/>
  <c r="I207" i="17" s="1"/>
  <c r="H188" i="17"/>
  <c r="H219" i="17" s="1"/>
  <c r="G190" i="17"/>
  <c r="G221" i="17" s="1"/>
  <c r="G188" i="17"/>
  <c r="G219" i="17" s="1"/>
  <c r="G178" i="17"/>
  <c r="G209" i="17" s="1"/>
  <c r="G189" i="17"/>
  <c r="G220" i="17" s="1"/>
  <c r="G186" i="17"/>
  <c r="G217" i="17" s="1"/>
  <c r="G183" i="17"/>
  <c r="G214" i="17" s="1"/>
  <c r="G180" i="17"/>
  <c r="G211" i="17" s="1"/>
  <c r="G175" i="17"/>
  <c r="G206" i="17" s="1"/>
  <c r="G194" i="17"/>
  <c r="G224" i="17" s="1"/>
  <c r="G193" i="17"/>
  <c r="G223" i="17" s="1"/>
  <c r="G191" i="17"/>
  <c r="G182" i="17"/>
  <c r="G213" i="17" s="1"/>
  <c r="G192" i="17"/>
  <c r="G222" i="17" s="1"/>
  <c r="G176" i="17"/>
  <c r="G207" i="17" s="1"/>
  <c r="G187" i="17"/>
  <c r="G218" i="17" s="1"/>
  <c r="G184" i="17"/>
  <c r="G215" i="17" s="1"/>
  <c r="G179" i="17"/>
  <c r="G210" i="17" s="1"/>
  <c r="E184" i="17"/>
  <c r="E215" i="17" s="1"/>
  <c r="E191" i="17"/>
  <c r="E186" i="17"/>
  <c r="E217" i="17" s="1"/>
  <c r="E182" i="17"/>
  <c r="E213" i="17" s="1"/>
  <c r="E180" i="17"/>
  <c r="E211" i="17" s="1"/>
  <c r="E193" i="17"/>
  <c r="E223" i="17" s="1"/>
  <c r="E189" i="17"/>
  <c r="E220" i="17" s="1"/>
  <c r="E187" i="17"/>
  <c r="E218" i="17" s="1"/>
  <c r="E194" i="17"/>
  <c r="E224" i="17" s="1"/>
  <c r="E192" i="17"/>
  <c r="E222" i="17" s="1"/>
  <c r="E185" i="17"/>
  <c r="E216" i="17" s="1"/>
  <c r="E183" i="17"/>
  <c r="E214" i="17" s="1"/>
  <c r="E179" i="17"/>
  <c r="E210" i="17" s="1"/>
  <c r="E176" i="17"/>
  <c r="E207" i="17" s="1"/>
  <c r="E190" i="17"/>
  <c r="E221" i="17" s="1"/>
  <c r="E228" i="17" s="1"/>
  <c r="E188" i="17"/>
  <c r="E219" i="17" s="1"/>
  <c r="E178" i="17"/>
  <c r="D192" i="17"/>
  <c r="D222" i="17" s="1"/>
  <c r="D185" i="17"/>
  <c r="D216" i="17" s="1"/>
  <c r="C191" i="17"/>
  <c r="C186" i="17"/>
  <c r="C217" i="17" s="1"/>
  <c r="C179" i="17"/>
  <c r="D191" i="17"/>
  <c r="M194" i="17"/>
  <c r="M224" i="17" s="1"/>
  <c r="C194" i="17"/>
  <c r="D193" i="17"/>
  <c r="D223" i="17" s="1"/>
  <c r="D189" i="17"/>
  <c r="D220" i="17" s="1"/>
  <c r="D186" i="17"/>
  <c r="D217" i="17" s="1"/>
  <c r="D183" i="17"/>
  <c r="D214" i="17" s="1"/>
  <c r="L177" i="17"/>
  <c r="L208" i="17" s="1"/>
  <c r="N190" i="17"/>
  <c r="N221" i="17" s="1"/>
  <c r="C183" i="17"/>
  <c r="C181" i="17"/>
  <c r="K177" i="17"/>
  <c r="K208" i="17" s="1"/>
  <c r="M189" i="17"/>
  <c r="M220" i="17" s="1"/>
  <c r="M185" i="17"/>
  <c r="M216" i="17" s="1"/>
  <c r="M177" i="17"/>
  <c r="M208" i="17" s="1"/>
  <c r="I175" i="17"/>
  <c r="I206" i="17" s="1"/>
  <c r="D182" i="17"/>
  <c r="D213" i="17" s="1"/>
  <c r="D194" i="17"/>
  <c r="D224" i="17" s="1"/>
  <c r="L191" i="17"/>
  <c r="L187" i="17"/>
  <c r="L218" i="17" s="1"/>
  <c r="H184" i="17"/>
  <c r="H215" i="17" s="1"/>
  <c r="L181" i="17"/>
  <c r="L212" i="17" s="1"/>
  <c r="D175" i="17"/>
  <c r="D206" i="17" s="1"/>
  <c r="D174" i="17"/>
  <c r="D205" i="17" s="1"/>
  <c r="N180" i="17"/>
  <c r="N211" i="17" s="1"/>
  <c r="C192" i="17"/>
  <c r="C189" i="17"/>
  <c r="C182" i="17"/>
  <c r="M191" i="17"/>
  <c r="M187" i="17"/>
  <c r="M218" i="17" s="1"/>
  <c r="M183" i="17"/>
  <c r="M214" i="17" s="1"/>
  <c r="M178" i="17"/>
  <c r="M201" i="17" s="1"/>
  <c r="D177" i="17"/>
  <c r="D208" i="17" s="1"/>
  <c r="D187" i="17"/>
  <c r="D218" i="17" s="1"/>
  <c r="D184" i="17"/>
  <c r="D215" i="17" s="1"/>
  <c r="D180" i="17"/>
  <c r="D211" i="17" s="1"/>
  <c r="C193" i="17"/>
  <c r="C190" i="17"/>
  <c r="C221" i="17" s="1"/>
  <c r="C187" i="17"/>
  <c r="C185" i="17"/>
  <c r="C178" i="17"/>
  <c r="M192" i="17"/>
  <c r="M222" i="17" s="1"/>
  <c r="M188" i="17"/>
  <c r="M219" i="17" s="1"/>
  <c r="M184" i="17"/>
  <c r="M215" i="17" s="1"/>
  <c r="M181" i="17"/>
  <c r="M212" i="17" s="1"/>
  <c r="M176" i="17"/>
  <c r="M207" i="17" s="1"/>
  <c r="E175" i="17"/>
  <c r="E206" i="17" s="1"/>
  <c r="N182" i="17"/>
  <c r="N213" i="17" s="1"/>
  <c r="J184" i="17"/>
  <c r="J215" i="17" s="1"/>
  <c r="J182" i="17"/>
  <c r="J213" i="17" s="1"/>
  <c r="H192" i="17"/>
  <c r="H222" i="17" s="1"/>
  <c r="L189" i="17"/>
  <c r="L220" i="17" s="1"/>
  <c r="H180" i="17"/>
  <c r="H211" i="17" s="1"/>
  <c r="N188" i="17"/>
  <c r="N219" i="17" s="1"/>
  <c r="N178" i="17"/>
  <c r="C176" i="17"/>
  <c r="G174" i="17"/>
  <c r="G205" i="17" s="1"/>
  <c r="J176" i="17"/>
  <c r="J207" i="17" s="1"/>
  <c r="L175" i="17"/>
  <c r="L206" i="17" s="1"/>
  <c r="K176" i="17"/>
  <c r="K207" i="17" s="1"/>
  <c r="C175" i="17"/>
  <c r="J189" i="17"/>
  <c r="J220" i="17" s="1"/>
  <c r="L179" i="17"/>
  <c r="L210" i="17" s="1"/>
  <c r="L194" i="17"/>
  <c r="L224" i="17" s="1"/>
  <c r="D190" i="17"/>
  <c r="D221" i="17" s="1"/>
  <c r="D228" i="17" s="1"/>
  <c r="D188" i="17"/>
  <c r="D219" i="17" s="1"/>
  <c r="L185" i="17"/>
  <c r="L216" i="17" s="1"/>
  <c r="L183" i="17"/>
  <c r="L214" i="17" s="1"/>
  <c r="D181" i="17"/>
  <c r="D212" i="17" s="1"/>
  <c r="D179" i="17"/>
  <c r="D210" i="17" s="1"/>
  <c r="D176" i="17"/>
  <c r="D207" i="17" s="1"/>
  <c r="N192" i="17"/>
  <c r="N222" i="17" s="1"/>
  <c r="N184" i="17"/>
  <c r="N215" i="17" s="1"/>
  <c r="N176" i="17"/>
  <c r="N207" i="17" s="1"/>
  <c r="K190" i="17"/>
  <c r="K221" i="17" s="1"/>
  <c r="C188" i="17"/>
  <c r="K186" i="17"/>
  <c r="K217" i="17" s="1"/>
  <c r="G185" i="17"/>
  <c r="G216" i="17" s="1"/>
  <c r="C184" i="17"/>
  <c r="K182" i="17"/>
  <c r="K213" i="17" s="1"/>
  <c r="G181" i="17"/>
  <c r="G212" i="17" s="1"/>
  <c r="C180" i="17"/>
  <c r="K178" i="17"/>
  <c r="K209" i="17" s="1"/>
  <c r="C177" i="17"/>
  <c r="K175" i="17"/>
  <c r="K206" i="17" s="1"/>
  <c r="I182" i="17"/>
  <c r="I213" i="17" s="1"/>
  <c r="E181" i="17"/>
  <c r="E212" i="17" s="1"/>
  <c r="M179" i="17"/>
  <c r="M210" i="17" s="1"/>
  <c r="I178" i="17"/>
  <c r="I209" i="17" s="1"/>
  <c r="J177" i="17"/>
  <c r="J208" i="17" s="1"/>
  <c r="D209" i="17"/>
  <c r="L205" i="17"/>
  <c r="H196" i="17"/>
  <c r="H197" i="17" s="1"/>
  <c r="H195" i="17"/>
  <c r="F195" i="17"/>
  <c r="F196" i="17"/>
  <c r="F197" i="17" s="1"/>
  <c r="K205" i="17"/>
  <c r="I205" i="17"/>
  <c r="L192" i="17"/>
  <c r="L222" i="17" s="1"/>
  <c r="H191" i="17"/>
  <c r="L188" i="17"/>
  <c r="L219" i="17" s="1"/>
  <c r="H187" i="17"/>
  <c r="H218" i="17" s="1"/>
  <c r="L184" i="17"/>
  <c r="L215" i="17" s="1"/>
  <c r="H183" i="17"/>
  <c r="H214" i="17" s="1"/>
  <c r="L180" i="17"/>
  <c r="L211" i="17" s="1"/>
  <c r="H179" i="17"/>
  <c r="H210" i="17" s="1"/>
  <c r="L176" i="17"/>
  <c r="L207" i="17" s="1"/>
  <c r="H175" i="17"/>
  <c r="H206" i="17" s="1"/>
  <c r="H174" i="17"/>
  <c r="H198" i="17" s="1"/>
  <c r="N189" i="17"/>
  <c r="N220" i="17" s="1"/>
  <c r="N185" i="17"/>
  <c r="N216" i="17" s="1"/>
  <c r="N181" i="17"/>
  <c r="N212" i="17" s="1"/>
  <c r="N177" i="17"/>
  <c r="N208" i="17" s="1"/>
  <c r="N174" i="17"/>
  <c r="K196" i="17"/>
  <c r="K197" i="17" s="1"/>
  <c r="K195" i="17"/>
  <c r="C196" i="17"/>
  <c r="C197" i="17" s="1"/>
  <c r="C195" i="17"/>
  <c r="F193" i="17"/>
  <c r="F223" i="17" s="1"/>
  <c r="F189" i="17"/>
  <c r="F220" i="17" s="1"/>
  <c r="J185" i="17"/>
  <c r="J216" i="17" s="1"/>
  <c r="J181" i="17"/>
  <c r="J212" i="17" s="1"/>
  <c r="F177" i="17"/>
  <c r="F208" i="17" s="1"/>
  <c r="J174" i="17"/>
  <c r="M195" i="17"/>
  <c r="M196" i="17"/>
  <c r="M197" i="17" s="1"/>
  <c r="E195" i="17"/>
  <c r="E196" i="17"/>
  <c r="E197" i="17" s="1"/>
  <c r="J190" i="17"/>
  <c r="J221" i="17" s="1"/>
  <c r="J186" i="17"/>
  <c r="J217" i="17" s="1"/>
  <c r="F182" i="17"/>
  <c r="F213" i="17" s="1"/>
  <c r="J178" i="17"/>
  <c r="F192" i="17"/>
  <c r="F222" i="17" s="1"/>
  <c r="F194" i="17"/>
  <c r="F224" i="17" s="1"/>
  <c r="F185" i="17"/>
  <c r="F216" i="17" s="1"/>
  <c r="F181" i="17"/>
  <c r="F212" i="17" s="1"/>
  <c r="H193" i="17"/>
  <c r="H223" i="17" s="1"/>
  <c r="L190" i="17"/>
  <c r="L221" i="17" s="1"/>
  <c r="H189" i="17"/>
  <c r="H220" i="17" s="1"/>
  <c r="L186" i="17"/>
  <c r="L217" i="17" s="1"/>
  <c r="H185" i="17"/>
  <c r="H216" i="17" s="1"/>
  <c r="L182" i="17"/>
  <c r="L213" i="17" s="1"/>
  <c r="H181" i="17"/>
  <c r="H212" i="17" s="1"/>
  <c r="L178" i="17"/>
  <c r="H177" i="17"/>
  <c r="H208" i="17" s="1"/>
  <c r="D196" i="17"/>
  <c r="D197" i="17" s="1"/>
  <c r="D195" i="17"/>
  <c r="N191" i="17"/>
  <c r="N187" i="17"/>
  <c r="N218" i="17" s="1"/>
  <c r="N183" i="17"/>
  <c r="N214" i="17" s="1"/>
  <c r="N179" i="17"/>
  <c r="N210" i="17" s="1"/>
  <c r="N175" i="17"/>
  <c r="N206" i="17" s="1"/>
  <c r="F174" i="17"/>
  <c r="G196" i="17"/>
  <c r="G197" i="17" s="1"/>
  <c r="G195" i="17"/>
  <c r="F191" i="17"/>
  <c r="F187" i="17"/>
  <c r="F218" i="17" s="1"/>
  <c r="J183" i="17"/>
  <c r="J214" i="17" s="1"/>
  <c r="F179" i="17"/>
  <c r="F210" i="17" s="1"/>
  <c r="J175" i="17"/>
  <c r="J206" i="17" s="1"/>
  <c r="I195" i="17"/>
  <c r="I196" i="17"/>
  <c r="I197" i="17" s="1"/>
  <c r="J192" i="17"/>
  <c r="J222" i="17" s="1"/>
  <c r="J188" i="17"/>
  <c r="J219" i="17" s="1"/>
  <c r="F184" i="17"/>
  <c r="F215" i="17" s="1"/>
  <c r="F176" i="17"/>
  <c r="F207" i="17" s="1"/>
  <c r="C205" i="17"/>
  <c r="F188" i="17"/>
  <c r="F219" i="17" s="1"/>
  <c r="F180" i="17"/>
  <c r="F211" i="17" s="1"/>
  <c r="H194" i="17"/>
  <c r="H224" i="17" s="1"/>
  <c r="H190" i="17"/>
  <c r="H221" i="17" s="1"/>
  <c r="H186" i="17"/>
  <c r="H217" i="17" s="1"/>
  <c r="H182" i="17"/>
  <c r="H213" i="17" s="1"/>
  <c r="H178" i="17"/>
  <c r="H209" i="17" s="1"/>
  <c r="L196" i="17"/>
  <c r="L197" i="17" s="1"/>
  <c r="L195" i="17"/>
  <c r="N195" i="17"/>
  <c r="N196" i="17"/>
  <c r="N197" i="17" s="1"/>
  <c r="C214" i="17"/>
  <c r="N193" i="17"/>
  <c r="N223" i="17" s="1"/>
  <c r="F190" i="17"/>
  <c r="F221" i="17" s="1"/>
  <c r="F186" i="17"/>
  <c r="F217" i="17" s="1"/>
  <c r="F178" i="17"/>
  <c r="J195" i="17"/>
  <c r="J196" i="17"/>
  <c r="J197" i="17" s="1"/>
  <c r="M174" i="17"/>
  <c r="M232" i="17" s="1"/>
  <c r="E174" i="17"/>
  <c r="J191" i="17"/>
  <c r="J187" i="17"/>
  <c r="J218" i="17" s="1"/>
  <c r="F183" i="17"/>
  <c r="F214" i="17" s="1"/>
  <c r="J179" i="17"/>
  <c r="J210" i="17" s="1"/>
  <c r="F175" i="17"/>
  <c r="F206" i="17" s="1"/>
  <c r="O97" i="2"/>
  <c r="O91" i="3"/>
  <c r="O139" i="6"/>
  <c r="O132" i="7"/>
  <c r="O173" i="15"/>
  <c r="I228" i="17" l="1"/>
  <c r="I230" i="17"/>
  <c r="C59" i="16"/>
  <c r="H228" i="17"/>
  <c r="M209" i="17"/>
  <c r="M230" i="17" s="1"/>
  <c r="L228" i="17"/>
  <c r="N232" i="17"/>
  <c r="N233" i="17" s="1"/>
  <c r="C228" i="17"/>
  <c r="C63" i="16"/>
  <c r="C80" i="16" s="1"/>
  <c r="C211" i="17"/>
  <c r="C46" i="16"/>
  <c r="C58" i="16"/>
  <c r="C222" i="17"/>
  <c r="C60" i="16"/>
  <c r="C50" i="16"/>
  <c r="G228" i="17"/>
  <c r="C40" i="16"/>
  <c r="H230" i="17"/>
  <c r="J228" i="17"/>
  <c r="C41" i="16"/>
  <c r="C44" i="16"/>
  <c r="C223" i="17"/>
  <c r="C61" i="16"/>
  <c r="N228" i="17"/>
  <c r="F228" i="17"/>
  <c r="C209" i="17"/>
  <c r="C208" i="17"/>
  <c r="C43" i="16"/>
  <c r="C219" i="17"/>
  <c r="C56" i="16"/>
  <c r="C207" i="17"/>
  <c r="C42" i="16"/>
  <c r="C74" i="16" s="1"/>
  <c r="C216" i="17"/>
  <c r="C52" i="16"/>
  <c r="C213" i="17"/>
  <c r="C49" i="16"/>
  <c r="C201" i="17"/>
  <c r="C45" i="16"/>
  <c r="G230" i="17"/>
  <c r="M228" i="17"/>
  <c r="D230" i="17"/>
  <c r="K230" i="17"/>
  <c r="C215" i="17"/>
  <c r="C51" i="16"/>
  <c r="K228" i="17"/>
  <c r="N209" i="17"/>
  <c r="N230" i="17" s="1"/>
  <c r="N201" i="17"/>
  <c r="C218" i="17"/>
  <c r="C55" i="16"/>
  <c r="C220" i="17"/>
  <c r="C57" i="16"/>
  <c r="C212" i="17"/>
  <c r="C47" i="16"/>
  <c r="C78" i="16" s="1"/>
  <c r="C224" i="17"/>
  <c r="C226" i="17" s="1"/>
  <c r="C62" i="16"/>
  <c r="C53" i="16"/>
  <c r="I200" i="17"/>
  <c r="C210" i="17"/>
  <c r="F226" i="17"/>
  <c r="D201" i="17"/>
  <c r="K200" i="17"/>
  <c r="I232" i="17"/>
  <c r="I233" i="17" s="1"/>
  <c r="G201" i="17"/>
  <c r="G200" i="17"/>
  <c r="G226" i="17"/>
  <c r="E201" i="17"/>
  <c r="E226" i="17"/>
  <c r="E209" i="17"/>
  <c r="E230" i="17" s="1"/>
  <c r="O191" i="17"/>
  <c r="D226" i="17"/>
  <c r="D200" i="17"/>
  <c r="K201" i="17"/>
  <c r="D232" i="17"/>
  <c r="D233" i="17" s="1"/>
  <c r="C200" i="17"/>
  <c r="G232" i="17"/>
  <c r="G233" i="17" s="1"/>
  <c r="C206" i="17"/>
  <c r="C232" i="17"/>
  <c r="C233" i="17" s="1"/>
  <c r="I201" i="17"/>
  <c r="H226" i="17"/>
  <c r="O187" i="17"/>
  <c r="L232" i="17"/>
  <c r="L233" i="17" s="1"/>
  <c r="O179" i="17"/>
  <c r="O185" i="17"/>
  <c r="K232" i="17"/>
  <c r="K233" i="17" s="1"/>
  <c r="H232" i="17"/>
  <c r="H233" i="17" s="1"/>
  <c r="H200" i="17"/>
  <c r="H205" i="17"/>
  <c r="H202" i="17"/>
  <c r="H225" i="17"/>
  <c r="F209" i="17"/>
  <c r="F230" i="17" s="1"/>
  <c r="F201" i="17"/>
  <c r="O177" i="17"/>
  <c r="O186" i="17"/>
  <c r="F205" i="17"/>
  <c r="F232" i="17"/>
  <c r="F233" i="17" s="1"/>
  <c r="F200" i="17"/>
  <c r="J209" i="17"/>
  <c r="J230" i="17" s="1"/>
  <c r="J201" i="17"/>
  <c r="C202" i="17"/>
  <c r="C225" i="17"/>
  <c r="O195" i="17"/>
  <c r="O176" i="17"/>
  <c r="O180" i="17"/>
  <c r="O188" i="17"/>
  <c r="N205" i="17"/>
  <c r="N200" i="17"/>
  <c r="F225" i="17"/>
  <c r="F202" i="17"/>
  <c r="L200" i="17"/>
  <c r="N225" i="17"/>
  <c r="N202" i="17"/>
  <c r="H201" i="17"/>
  <c r="E200" i="17"/>
  <c r="E205" i="17"/>
  <c r="E232" i="17"/>
  <c r="E233" i="17" s="1"/>
  <c r="O182" i="17"/>
  <c r="O190" i="17"/>
  <c r="D202" i="17"/>
  <c r="D225" i="17"/>
  <c r="J205" i="17"/>
  <c r="J200" i="17"/>
  <c r="J232" i="17"/>
  <c r="J233" i="17" s="1"/>
  <c r="K225" i="17"/>
  <c r="K202" i="17"/>
  <c r="O184" i="17"/>
  <c r="O192" i="17"/>
  <c r="O194" i="17"/>
  <c r="O189" i="17"/>
  <c r="G202" i="17"/>
  <c r="G225" i="17"/>
  <c r="L201" i="17"/>
  <c r="L209" i="17"/>
  <c r="L230" i="17" s="1"/>
  <c r="E225" i="17"/>
  <c r="E202" i="17"/>
  <c r="M233" i="17"/>
  <c r="M205" i="17"/>
  <c r="M200" i="17"/>
  <c r="J225" i="17"/>
  <c r="J202" i="17"/>
  <c r="O175" i="17"/>
  <c r="O183" i="17"/>
  <c r="L202" i="17"/>
  <c r="L225" i="17"/>
  <c r="I225" i="17"/>
  <c r="I202" i="17"/>
  <c r="O178" i="17"/>
  <c r="O193" i="17"/>
  <c r="M225" i="17"/>
  <c r="M202" i="17"/>
  <c r="O181" i="17"/>
  <c r="C69" i="16" l="1"/>
  <c r="C66" i="16"/>
  <c r="C68" i="16"/>
  <c r="C67" i="16"/>
  <c r="C75" i="16"/>
  <c r="C71" i="16"/>
  <c r="C64" i="16"/>
  <c r="K203" i="17"/>
  <c r="I203" i="17"/>
  <c r="G203" i="17"/>
  <c r="D203" i="17"/>
  <c r="C203" i="17"/>
  <c r="O201" i="17"/>
  <c r="E203" i="17"/>
  <c r="O200" i="17"/>
  <c r="F203" i="17"/>
  <c r="H203" i="17"/>
  <c r="M203" i="17"/>
  <c r="J203" i="17"/>
  <c r="L203" i="17"/>
  <c r="N203" i="17"/>
  <c r="O202" i="17"/>
  <c r="C79" i="16" l="1"/>
  <c r="C81" i="16" s="1"/>
  <c r="C76" i="16"/>
  <c r="C65" i="16"/>
  <c r="O203" i="17"/>
  <c r="O25" i="16" l="1"/>
  <c r="O26" i="16"/>
  <c r="N25" i="16"/>
  <c r="N26" i="16"/>
  <c r="M24" i="16"/>
  <c r="D95" i="15" l="1"/>
  <c r="D164" i="15" s="1"/>
  <c r="E95" i="15"/>
  <c r="F95" i="15"/>
  <c r="G95" i="15"/>
  <c r="H95" i="15"/>
  <c r="H164" i="15" s="1"/>
  <c r="I95" i="15"/>
  <c r="I164" i="15" s="1"/>
  <c r="J95" i="15"/>
  <c r="J164" i="15" s="1"/>
  <c r="K95" i="15"/>
  <c r="K164" i="15" s="1"/>
  <c r="L95" i="15"/>
  <c r="M95" i="15"/>
  <c r="N95" i="15"/>
  <c r="C95" i="15"/>
  <c r="C164" i="15" s="1"/>
  <c r="E164" i="15"/>
  <c r="F164" i="15"/>
  <c r="G164" i="15"/>
  <c r="L164" i="15"/>
  <c r="M164" i="15"/>
  <c r="N164" i="15"/>
  <c r="G96" i="15"/>
  <c r="G97" i="15"/>
  <c r="G98" i="15"/>
  <c r="E2" i="15"/>
  <c r="F2" i="15"/>
  <c r="G2" i="15"/>
  <c r="H2" i="15"/>
  <c r="I2" i="15"/>
  <c r="J2" i="15"/>
  <c r="K2" i="15"/>
  <c r="L2" i="15"/>
  <c r="M2" i="15"/>
  <c r="N2" i="15"/>
  <c r="E3" i="15"/>
  <c r="F3" i="15"/>
  <c r="G3" i="15"/>
  <c r="H3" i="15"/>
  <c r="I3" i="15"/>
  <c r="J3" i="15"/>
  <c r="K3" i="15"/>
  <c r="L3" i="15"/>
  <c r="M3" i="15"/>
  <c r="N3" i="15"/>
  <c r="E4" i="15"/>
  <c r="F4" i="15"/>
  <c r="G4" i="15"/>
  <c r="H4" i="15"/>
  <c r="I4" i="15"/>
  <c r="J4" i="15"/>
  <c r="K4" i="15"/>
  <c r="L4" i="15"/>
  <c r="M4" i="15"/>
  <c r="N4" i="15"/>
  <c r="E5" i="15"/>
  <c r="F5" i="15"/>
  <c r="G5" i="15"/>
  <c r="H5" i="15"/>
  <c r="I5" i="15"/>
  <c r="J5" i="15"/>
  <c r="K5" i="15"/>
  <c r="L5" i="15"/>
  <c r="M5" i="15"/>
  <c r="N5" i="15"/>
  <c r="E6" i="15"/>
  <c r="F6" i="15"/>
  <c r="G6" i="15"/>
  <c r="H6" i="15"/>
  <c r="I6" i="15"/>
  <c r="J6" i="15"/>
  <c r="K6" i="15"/>
  <c r="L6" i="15"/>
  <c r="M6" i="15"/>
  <c r="N6" i="15"/>
  <c r="E7" i="15"/>
  <c r="F7" i="15"/>
  <c r="G7" i="15"/>
  <c r="H7" i="15"/>
  <c r="I7" i="15"/>
  <c r="J7" i="15"/>
  <c r="K7" i="15"/>
  <c r="L7" i="15"/>
  <c r="M7" i="15"/>
  <c r="N7" i="15"/>
  <c r="E8" i="15"/>
  <c r="F8" i="15"/>
  <c r="G8" i="15"/>
  <c r="H8" i="15"/>
  <c r="I8" i="15"/>
  <c r="J8" i="15"/>
  <c r="K8" i="15"/>
  <c r="L8" i="15"/>
  <c r="M8" i="15"/>
  <c r="N8" i="15"/>
  <c r="E9" i="15"/>
  <c r="F9" i="15"/>
  <c r="G9" i="15"/>
  <c r="H9" i="15"/>
  <c r="I9" i="15"/>
  <c r="J9" i="15"/>
  <c r="K9" i="15"/>
  <c r="L9" i="15"/>
  <c r="M9" i="15"/>
  <c r="N9" i="15"/>
  <c r="E10" i="15"/>
  <c r="F10" i="15"/>
  <c r="G10" i="15"/>
  <c r="H10" i="15"/>
  <c r="I10" i="15"/>
  <c r="J10" i="15"/>
  <c r="K10" i="15"/>
  <c r="L10" i="15"/>
  <c r="M10" i="15"/>
  <c r="N10" i="15"/>
  <c r="E11" i="15"/>
  <c r="F11" i="15"/>
  <c r="G11" i="15"/>
  <c r="H11" i="15"/>
  <c r="I11" i="15"/>
  <c r="J11" i="15"/>
  <c r="K11" i="15"/>
  <c r="L11" i="15"/>
  <c r="M11" i="15"/>
  <c r="N11" i="15"/>
  <c r="E12" i="15"/>
  <c r="F12" i="15"/>
  <c r="G12" i="15"/>
  <c r="H12" i="15"/>
  <c r="I12" i="15"/>
  <c r="J12" i="15"/>
  <c r="K12" i="15"/>
  <c r="L12" i="15"/>
  <c r="M12" i="15"/>
  <c r="N12" i="15"/>
  <c r="E13" i="15"/>
  <c r="F13" i="15"/>
  <c r="G13" i="15"/>
  <c r="H13" i="15"/>
  <c r="I13" i="15"/>
  <c r="J13" i="15"/>
  <c r="K13" i="15"/>
  <c r="L13" i="15"/>
  <c r="M13" i="15"/>
  <c r="N13" i="15"/>
  <c r="E14" i="15"/>
  <c r="F14" i="15"/>
  <c r="G14" i="15"/>
  <c r="H14" i="15"/>
  <c r="I14" i="15"/>
  <c r="J14" i="15"/>
  <c r="K14" i="15"/>
  <c r="L14" i="15"/>
  <c r="M14" i="15"/>
  <c r="N14" i="15"/>
  <c r="E15" i="15"/>
  <c r="F15" i="15"/>
  <c r="G15" i="15"/>
  <c r="H15" i="15"/>
  <c r="I15" i="15"/>
  <c r="J15" i="15"/>
  <c r="K15" i="15"/>
  <c r="L15" i="15"/>
  <c r="M15" i="15"/>
  <c r="N15" i="15"/>
  <c r="E16" i="15"/>
  <c r="F16" i="15"/>
  <c r="G16" i="15"/>
  <c r="H16" i="15"/>
  <c r="I16" i="15"/>
  <c r="J16" i="15"/>
  <c r="K16" i="15"/>
  <c r="L16" i="15"/>
  <c r="M16" i="15"/>
  <c r="N16" i="15"/>
  <c r="E17" i="15"/>
  <c r="F17" i="15"/>
  <c r="G17" i="15"/>
  <c r="H17" i="15"/>
  <c r="I17" i="15"/>
  <c r="J17" i="15"/>
  <c r="K17" i="15"/>
  <c r="L17" i="15"/>
  <c r="M17" i="15"/>
  <c r="N17" i="15"/>
  <c r="E18" i="15"/>
  <c r="F18" i="15"/>
  <c r="G18" i="15"/>
  <c r="H18" i="15"/>
  <c r="I18" i="15"/>
  <c r="J18" i="15"/>
  <c r="K18" i="15"/>
  <c r="L18" i="15"/>
  <c r="M18" i="15"/>
  <c r="N18" i="15"/>
  <c r="E19" i="15"/>
  <c r="F19" i="15"/>
  <c r="G19" i="15"/>
  <c r="H19" i="15"/>
  <c r="I19" i="15"/>
  <c r="J19" i="15"/>
  <c r="K19" i="15"/>
  <c r="L19" i="15"/>
  <c r="M19" i="15"/>
  <c r="N19" i="15"/>
  <c r="E20" i="15"/>
  <c r="F20" i="15"/>
  <c r="G20" i="15"/>
  <c r="H20" i="15"/>
  <c r="I20" i="15"/>
  <c r="J20" i="15"/>
  <c r="K20" i="15"/>
  <c r="L20" i="15"/>
  <c r="M20" i="15"/>
  <c r="N20" i="15"/>
  <c r="E21" i="15"/>
  <c r="F21" i="15"/>
  <c r="G21" i="15"/>
  <c r="H21" i="15"/>
  <c r="I21" i="15"/>
  <c r="J21" i="15"/>
  <c r="K21" i="15"/>
  <c r="L21" i="15"/>
  <c r="M21" i="15"/>
  <c r="N21" i="15"/>
  <c r="E22" i="15"/>
  <c r="F22" i="15"/>
  <c r="G22" i="15"/>
  <c r="H22" i="15"/>
  <c r="I22" i="15"/>
  <c r="J22" i="15"/>
  <c r="K22" i="15"/>
  <c r="L22" i="15"/>
  <c r="M22" i="15"/>
  <c r="N22" i="15"/>
  <c r="D2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M24" i="15" l="1"/>
  <c r="N24" i="15"/>
  <c r="L23" i="15"/>
  <c r="L24" i="15" l="1"/>
  <c r="K24" i="15" l="1"/>
  <c r="I24" i="15"/>
  <c r="J24" i="15" l="1"/>
  <c r="H24" i="15" l="1"/>
  <c r="G165" i="15"/>
  <c r="G166" i="15"/>
  <c r="G167" i="15"/>
  <c r="I98" i="15"/>
  <c r="I167" i="15" s="1"/>
  <c r="E98" i="15"/>
  <c r="E167" i="15" s="1"/>
  <c r="H97" i="15"/>
  <c r="H166" i="15" s="1"/>
  <c r="D97" i="15"/>
  <c r="D166" i="15" s="1"/>
  <c r="C96" i="15"/>
  <c r="C165" i="15" s="1"/>
  <c r="F94" i="15"/>
  <c r="F163" i="15" s="1"/>
  <c r="C94" i="15"/>
  <c r="C163" i="15" s="1"/>
  <c r="I93" i="15"/>
  <c r="I162" i="15" s="1"/>
  <c r="E93" i="15"/>
  <c r="E162" i="15" s="1"/>
  <c r="H92" i="15"/>
  <c r="H161" i="15" s="1"/>
  <c r="D92" i="15"/>
  <c r="D161" i="15" s="1"/>
  <c r="G91" i="15"/>
  <c r="G160" i="15" s="1"/>
  <c r="C91" i="15"/>
  <c r="C160" i="15" s="1"/>
  <c r="F90" i="15"/>
  <c r="F159" i="15" s="1"/>
  <c r="C90" i="15"/>
  <c r="C159" i="15" s="1"/>
  <c r="I89" i="15"/>
  <c r="I158" i="15" s="1"/>
  <c r="E89" i="15"/>
  <c r="E158" i="15" s="1"/>
  <c r="H88" i="15"/>
  <c r="H157" i="15" s="1"/>
  <c r="D88" i="15"/>
  <c r="D157" i="15" s="1"/>
  <c r="G87" i="15"/>
  <c r="G156" i="15" s="1"/>
  <c r="C87" i="15"/>
  <c r="C156" i="15" s="1"/>
  <c r="F86" i="15"/>
  <c r="F155" i="15" s="1"/>
  <c r="C86" i="15"/>
  <c r="C155" i="15" s="1"/>
  <c r="I85" i="15"/>
  <c r="I154" i="15" s="1"/>
  <c r="E85" i="15"/>
  <c r="E154" i="15" s="1"/>
  <c r="H84" i="15"/>
  <c r="H153" i="15" s="1"/>
  <c r="D84" i="15"/>
  <c r="D153" i="15" s="1"/>
  <c r="G83" i="15"/>
  <c r="G152" i="15" s="1"/>
  <c r="C83" i="15"/>
  <c r="C152" i="15" s="1"/>
  <c r="F82" i="15"/>
  <c r="F151" i="15" s="1"/>
  <c r="C82" i="15"/>
  <c r="C151" i="15" s="1"/>
  <c r="I81" i="15"/>
  <c r="I150" i="15" s="1"/>
  <c r="E81" i="15"/>
  <c r="E150" i="15" s="1"/>
  <c r="H80" i="15"/>
  <c r="H149" i="15" s="1"/>
  <c r="D80" i="15"/>
  <c r="D149" i="15" s="1"/>
  <c r="G79" i="15"/>
  <c r="G148" i="15" s="1"/>
  <c r="F78" i="15"/>
  <c r="F147" i="15" s="1"/>
  <c r="D78" i="15"/>
  <c r="D147" i="15" s="1"/>
  <c r="E78" i="15"/>
  <c r="E147" i="15" s="1"/>
  <c r="G78" i="15"/>
  <c r="G147" i="15" s="1"/>
  <c r="H78" i="15"/>
  <c r="H147" i="15" s="1"/>
  <c r="I78" i="15"/>
  <c r="I147" i="15" s="1"/>
  <c r="J78" i="15"/>
  <c r="J147" i="15" s="1"/>
  <c r="K78" i="15"/>
  <c r="K147" i="15" s="1"/>
  <c r="L78" i="15"/>
  <c r="L147" i="15" s="1"/>
  <c r="M78" i="15"/>
  <c r="M147" i="15" s="1"/>
  <c r="N78" i="15"/>
  <c r="N147" i="15" s="1"/>
  <c r="D79" i="15"/>
  <c r="D148" i="15" s="1"/>
  <c r="E79" i="15"/>
  <c r="E148" i="15" s="1"/>
  <c r="F79" i="15"/>
  <c r="F148" i="15" s="1"/>
  <c r="H79" i="15"/>
  <c r="H148" i="15" s="1"/>
  <c r="I79" i="15"/>
  <c r="I148" i="15" s="1"/>
  <c r="J79" i="15"/>
  <c r="J148" i="15" s="1"/>
  <c r="K79" i="15"/>
  <c r="K148" i="15" s="1"/>
  <c r="L79" i="15"/>
  <c r="L148" i="15" s="1"/>
  <c r="M79" i="15"/>
  <c r="M148" i="15" s="1"/>
  <c r="N79" i="15"/>
  <c r="N148" i="15" s="1"/>
  <c r="E80" i="15"/>
  <c r="E149" i="15" s="1"/>
  <c r="F80" i="15"/>
  <c r="F149" i="15" s="1"/>
  <c r="G80" i="15"/>
  <c r="G149" i="15" s="1"/>
  <c r="I80" i="15"/>
  <c r="I149" i="15" s="1"/>
  <c r="J80" i="15"/>
  <c r="J149" i="15" s="1"/>
  <c r="K80" i="15"/>
  <c r="K149" i="15" s="1"/>
  <c r="L80" i="15"/>
  <c r="L149" i="15" s="1"/>
  <c r="M80" i="15"/>
  <c r="M149" i="15" s="1"/>
  <c r="N80" i="15"/>
  <c r="N149" i="15" s="1"/>
  <c r="D81" i="15"/>
  <c r="D150" i="15" s="1"/>
  <c r="F81" i="15"/>
  <c r="F150" i="15" s="1"/>
  <c r="G81" i="15"/>
  <c r="G150" i="15" s="1"/>
  <c r="H81" i="15"/>
  <c r="H150" i="15" s="1"/>
  <c r="J81" i="15"/>
  <c r="J150" i="15" s="1"/>
  <c r="K81" i="15"/>
  <c r="K150" i="15" s="1"/>
  <c r="L81" i="15"/>
  <c r="L150" i="15" s="1"/>
  <c r="M81" i="15"/>
  <c r="M150" i="15" s="1"/>
  <c r="N81" i="15"/>
  <c r="N150" i="15" s="1"/>
  <c r="D82" i="15"/>
  <c r="D151" i="15" s="1"/>
  <c r="E82" i="15"/>
  <c r="E151" i="15" s="1"/>
  <c r="G82" i="15"/>
  <c r="G151" i="15" s="1"/>
  <c r="H82" i="15"/>
  <c r="H151" i="15" s="1"/>
  <c r="I82" i="15"/>
  <c r="I151" i="15" s="1"/>
  <c r="J82" i="15"/>
  <c r="J151" i="15" s="1"/>
  <c r="K82" i="15"/>
  <c r="K151" i="15" s="1"/>
  <c r="L82" i="15"/>
  <c r="L151" i="15" s="1"/>
  <c r="M82" i="15"/>
  <c r="M151" i="15" s="1"/>
  <c r="N82" i="15"/>
  <c r="N151" i="15" s="1"/>
  <c r="D83" i="15"/>
  <c r="D152" i="15" s="1"/>
  <c r="E83" i="15"/>
  <c r="E152" i="15" s="1"/>
  <c r="F83" i="15"/>
  <c r="F152" i="15" s="1"/>
  <c r="H83" i="15"/>
  <c r="H152" i="15" s="1"/>
  <c r="I83" i="15"/>
  <c r="I152" i="15" s="1"/>
  <c r="J83" i="15"/>
  <c r="J152" i="15" s="1"/>
  <c r="K83" i="15"/>
  <c r="K152" i="15" s="1"/>
  <c r="L83" i="15"/>
  <c r="L152" i="15" s="1"/>
  <c r="M83" i="15"/>
  <c r="M152" i="15" s="1"/>
  <c r="N83" i="15"/>
  <c r="N152" i="15" s="1"/>
  <c r="E84" i="15"/>
  <c r="E153" i="15" s="1"/>
  <c r="F84" i="15"/>
  <c r="F153" i="15" s="1"/>
  <c r="G84" i="15"/>
  <c r="G153" i="15" s="1"/>
  <c r="I84" i="15"/>
  <c r="I153" i="15" s="1"/>
  <c r="J84" i="15"/>
  <c r="J153" i="15" s="1"/>
  <c r="K84" i="15"/>
  <c r="K153" i="15" s="1"/>
  <c r="L84" i="15"/>
  <c r="L153" i="15" s="1"/>
  <c r="M84" i="15"/>
  <c r="M153" i="15" s="1"/>
  <c r="N84" i="15"/>
  <c r="N153" i="15" s="1"/>
  <c r="D85" i="15"/>
  <c r="D154" i="15" s="1"/>
  <c r="F85" i="15"/>
  <c r="F154" i="15" s="1"/>
  <c r="G85" i="15"/>
  <c r="G154" i="15" s="1"/>
  <c r="H85" i="15"/>
  <c r="H154" i="15" s="1"/>
  <c r="J85" i="15"/>
  <c r="J154" i="15" s="1"/>
  <c r="K85" i="15"/>
  <c r="K154" i="15" s="1"/>
  <c r="L85" i="15"/>
  <c r="L154" i="15" s="1"/>
  <c r="M85" i="15"/>
  <c r="M154" i="15" s="1"/>
  <c r="N85" i="15"/>
  <c r="N154" i="15" s="1"/>
  <c r="D86" i="15"/>
  <c r="D155" i="15" s="1"/>
  <c r="E86" i="15"/>
  <c r="E155" i="15" s="1"/>
  <c r="G86" i="15"/>
  <c r="G155" i="15" s="1"/>
  <c r="H86" i="15"/>
  <c r="H155" i="15" s="1"/>
  <c r="I86" i="15"/>
  <c r="I155" i="15" s="1"/>
  <c r="J86" i="15"/>
  <c r="J155" i="15" s="1"/>
  <c r="K86" i="15"/>
  <c r="K155" i="15" s="1"/>
  <c r="L86" i="15"/>
  <c r="L155" i="15" s="1"/>
  <c r="M86" i="15"/>
  <c r="M155" i="15" s="1"/>
  <c r="N86" i="15"/>
  <c r="N155" i="15" s="1"/>
  <c r="D87" i="15"/>
  <c r="D156" i="15" s="1"/>
  <c r="E87" i="15"/>
  <c r="E156" i="15" s="1"/>
  <c r="F87" i="15"/>
  <c r="F156" i="15" s="1"/>
  <c r="H87" i="15"/>
  <c r="H156" i="15" s="1"/>
  <c r="I87" i="15"/>
  <c r="I156" i="15" s="1"/>
  <c r="J87" i="15"/>
  <c r="J156" i="15" s="1"/>
  <c r="K87" i="15"/>
  <c r="K156" i="15" s="1"/>
  <c r="L87" i="15"/>
  <c r="L156" i="15" s="1"/>
  <c r="M87" i="15"/>
  <c r="M156" i="15" s="1"/>
  <c r="N87" i="15"/>
  <c r="N156" i="15" s="1"/>
  <c r="E88" i="15"/>
  <c r="E157" i="15" s="1"/>
  <c r="F88" i="15"/>
  <c r="F157" i="15" s="1"/>
  <c r="G88" i="15"/>
  <c r="G157" i="15" s="1"/>
  <c r="I88" i="15"/>
  <c r="I157" i="15" s="1"/>
  <c r="J88" i="15"/>
  <c r="J157" i="15" s="1"/>
  <c r="K88" i="15"/>
  <c r="K157" i="15" s="1"/>
  <c r="L88" i="15"/>
  <c r="L157" i="15" s="1"/>
  <c r="M88" i="15"/>
  <c r="M157" i="15" s="1"/>
  <c r="N88" i="15"/>
  <c r="N157" i="15" s="1"/>
  <c r="D89" i="15"/>
  <c r="D158" i="15" s="1"/>
  <c r="F89" i="15"/>
  <c r="F158" i="15" s="1"/>
  <c r="G89" i="15"/>
  <c r="G158" i="15" s="1"/>
  <c r="H89" i="15"/>
  <c r="H158" i="15" s="1"/>
  <c r="J89" i="15"/>
  <c r="J158" i="15" s="1"/>
  <c r="K89" i="15"/>
  <c r="K158" i="15" s="1"/>
  <c r="L89" i="15"/>
  <c r="L158" i="15" s="1"/>
  <c r="M89" i="15"/>
  <c r="M158" i="15" s="1"/>
  <c r="N89" i="15"/>
  <c r="N158" i="15" s="1"/>
  <c r="D90" i="15"/>
  <c r="D159" i="15" s="1"/>
  <c r="E90" i="15"/>
  <c r="E159" i="15" s="1"/>
  <c r="G90" i="15"/>
  <c r="G159" i="15" s="1"/>
  <c r="H90" i="15"/>
  <c r="H159" i="15" s="1"/>
  <c r="I90" i="15"/>
  <c r="I159" i="15" s="1"/>
  <c r="J90" i="15"/>
  <c r="J159" i="15" s="1"/>
  <c r="K90" i="15"/>
  <c r="K159" i="15" s="1"/>
  <c r="L90" i="15"/>
  <c r="L159" i="15" s="1"/>
  <c r="M90" i="15"/>
  <c r="M159" i="15" s="1"/>
  <c r="N90" i="15"/>
  <c r="N159" i="15" s="1"/>
  <c r="D91" i="15"/>
  <c r="D160" i="15" s="1"/>
  <c r="E91" i="15"/>
  <c r="E160" i="15" s="1"/>
  <c r="F91" i="15"/>
  <c r="F160" i="15" s="1"/>
  <c r="H91" i="15"/>
  <c r="H160" i="15" s="1"/>
  <c r="I91" i="15"/>
  <c r="I160" i="15" s="1"/>
  <c r="J91" i="15"/>
  <c r="J160" i="15" s="1"/>
  <c r="K91" i="15"/>
  <c r="K160" i="15" s="1"/>
  <c r="L91" i="15"/>
  <c r="L160" i="15" s="1"/>
  <c r="M91" i="15"/>
  <c r="M160" i="15" s="1"/>
  <c r="N91" i="15"/>
  <c r="N160" i="15" s="1"/>
  <c r="E92" i="15"/>
  <c r="E161" i="15" s="1"/>
  <c r="F92" i="15"/>
  <c r="F161" i="15" s="1"/>
  <c r="G92" i="15"/>
  <c r="G161" i="15" s="1"/>
  <c r="I92" i="15"/>
  <c r="I161" i="15" s="1"/>
  <c r="J92" i="15"/>
  <c r="J161" i="15" s="1"/>
  <c r="K92" i="15"/>
  <c r="K161" i="15" s="1"/>
  <c r="L92" i="15"/>
  <c r="L161" i="15" s="1"/>
  <c r="M92" i="15"/>
  <c r="M161" i="15" s="1"/>
  <c r="N92" i="15"/>
  <c r="N161" i="15" s="1"/>
  <c r="D93" i="15"/>
  <c r="D162" i="15" s="1"/>
  <c r="F93" i="15"/>
  <c r="F162" i="15" s="1"/>
  <c r="G93" i="15"/>
  <c r="G162" i="15" s="1"/>
  <c r="H93" i="15"/>
  <c r="H162" i="15" s="1"/>
  <c r="J93" i="15"/>
  <c r="J162" i="15" s="1"/>
  <c r="K93" i="15"/>
  <c r="K162" i="15" s="1"/>
  <c r="L93" i="15"/>
  <c r="L162" i="15" s="1"/>
  <c r="M93" i="15"/>
  <c r="M162" i="15" s="1"/>
  <c r="N93" i="15"/>
  <c r="N162" i="15" s="1"/>
  <c r="D94" i="15"/>
  <c r="D163" i="15" s="1"/>
  <c r="E94" i="15"/>
  <c r="E163" i="15" s="1"/>
  <c r="G94" i="15"/>
  <c r="G163" i="15" s="1"/>
  <c r="H94" i="15"/>
  <c r="H163" i="15" s="1"/>
  <c r="I94" i="15"/>
  <c r="I163" i="15" s="1"/>
  <c r="J94" i="15"/>
  <c r="J163" i="15" s="1"/>
  <c r="K94" i="15"/>
  <c r="K163" i="15" s="1"/>
  <c r="L94" i="15"/>
  <c r="L163" i="15" s="1"/>
  <c r="M94" i="15"/>
  <c r="M163" i="15" s="1"/>
  <c r="N94" i="15"/>
  <c r="N163" i="15" s="1"/>
  <c r="D96" i="15"/>
  <c r="D165" i="15" s="1"/>
  <c r="E96" i="15"/>
  <c r="E165" i="15" s="1"/>
  <c r="F96" i="15"/>
  <c r="F165" i="15" s="1"/>
  <c r="H96" i="15"/>
  <c r="H165" i="15" s="1"/>
  <c r="I96" i="15"/>
  <c r="I165" i="15" s="1"/>
  <c r="J96" i="15"/>
  <c r="J165" i="15" s="1"/>
  <c r="K96" i="15"/>
  <c r="K165" i="15" s="1"/>
  <c r="L96" i="15"/>
  <c r="L165" i="15" s="1"/>
  <c r="M96" i="15"/>
  <c r="M165" i="15" s="1"/>
  <c r="N96" i="15"/>
  <c r="N165" i="15" s="1"/>
  <c r="E97" i="15"/>
  <c r="E166" i="15" s="1"/>
  <c r="F97" i="15"/>
  <c r="F166" i="15" s="1"/>
  <c r="I97" i="15"/>
  <c r="I166" i="15" s="1"/>
  <c r="J97" i="15"/>
  <c r="J166" i="15" s="1"/>
  <c r="K97" i="15"/>
  <c r="K166" i="15" s="1"/>
  <c r="L97" i="15"/>
  <c r="L166" i="15" s="1"/>
  <c r="M97" i="15"/>
  <c r="M166" i="15" s="1"/>
  <c r="N97" i="15"/>
  <c r="N166" i="15" s="1"/>
  <c r="D98" i="15"/>
  <c r="D167" i="15" s="1"/>
  <c r="F98" i="15"/>
  <c r="F167" i="15" s="1"/>
  <c r="H98" i="15"/>
  <c r="H167" i="15" s="1"/>
  <c r="J98" i="15"/>
  <c r="J167" i="15" s="1"/>
  <c r="K98" i="15"/>
  <c r="K167" i="15" s="1"/>
  <c r="L98" i="15"/>
  <c r="L167" i="15" s="1"/>
  <c r="M98" i="15"/>
  <c r="M167" i="15" s="1"/>
  <c r="N98" i="15"/>
  <c r="N167" i="15" s="1"/>
  <c r="C80" i="15"/>
  <c r="C149" i="15" s="1"/>
  <c r="C81" i="15"/>
  <c r="C150" i="15" s="1"/>
  <c r="C84" i="15"/>
  <c r="C153" i="15" s="1"/>
  <c r="C85" i="15"/>
  <c r="C154" i="15" s="1"/>
  <c r="C88" i="15"/>
  <c r="C157" i="15" s="1"/>
  <c r="C89" i="15"/>
  <c r="C158" i="15" s="1"/>
  <c r="C92" i="15"/>
  <c r="C161" i="15" s="1"/>
  <c r="C93" i="15"/>
  <c r="C162" i="15" s="1"/>
  <c r="C97" i="15"/>
  <c r="C166" i="15" s="1"/>
  <c r="C98" i="15"/>
  <c r="C167" i="15" s="1"/>
  <c r="L169" i="15" l="1"/>
  <c r="L191" i="15" s="1"/>
  <c r="I23" i="15" l="1"/>
  <c r="N169" i="15" l="1"/>
  <c r="N191" i="15" s="1"/>
  <c r="C22" i="16" s="1"/>
  <c r="C79" i="15"/>
  <c r="C148" i="15" s="1"/>
  <c r="C78" i="15"/>
  <c r="C147" i="15" s="1"/>
  <c r="I25" i="15"/>
  <c r="C2" i="15"/>
  <c r="M123" i="14"/>
  <c r="C112" i="14"/>
  <c r="C62" i="14"/>
  <c r="C5" i="14"/>
  <c r="C27" i="15" s="1"/>
  <c r="D121" i="14"/>
  <c r="E121" i="14"/>
  <c r="F121" i="14"/>
  <c r="G121" i="14"/>
  <c r="H121" i="14"/>
  <c r="I121" i="14"/>
  <c r="J121" i="14"/>
  <c r="K121" i="14"/>
  <c r="L121" i="14"/>
  <c r="M121" i="14"/>
  <c r="N121" i="14"/>
  <c r="D71" i="14"/>
  <c r="E71" i="14"/>
  <c r="F71" i="14"/>
  <c r="G71" i="14"/>
  <c r="H71" i="14"/>
  <c r="I71" i="14"/>
  <c r="J71" i="14"/>
  <c r="K71" i="14"/>
  <c r="L71" i="14"/>
  <c r="M71" i="14"/>
  <c r="N71" i="14"/>
  <c r="C71" i="14"/>
  <c r="C70" i="14"/>
  <c r="C121" i="14"/>
  <c r="C120" i="14"/>
  <c r="D14" i="14"/>
  <c r="E14" i="14"/>
  <c r="F14" i="14"/>
  <c r="G14" i="14"/>
  <c r="H14" i="14"/>
  <c r="I14" i="14"/>
  <c r="J14" i="14"/>
  <c r="K14" i="14"/>
  <c r="L14" i="14"/>
  <c r="M14" i="14"/>
  <c r="N14" i="14"/>
  <c r="C14" i="14"/>
  <c r="C13" i="14"/>
  <c r="F73" i="13"/>
  <c r="D59" i="14"/>
  <c r="E59" i="14"/>
  <c r="F59" i="14"/>
  <c r="G59" i="14"/>
  <c r="H59" i="14"/>
  <c r="I59" i="14"/>
  <c r="J59" i="14"/>
  <c r="K59" i="14"/>
  <c r="L59" i="14"/>
  <c r="M59" i="14"/>
  <c r="N59" i="14"/>
  <c r="D60" i="14"/>
  <c r="E60" i="14"/>
  <c r="F60" i="14"/>
  <c r="G60" i="14"/>
  <c r="H60" i="14"/>
  <c r="I60" i="14"/>
  <c r="J60" i="14"/>
  <c r="K60" i="14"/>
  <c r="L60" i="14"/>
  <c r="M60" i="14"/>
  <c r="N60" i="14"/>
  <c r="D61" i="14"/>
  <c r="E61" i="14"/>
  <c r="F61" i="14"/>
  <c r="G61" i="14"/>
  <c r="H61" i="14"/>
  <c r="I61" i="14"/>
  <c r="J61" i="14"/>
  <c r="K61" i="14"/>
  <c r="L61" i="14"/>
  <c r="M61" i="14"/>
  <c r="N61" i="14"/>
  <c r="D62" i="14"/>
  <c r="E62" i="14"/>
  <c r="F62" i="14"/>
  <c r="G62" i="14"/>
  <c r="H62" i="14"/>
  <c r="I62" i="14"/>
  <c r="J62" i="14"/>
  <c r="K62" i="14"/>
  <c r="L62" i="14"/>
  <c r="M62" i="14"/>
  <c r="N62" i="14"/>
  <c r="D63" i="14"/>
  <c r="E63" i="14"/>
  <c r="F63" i="14"/>
  <c r="G63" i="14"/>
  <c r="H63" i="14"/>
  <c r="I63" i="14"/>
  <c r="J63" i="14"/>
  <c r="K63" i="14"/>
  <c r="L63" i="14"/>
  <c r="M63" i="14"/>
  <c r="N63" i="14"/>
  <c r="D64" i="14"/>
  <c r="E64" i="14"/>
  <c r="F64" i="14"/>
  <c r="G64" i="14"/>
  <c r="H64" i="14"/>
  <c r="I64" i="14"/>
  <c r="J64" i="14"/>
  <c r="K64" i="14"/>
  <c r="L64" i="14"/>
  <c r="M64" i="14"/>
  <c r="N64" i="14"/>
  <c r="D65" i="14"/>
  <c r="E65" i="14"/>
  <c r="F65" i="14"/>
  <c r="G65" i="14"/>
  <c r="H65" i="14"/>
  <c r="I65" i="14"/>
  <c r="J65" i="14"/>
  <c r="K65" i="14"/>
  <c r="L65" i="14"/>
  <c r="M65" i="14"/>
  <c r="N65" i="14"/>
  <c r="D66" i="14"/>
  <c r="E66" i="14"/>
  <c r="F66" i="14"/>
  <c r="G66" i="14"/>
  <c r="H66" i="14"/>
  <c r="I66" i="14"/>
  <c r="J66" i="14"/>
  <c r="K66" i="14"/>
  <c r="L66" i="14"/>
  <c r="M66" i="14"/>
  <c r="N66" i="14"/>
  <c r="D67" i="14"/>
  <c r="E67" i="14"/>
  <c r="F67" i="14"/>
  <c r="G67" i="14"/>
  <c r="H67" i="14"/>
  <c r="I67" i="14"/>
  <c r="J67" i="14"/>
  <c r="K67" i="14"/>
  <c r="L67" i="14"/>
  <c r="M67" i="14"/>
  <c r="N67" i="14"/>
  <c r="D68" i="14"/>
  <c r="E68" i="14"/>
  <c r="F68" i="14"/>
  <c r="G68" i="14"/>
  <c r="H68" i="14"/>
  <c r="I68" i="14"/>
  <c r="J68" i="14"/>
  <c r="K68" i="14"/>
  <c r="L68" i="14"/>
  <c r="M68" i="14"/>
  <c r="N68" i="14"/>
  <c r="D69" i="14"/>
  <c r="E69" i="14"/>
  <c r="F69" i="14"/>
  <c r="G69" i="14"/>
  <c r="H69" i="14"/>
  <c r="I69" i="14"/>
  <c r="J69" i="14"/>
  <c r="K69" i="14"/>
  <c r="L69" i="14"/>
  <c r="M69" i="14"/>
  <c r="N69" i="14"/>
  <c r="D70" i="14"/>
  <c r="E70" i="14"/>
  <c r="F70" i="14"/>
  <c r="G70" i="14"/>
  <c r="H70" i="14"/>
  <c r="I70" i="14"/>
  <c r="J70" i="14"/>
  <c r="K70" i="14"/>
  <c r="L70" i="14"/>
  <c r="M70" i="14"/>
  <c r="N70" i="14"/>
  <c r="D72" i="14"/>
  <c r="E72" i="14"/>
  <c r="F72" i="14"/>
  <c r="G72" i="14"/>
  <c r="H72" i="14"/>
  <c r="I72" i="14"/>
  <c r="J72" i="14"/>
  <c r="K72" i="14"/>
  <c r="L72" i="14"/>
  <c r="M72" i="14"/>
  <c r="N72" i="14"/>
  <c r="D73" i="14"/>
  <c r="E73" i="14"/>
  <c r="F73" i="14"/>
  <c r="G73" i="14"/>
  <c r="H73" i="14"/>
  <c r="I73" i="14"/>
  <c r="J73" i="14"/>
  <c r="K73" i="14"/>
  <c r="L73" i="14"/>
  <c r="M73" i="14"/>
  <c r="N73" i="14"/>
  <c r="C73" i="14"/>
  <c r="C63" i="14"/>
  <c r="C64" i="14"/>
  <c r="C65" i="14"/>
  <c r="C66" i="14"/>
  <c r="C67" i="14"/>
  <c r="C68" i="14"/>
  <c r="C69" i="14"/>
  <c r="C72" i="14"/>
  <c r="C61" i="14"/>
  <c r="C60" i="14"/>
  <c r="C59" i="14"/>
  <c r="D2" i="14"/>
  <c r="E2" i="14"/>
  <c r="F2" i="14"/>
  <c r="G2" i="14"/>
  <c r="H2" i="14"/>
  <c r="I2" i="14"/>
  <c r="J2" i="14"/>
  <c r="K2" i="14"/>
  <c r="L2" i="14"/>
  <c r="M2" i="14"/>
  <c r="N2" i="14"/>
  <c r="D3" i="14"/>
  <c r="E3" i="14"/>
  <c r="F3" i="14"/>
  <c r="G3" i="14"/>
  <c r="H3" i="14"/>
  <c r="I3" i="14"/>
  <c r="J3" i="14"/>
  <c r="K3" i="14"/>
  <c r="L3" i="14"/>
  <c r="M3" i="14"/>
  <c r="N3" i="14"/>
  <c r="D4" i="14"/>
  <c r="E4" i="14"/>
  <c r="F4" i="14"/>
  <c r="G4" i="14"/>
  <c r="H4" i="14"/>
  <c r="I4" i="14"/>
  <c r="J4" i="14"/>
  <c r="K4" i="14"/>
  <c r="L4" i="14"/>
  <c r="L17" i="14" s="1"/>
  <c r="M4" i="14"/>
  <c r="N4" i="14"/>
  <c r="D5" i="14"/>
  <c r="E5" i="14"/>
  <c r="F5" i="14"/>
  <c r="G5" i="14"/>
  <c r="H5" i="14"/>
  <c r="I5" i="14"/>
  <c r="J5" i="14"/>
  <c r="K5" i="14"/>
  <c r="K27" i="15" s="1"/>
  <c r="L5" i="14"/>
  <c r="M5" i="14"/>
  <c r="M27" i="15" s="1"/>
  <c r="N5" i="14"/>
  <c r="D6" i="14"/>
  <c r="E6" i="14"/>
  <c r="F6" i="14"/>
  <c r="G6" i="14"/>
  <c r="H6" i="14"/>
  <c r="I6" i="14"/>
  <c r="J6" i="14"/>
  <c r="K6" i="14"/>
  <c r="L6" i="14"/>
  <c r="M6" i="14"/>
  <c r="N6" i="14"/>
  <c r="D7" i="14"/>
  <c r="E7" i="14"/>
  <c r="F7" i="14"/>
  <c r="G7" i="14"/>
  <c r="H7" i="14"/>
  <c r="I7" i="14"/>
  <c r="J7" i="14"/>
  <c r="K7" i="14"/>
  <c r="L7" i="14"/>
  <c r="M7" i="14"/>
  <c r="N7" i="14"/>
  <c r="D8" i="14"/>
  <c r="E8" i="14"/>
  <c r="F8" i="14"/>
  <c r="G8" i="14"/>
  <c r="H8" i="14"/>
  <c r="I8" i="14"/>
  <c r="J8" i="14"/>
  <c r="K8" i="14"/>
  <c r="L8" i="14"/>
  <c r="M8" i="14"/>
  <c r="N8" i="14"/>
  <c r="D9" i="14"/>
  <c r="E9" i="14"/>
  <c r="F9" i="14"/>
  <c r="G9" i="14"/>
  <c r="H9" i="14"/>
  <c r="I9" i="14"/>
  <c r="J9" i="14"/>
  <c r="K9" i="14"/>
  <c r="L9" i="14"/>
  <c r="M9" i="14"/>
  <c r="N9" i="14"/>
  <c r="D10" i="14"/>
  <c r="E10" i="14"/>
  <c r="F10" i="14"/>
  <c r="G10" i="14"/>
  <c r="H10" i="14"/>
  <c r="I10" i="14"/>
  <c r="J10" i="14"/>
  <c r="K10" i="14"/>
  <c r="L10" i="14"/>
  <c r="M10" i="14"/>
  <c r="N10" i="14"/>
  <c r="D11" i="14"/>
  <c r="E11" i="14"/>
  <c r="F11" i="14"/>
  <c r="G11" i="14"/>
  <c r="H11" i="14"/>
  <c r="I11" i="14"/>
  <c r="J11" i="14"/>
  <c r="K11" i="14"/>
  <c r="L11" i="14"/>
  <c r="M11" i="14"/>
  <c r="N11" i="14"/>
  <c r="D12" i="14"/>
  <c r="E12" i="14"/>
  <c r="F12" i="14"/>
  <c r="G12" i="14"/>
  <c r="H12" i="14"/>
  <c r="I12" i="14"/>
  <c r="J12" i="14"/>
  <c r="K12" i="14"/>
  <c r="L12" i="14"/>
  <c r="M12" i="14"/>
  <c r="N12" i="14"/>
  <c r="D13" i="14"/>
  <c r="E13" i="14"/>
  <c r="F13" i="14"/>
  <c r="G13" i="14"/>
  <c r="H13" i="14"/>
  <c r="I13" i="14"/>
  <c r="J13" i="14"/>
  <c r="K13" i="14"/>
  <c r="L13" i="14"/>
  <c r="M13" i="14"/>
  <c r="N13" i="14"/>
  <c r="D15" i="14"/>
  <c r="E15" i="14"/>
  <c r="F15" i="14"/>
  <c r="G15" i="14"/>
  <c r="H15" i="14"/>
  <c r="I15" i="14"/>
  <c r="J15" i="14"/>
  <c r="K15" i="14"/>
  <c r="L15" i="14"/>
  <c r="M15" i="14"/>
  <c r="N15" i="14"/>
  <c r="D16" i="14"/>
  <c r="E16" i="14"/>
  <c r="F16" i="14"/>
  <c r="G16" i="14"/>
  <c r="H16" i="14"/>
  <c r="I16" i="14"/>
  <c r="J16" i="14"/>
  <c r="K16" i="14"/>
  <c r="L16" i="14"/>
  <c r="M16" i="14"/>
  <c r="N16" i="14"/>
  <c r="C16" i="14"/>
  <c r="C6" i="14"/>
  <c r="C7" i="14"/>
  <c r="C8" i="14"/>
  <c r="C9" i="14"/>
  <c r="C10" i="14"/>
  <c r="C11" i="14"/>
  <c r="C12" i="14"/>
  <c r="C15" i="14"/>
  <c r="C4" i="14"/>
  <c r="C3" i="14"/>
  <c r="C2" i="14"/>
  <c r="N112" i="13"/>
  <c r="N113" i="13"/>
  <c r="N114" i="13"/>
  <c r="N115" i="13"/>
  <c r="N116" i="13"/>
  <c r="N117" i="13"/>
  <c r="N118" i="13"/>
  <c r="N119" i="13"/>
  <c r="N120" i="13"/>
  <c r="N121" i="13"/>
  <c r="N122" i="13"/>
  <c r="N111" i="13"/>
  <c r="N110" i="13"/>
  <c r="N5" i="13"/>
  <c r="N6" i="13"/>
  <c r="N7" i="13"/>
  <c r="N8" i="13"/>
  <c r="N9" i="13"/>
  <c r="N10" i="13"/>
  <c r="N11" i="13"/>
  <c r="N12" i="13"/>
  <c r="N13" i="13"/>
  <c r="N14" i="13"/>
  <c r="N15" i="13"/>
  <c r="N4" i="13"/>
  <c r="N3" i="13"/>
  <c r="N24" i="13" s="1"/>
  <c r="N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62" i="13"/>
  <c r="N123" i="14"/>
  <c r="L123" i="14"/>
  <c r="K123" i="14"/>
  <c r="J123" i="14"/>
  <c r="I123" i="14"/>
  <c r="H123" i="14"/>
  <c r="G123" i="14"/>
  <c r="F123" i="14"/>
  <c r="E123" i="14"/>
  <c r="D123" i="14"/>
  <c r="C123" i="14"/>
  <c r="N122" i="14"/>
  <c r="M122" i="14"/>
  <c r="L122" i="14"/>
  <c r="K122" i="14"/>
  <c r="J122" i="14"/>
  <c r="I122" i="14"/>
  <c r="H122" i="14"/>
  <c r="G122" i="14"/>
  <c r="F122" i="14"/>
  <c r="E122" i="14"/>
  <c r="D122" i="14"/>
  <c r="C122" i="14"/>
  <c r="N120" i="14"/>
  <c r="M120" i="14"/>
  <c r="L120" i="14"/>
  <c r="K120" i="14"/>
  <c r="J120" i="14"/>
  <c r="I120" i="14"/>
  <c r="H120" i="14"/>
  <c r="G120" i="14"/>
  <c r="F120" i="14"/>
  <c r="E120" i="14"/>
  <c r="D120" i="14"/>
  <c r="N119" i="14"/>
  <c r="M119" i="14"/>
  <c r="L119" i="14"/>
  <c r="K119" i="14"/>
  <c r="J119" i="14"/>
  <c r="I119" i="14"/>
  <c r="H119" i="14"/>
  <c r="G119" i="14"/>
  <c r="F119" i="14"/>
  <c r="E119" i="14"/>
  <c r="D119" i="14"/>
  <c r="C119" i="14"/>
  <c r="N118" i="14"/>
  <c r="M118" i="14"/>
  <c r="L118" i="14"/>
  <c r="K118" i="14"/>
  <c r="J118" i="14"/>
  <c r="I118" i="14"/>
  <c r="H118" i="14"/>
  <c r="G118" i="14"/>
  <c r="F118" i="14"/>
  <c r="E118" i="14"/>
  <c r="D118" i="14"/>
  <c r="C118" i="14"/>
  <c r="N117" i="14"/>
  <c r="M117" i="14"/>
  <c r="L117" i="14"/>
  <c r="K117" i="14"/>
  <c r="J117" i="14"/>
  <c r="I117" i="14"/>
  <c r="H117" i="14"/>
  <c r="G117" i="14"/>
  <c r="F117" i="14"/>
  <c r="E117" i="14"/>
  <c r="D117" i="14"/>
  <c r="C117" i="14"/>
  <c r="N116" i="14"/>
  <c r="M116" i="14"/>
  <c r="L116" i="14"/>
  <c r="K116" i="14"/>
  <c r="J116" i="14"/>
  <c r="I116" i="14"/>
  <c r="H116" i="14"/>
  <c r="G116" i="14"/>
  <c r="F116" i="14"/>
  <c r="E116" i="14"/>
  <c r="D116" i="14"/>
  <c r="C116" i="14"/>
  <c r="N115" i="14"/>
  <c r="M115" i="14"/>
  <c r="L115" i="14"/>
  <c r="K115" i="14"/>
  <c r="J115" i="14"/>
  <c r="I115" i="14"/>
  <c r="H115" i="14"/>
  <c r="G115" i="14"/>
  <c r="F115" i="14"/>
  <c r="E115" i="14"/>
  <c r="D115" i="14"/>
  <c r="C115" i="14"/>
  <c r="N114" i="14"/>
  <c r="M114" i="14"/>
  <c r="L114" i="14"/>
  <c r="K114" i="14"/>
  <c r="J114" i="14"/>
  <c r="I114" i="14"/>
  <c r="H114" i="14"/>
  <c r="G114" i="14"/>
  <c r="F114" i="14"/>
  <c r="E114" i="14"/>
  <c r="D114" i="14"/>
  <c r="C114" i="14"/>
  <c r="N113" i="14"/>
  <c r="M113" i="14"/>
  <c r="L113" i="14"/>
  <c r="K113" i="14"/>
  <c r="J113" i="14"/>
  <c r="I113" i="14"/>
  <c r="H113" i="14"/>
  <c r="G113" i="14"/>
  <c r="F113" i="14"/>
  <c r="E113" i="14"/>
  <c r="D113" i="14"/>
  <c r="C113" i="14"/>
  <c r="N112" i="14"/>
  <c r="M112" i="14"/>
  <c r="L112" i="14"/>
  <c r="K112" i="14"/>
  <c r="J112" i="14"/>
  <c r="I112" i="14"/>
  <c r="H112" i="14"/>
  <c r="G112" i="14"/>
  <c r="F112" i="14"/>
  <c r="E112" i="14"/>
  <c r="D112" i="14"/>
  <c r="N111" i="14"/>
  <c r="M111" i="14"/>
  <c r="L111" i="14"/>
  <c r="K111" i="14"/>
  <c r="J111" i="14"/>
  <c r="I111" i="14"/>
  <c r="H111" i="14"/>
  <c r="G111" i="14"/>
  <c r="F111" i="14"/>
  <c r="E111" i="14"/>
  <c r="D111" i="14"/>
  <c r="C111" i="14"/>
  <c r="M110" i="14"/>
  <c r="L110" i="14"/>
  <c r="K110" i="14"/>
  <c r="J110" i="14"/>
  <c r="I110" i="14"/>
  <c r="H110" i="14"/>
  <c r="G110" i="14"/>
  <c r="F110" i="14"/>
  <c r="E110" i="14"/>
  <c r="D110" i="14"/>
  <c r="M112" i="13"/>
  <c r="M115" i="13"/>
  <c r="M113" i="13"/>
  <c r="F112" i="13"/>
  <c r="G112" i="13"/>
  <c r="H112" i="13"/>
  <c r="I112" i="13"/>
  <c r="J112" i="13"/>
  <c r="K112" i="13"/>
  <c r="L112" i="13"/>
  <c r="E65" i="13"/>
  <c r="F65" i="13"/>
  <c r="G65" i="13"/>
  <c r="H65" i="13"/>
  <c r="I65" i="13"/>
  <c r="J65" i="13"/>
  <c r="K65" i="13"/>
  <c r="L65" i="13"/>
  <c r="M65" i="13"/>
  <c r="D5" i="13"/>
  <c r="E5" i="13"/>
  <c r="F5" i="13"/>
  <c r="G5" i="13"/>
  <c r="H5" i="13"/>
  <c r="I5" i="13"/>
  <c r="J5" i="13"/>
  <c r="K5" i="13"/>
  <c r="L5" i="13"/>
  <c r="M5" i="13"/>
  <c r="C5" i="13"/>
  <c r="M122" i="13"/>
  <c r="L122" i="13"/>
  <c r="K122" i="13"/>
  <c r="J122" i="13"/>
  <c r="I122" i="13"/>
  <c r="H122" i="13"/>
  <c r="G122" i="13"/>
  <c r="F122" i="13"/>
  <c r="E122" i="13"/>
  <c r="D122" i="13"/>
  <c r="C122" i="13"/>
  <c r="M121" i="13"/>
  <c r="L121" i="13"/>
  <c r="K121" i="13"/>
  <c r="J121" i="13"/>
  <c r="I121" i="13"/>
  <c r="H121" i="13"/>
  <c r="G121" i="13"/>
  <c r="F121" i="13"/>
  <c r="E121" i="13"/>
  <c r="D121" i="13"/>
  <c r="C121" i="13"/>
  <c r="M120" i="13"/>
  <c r="L120" i="13"/>
  <c r="K120" i="13"/>
  <c r="J120" i="13"/>
  <c r="I120" i="13"/>
  <c r="H120" i="13"/>
  <c r="G120" i="13"/>
  <c r="F120" i="13"/>
  <c r="E120" i="13"/>
  <c r="D120" i="13"/>
  <c r="C120" i="13"/>
  <c r="M119" i="13"/>
  <c r="L119" i="13"/>
  <c r="K119" i="13"/>
  <c r="J119" i="13"/>
  <c r="I119" i="13"/>
  <c r="H119" i="13"/>
  <c r="G119" i="13"/>
  <c r="F119" i="13"/>
  <c r="E119" i="13"/>
  <c r="D119" i="13"/>
  <c r="C119" i="13"/>
  <c r="M118" i="13"/>
  <c r="L118" i="13"/>
  <c r="K118" i="13"/>
  <c r="J118" i="13"/>
  <c r="I118" i="13"/>
  <c r="H118" i="13"/>
  <c r="G118" i="13"/>
  <c r="F118" i="13"/>
  <c r="E118" i="13"/>
  <c r="D118" i="13"/>
  <c r="C118" i="13"/>
  <c r="M117" i="13"/>
  <c r="L117" i="13"/>
  <c r="K117" i="13"/>
  <c r="J117" i="13"/>
  <c r="I117" i="13"/>
  <c r="H117" i="13"/>
  <c r="G117" i="13"/>
  <c r="F117" i="13"/>
  <c r="E117" i="13"/>
  <c r="D117" i="13"/>
  <c r="C117" i="13"/>
  <c r="M116" i="13"/>
  <c r="L116" i="13"/>
  <c r="K116" i="13"/>
  <c r="J116" i="13"/>
  <c r="I116" i="13"/>
  <c r="H116" i="13"/>
  <c r="G116" i="13"/>
  <c r="F116" i="13"/>
  <c r="E116" i="13"/>
  <c r="D116" i="13"/>
  <c r="C116" i="13"/>
  <c r="L115" i="13"/>
  <c r="K115" i="13"/>
  <c r="J115" i="13"/>
  <c r="I115" i="13"/>
  <c r="H115" i="13"/>
  <c r="G115" i="13"/>
  <c r="F115" i="13"/>
  <c r="E115" i="13"/>
  <c r="D115" i="13"/>
  <c r="C115" i="13"/>
  <c r="M114" i="13"/>
  <c r="L114" i="13"/>
  <c r="K114" i="13"/>
  <c r="J114" i="13"/>
  <c r="I114" i="13"/>
  <c r="H114" i="13"/>
  <c r="G114" i="13"/>
  <c r="F114" i="13"/>
  <c r="E114" i="13"/>
  <c r="D114" i="13"/>
  <c r="C114" i="13"/>
  <c r="L113" i="13"/>
  <c r="K113" i="13"/>
  <c r="J113" i="13"/>
  <c r="I113" i="13"/>
  <c r="H113" i="13"/>
  <c r="G113" i="13"/>
  <c r="F113" i="13"/>
  <c r="E113" i="13"/>
  <c r="D113" i="13"/>
  <c r="C113" i="13"/>
  <c r="E112" i="13"/>
  <c r="D112" i="13"/>
  <c r="C112" i="13"/>
  <c r="M111" i="13"/>
  <c r="L111" i="13"/>
  <c r="K111" i="13"/>
  <c r="J111" i="13"/>
  <c r="I111" i="13"/>
  <c r="H111" i="13"/>
  <c r="G111" i="13"/>
  <c r="F111" i="13"/>
  <c r="E111" i="13"/>
  <c r="D111" i="13"/>
  <c r="C111" i="13"/>
  <c r="M110" i="13"/>
  <c r="L110" i="13"/>
  <c r="K110" i="13"/>
  <c r="J110" i="13"/>
  <c r="I110" i="13"/>
  <c r="H110" i="13"/>
  <c r="G110" i="13"/>
  <c r="F110" i="13"/>
  <c r="E110" i="13"/>
  <c r="D110" i="13"/>
  <c r="C110" i="13"/>
  <c r="M75" i="13"/>
  <c r="L75" i="13"/>
  <c r="K75" i="13"/>
  <c r="J75" i="13"/>
  <c r="I75" i="13"/>
  <c r="H75" i="13"/>
  <c r="G75" i="13"/>
  <c r="F75" i="13"/>
  <c r="E75" i="13"/>
  <c r="D75" i="13"/>
  <c r="C75" i="13"/>
  <c r="M74" i="13"/>
  <c r="L74" i="13"/>
  <c r="K74" i="13"/>
  <c r="J74" i="13"/>
  <c r="I74" i="13"/>
  <c r="H74" i="13"/>
  <c r="G74" i="13"/>
  <c r="F74" i="13"/>
  <c r="E74" i="13"/>
  <c r="D74" i="13"/>
  <c r="C74" i="13"/>
  <c r="M73" i="13"/>
  <c r="L73" i="13"/>
  <c r="K73" i="13"/>
  <c r="J73" i="13"/>
  <c r="I73" i="13"/>
  <c r="H73" i="13"/>
  <c r="G73" i="13"/>
  <c r="E73" i="13"/>
  <c r="D73" i="13"/>
  <c r="C73" i="13"/>
  <c r="M72" i="13"/>
  <c r="L72" i="13"/>
  <c r="K72" i="13"/>
  <c r="J72" i="13"/>
  <c r="I72" i="13"/>
  <c r="H72" i="13"/>
  <c r="G72" i="13"/>
  <c r="F72" i="13"/>
  <c r="E72" i="13"/>
  <c r="D72" i="13"/>
  <c r="C72" i="13"/>
  <c r="M71" i="13"/>
  <c r="L71" i="13"/>
  <c r="K71" i="13"/>
  <c r="J71" i="13"/>
  <c r="I71" i="13"/>
  <c r="H71" i="13"/>
  <c r="G71" i="13"/>
  <c r="F71" i="13"/>
  <c r="E71" i="13"/>
  <c r="D71" i="13"/>
  <c r="C71" i="13"/>
  <c r="M70" i="13"/>
  <c r="L70" i="13"/>
  <c r="K70" i="13"/>
  <c r="J70" i="13"/>
  <c r="I70" i="13"/>
  <c r="H70" i="13"/>
  <c r="G70" i="13"/>
  <c r="F70" i="13"/>
  <c r="E70" i="13"/>
  <c r="D70" i="13"/>
  <c r="C70" i="13"/>
  <c r="M69" i="13"/>
  <c r="L69" i="13"/>
  <c r="K69" i="13"/>
  <c r="J69" i="13"/>
  <c r="I69" i="13"/>
  <c r="H69" i="13"/>
  <c r="G69" i="13"/>
  <c r="F69" i="13"/>
  <c r="E69" i="13"/>
  <c r="D69" i="13"/>
  <c r="C69" i="13"/>
  <c r="M68" i="13"/>
  <c r="L68" i="13"/>
  <c r="K68" i="13"/>
  <c r="J68" i="13"/>
  <c r="I68" i="13"/>
  <c r="H68" i="13"/>
  <c r="G68" i="13"/>
  <c r="F68" i="13"/>
  <c r="E68" i="13"/>
  <c r="D68" i="13"/>
  <c r="C68" i="13"/>
  <c r="M67" i="13"/>
  <c r="L67" i="13"/>
  <c r="K67" i="13"/>
  <c r="J67" i="13"/>
  <c r="I67" i="13"/>
  <c r="H67" i="13"/>
  <c r="G67" i="13"/>
  <c r="F67" i="13"/>
  <c r="E67" i="13"/>
  <c r="D67" i="13"/>
  <c r="C67" i="13"/>
  <c r="M66" i="13"/>
  <c r="L66" i="13"/>
  <c r="K66" i="13"/>
  <c r="J66" i="13"/>
  <c r="I66" i="13"/>
  <c r="H66" i="13"/>
  <c r="G66" i="13"/>
  <c r="F66" i="13"/>
  <c r="E66" i="13"/>
  <c r="D66" i="13"/>
  <c r="C66" i="13"/>
  <c r="D65" i="13"/>
  <c r="C65" i="13"/>
  <c r="M64" i="13"/>
  <c r="L64" i="13"/>
  <c r="K64" i="13"/>
  <c r="J64" i="13"/>
  <c r="I64" i="13"/>
  <c r="H64" i="13"/>
  <c r="G64" i="13"/>
  <c r="F64" i="13"/>
  <c r="E64" i="13"/>
  <c r="D64" i="13"/>
  <c r="C64" i="13"/>
  <c r="M63" i="13"/>
  <c r="L63" i="13"/>
  <c r="K63" i="13"/>
  <c r="J63" i="13"/>
  <c r="I63" i="13"/>
  <c r="H63" i="13"/>
  <c r="G63" i="13"/>
  <c r="F63" i="13"/>
  <c r="E63" i="13"/>
  <c r="D63" i="13"/>
  <c r="C63" i="13"/>
  <c r="M62" i="13"/>
  <c r="L62" i="13"/>
  <c r="K62" i="13"/>
  <c r="J62" i="13"/>
  <c r="I62" i="13"/>
  <c r="H62" i="13"/>
  <c r="G62" i="13"/>
  <c r="F62" i="13"/>
  <c r="E62" i="13"/>
  <c r="D62" i="13"/>
  <c r="C62" i="13"/>
  <c r="M15" i="13"/>
  <c r="L15" i="13"/>
  <c r="K15" i="13"/>
  <c r="J15" i="13"/>
  <c r="I15" i="13"/>
  <c r="H15" i="13"/>
  <c r="G15" i="13"/>
  <c r="F15" i="13"/>
  <c r="E15" i="13"/>
  <c r="D15" i="13"/>
  <c r="C15" i="13"/>
  <c r="M14" i="13"/>
  <c r="L14" i="13"/>
  <c r="K14" i="13"/>
  <c r="J14" i="13"/>
  <c r="I14" i="13"/>
  <c r="H14" i="13"/>
  <c r="G14" i="13"/>
  <c r="F14" i="13"/>
  <c r="E14" i="13"/>
  <c r="D14" i="13"/>
  <c r="C14" i="13"/>
  <c r="M13" i="13"/>
  <c r="L13" i="13"/>
  <c r="K13" i="13"/>
  <c r="J13" i="13"/>
  <c r="I13" i="13"/>
  <c r="H13" i="13"/>
  <c r="G13" i="13"/>
  <c r="F13" i="13"/>
  <c r="E13" i="13"/>
  <c r="D13" i="13"/>
  <c r="C13" i="13"/>
  <c r="M12" i="13"/>
  <c r="L12" i="13"/>
  <c r="K12" i="13"/>
  <c r="J12" i="13"/>
  <c r="I12" i="13"/>
  <c r="H12" i="13"/>
  <c r="G12" i="13"/>
  <c r="F12" i="13"/>
  <c r="E12" i="13"/>
  <c r="D12" i="13"/>
  <c r="C12" i="13"/>
  <c r="M11" i="13"/>
  <c r="L11" i="13"/>
  <c r="K11" i="13"/>
  <c r="J11" i="13"/>
  <c r="I11" i="13"/>
  <c r="H11" i="13"/>
  <c r="G11" i="13"/>
  <c r="F11" i="13"/>
  <c r="E11" i="13"/>
  <c r="D11" i="13"/>
  <c r="C11" i="13"/>
  <c r="M10" i="13"/>
  <c r="L10" i="13"/>
  <c r="K10" i="13"/>
  <c r="J10" i="13"/>
  <c r="I10" i="13"/>
  <c r="H10" i="13"/>
  <c r="G10" i="13"/>
  <c r="F10" i="13"/>
  <c r="E10" i="13"/>
  <c r="D10" i="13"/>
  <c r="C10" i="13"/>
  <c r="M9" i="13"/>
  <c r="L9" i="13"/>
  <c r="K9" i="13"/>
  <c r="J9" i="13"/>
  <c r="I9" i="13"/>
  <c r="H9" i="13"/>
  <c r="G9" i="13"/>
  <c r="F9" i="13"/>
  <c r="E9" i="13"/>
  <c r="D9" i="13"/>
  <c r="C9" i="13"/>
  <c r="M8" i="13"/>
  <c r="L8" i="13"/>
  <c r="K8" i="13"/>
  <c r="J8" i="13"/>
  <c r="I8" i="13"/>
  <c r="H8" i="13"/>
  <c r="G8" i="13"/>
  <c r="F8" i="13"/>
  <c r="E8" i="13"/>
  <c r="D8" i="13"/>
  <c r="C8" i="13"/>
  <c r="M7" i="13"/>
  <c r="L7" i="13"/>
  <c r="K7" i="13"/>
  <c r="J7" i="13"/>
  <c r="I7" i="13"/>
  <c r="H7" i="13"/>
  <c r="G7" i="13"/>
  <c r="F7" i="13"/>
  <c r="E7" i="13"/>
  <c r="D7" i="13"/>
  <c r="C7" i="13"/>
  <c r="M6" i="13"/>
  <c r="L6" i="13"/>
  <c r="K6" i="13"/>
  <c r="J6" i="13"/>
  <c r="I6" i="13"/>
  <c r="H6" i="13"/>
  <c r="G6" i="13"/>
  <c r="F6" i="13"/>
  <c r="E6" i="13"/>
  <c r="D6" i="13"/>
  <c r="C6" i="13"/>
  <c r="M4" i="13"/>
  <c r="L4" i="13"/>
  <c r="K4" i="13"/>
  <c r="J4" i="13"/>
  <c r="I4" i="13"/>
  <c r="H4" i="13"/>
  <c r="G4" i="13"/>
  <c r="F4" i="13"/>
  <c r="E4" i="13"/>
  <c r="D4" i="13"/>
  <c r="C4" i="13"/>
  <c r="M3" i="13"/>
  <c r="M24" i="13" s="1"/>
  <c r="L3" i="13"/>
  <c r="L24" i="13"/>
  <c r="K3" i="13"/>
  <c r="K24" i="13" s="1"/>
  <c r="J3" i="13"/>
  <c r="J24" i="13" s="1"/>
  <c r="I3" i="13"/>
  <c r="I24" i="13" s="1"/>
  <c r="H3" i="13"/>
  <c r="H24" i="13" s="1"/>
  <c r="G3" i="13"/>
  <c r="G24" i="13" s="1"/>
  <c r="F3" i="13"/>
  <c r="F24" i="13" s="1"/>
  <c r="E3" i="13"/>
  <c r="E24" i="13" s="1"/>
  <c r="D3" i="13"/>
  <c r="D24" i="13"/>
  <c r="C3" i="13"/>
  <c r="C24" i="13" s="1"/>
  <c r="M2" i="13"/>
  <c r="L2" i="13"/>
  <c r="L21" i="13"/>
  <c r="K2" i="13"/>
  <c r="K21" i="13" s="1"/>
  <c r="J2" i="13"/>
  <c r="J21" i="13" s="1"/>
  <c r="I2" i="13"/>
  <c r="H2" i="13"/>
  <c r="H21" i="13" s="1"/>
  <c r="G2" i="13"/>
  <c r="G21" i="13" s="1"/>
  <c r="F2" i="13"/>
  <c r="E2" i="13"/>
  <c r="D2" i="13"/>
  <c r="D16" i="13" s="1"/>
  <c r="C2" i="13"/>
  <c r="L16" i="13"/>
  <c r="M21" i="13"/>
  <c r="E21" i="13"/>
  <c r="E4" i="11"/>
  <c r="E5" i="12"/>
  <c r="G3" i="12"/>
  <c r="O133" i="11"/>
  <c r="P133" i="11" s="1"/>
  <c r="P106" i="8"/>
  <c r="P121" i="8" s="1"/>
  <c r="H141" i="12"/>
  <c r="G138" i="12"/>
  <c r="F140" i="12"/>
  <c r="E140" i="12"/>
  <c r="E89" i="12"/>
  <c r="F5" i="12"/>
  <c r="C3" i="12"/>
  <c r="C138" i="12"/>
  <c r="C2" i="12"/>
  <c r="C20" i="13" s="1"/>
  <c r="D2" i="12"/>
  <c r="E2" i="12"/>
  <c r="F2" i="12"/>
  <c r="G2" i="12"/>
  <c r="H2" i="12"/>
  <c r="I2" i="12"/>
  <c r="J2" i="12"/>
  <c r="J20" i="13" s="1"/>
  <c r="J22" i="13" s="1"/>
  <c r="K2" i="12"/>
  <c r="K34" i="12" s="1"/>
  <c r="L2" i="12"/>
  <c r="M2" i="12"/>
  <c r="M41" i="12" s="1"/>
  <c r="N2" i="12"/>
  <c r="C4" i="12"/>
  <c r="D4" i="12"/>
  <c r="E4" i="12"/>
  <c r="F4" i="12"/>
  <c r="G4" i="12"/>
  <c r="H4" i="12"/>
  <c r="I4" i="12"/>
  <c r="J4" i="12"/>
  <c r="K4" i="12"/>
  <c r="L4" i="12"/>
  <c r="M4" i="12"/>
  <c r="N4" i="12"/>
  <c r="C5" i="12"/>
  <c r="C23" i="12" s="1"/>
  <c r="D5" i="12"/>
  <c r="G5" i="12"/>
  <c r="G23" i="12" s="1"/>
  <c r="H5" i="12"/>
  <c r="I5" i="12"/>
  <c r="J5" i="12"/>
  <c r="K5" i="12"/>
  <c r="L5" i="12"/>
  <c r="L18" i="13" s="1"/>
  <c r="M5" i="12"/>
  <c r="N5" i="12"/>
  <c r="C6" i="12"/>
  <c r="D6" i="12"/>
  <c r="E6" i="12"/>
  <c r="F6" i="12"/>
  <c r="G6" i="12"/>
  <c r="H6" i="12"/>
  <c r="I6" i="12"/>
  <c r="J6" i="12"/>
  <c r="K6" i="12"/>
  <c r="L6" i="12"/>
  <c r="M6" i="12"/>
  <c r="N6" i="12"/>
  <c r="C7" i="12"/>
  <c r="C27" i="12" s="1"/>
  <c r="D7" i="12"/>
  <c r="E7" i="12"/>
  <c r="E27" i="12" s="1"/>
  <c r="F7" i="12"/>
  <c r="F27" i="12" s="1"/>
  <c r="G7" i="12"/>
  <c r="G27" i="12" s="1"/>
  <c r="H7" i="12"/>
  <c r="I7" i="12"/>
  <c r="J7" i="12"/>
  <c r="K7" i="12"/>
  <c r="L7" i="12"/>
  <c r="M7" i="12"/>
  <c r="M39" i="12" s="1"/>
  <c r="N7" i="12"/>
  <c r="C8" i="12"/>
  <c r="D8" i="12"/>
  <c r="E8" i="12"/>
  <c r="F8" i="12"/>
  <c r="G8" i="12"/>
  <c r="H8" i="12"/>
  <c r="I8" i="12"/>
  <c r="J8" i="12"/>
  <c r="K8" i="12"/>
  <c r="L8" i="12"/>
  <c r="M8" i="12"/>
  <c r="N8" i="12"/>
  <c r="C9" i="12"/>
  <c r="D9" i="12"/>
  <c r="E9" i="12"/>
  <c r="F9" i="12"/>
  <c r="G9" i="12"/>
  <c r="H9" i="12"/>
  <c r="I9" i="12"/>
  <c r="J9" i="12"/>
  <c r="K9" i="12"/>
  <c r="L9" i="12"/>
  <c r="M9" i="12"/>
  <c r="N9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D3" i="12"/>
  <c r="E3" i="12"/>
  <c r="E44" i="12" s="1"/>
  <c r="E23" i="13"/>
  <c r="F3" i="12"/>
  <c r="F44" i="12" s="1"/>
  <c r="H3" i="12"/>
  <c r="H23" i="13" s="1"/>
  <c r="I3" i="12"/>
  <c r="J3" i="12"/>
  <c r="K3" i="12"/>
  <c r="K23" i="13"/>
  <c r="K25" i="13" s="1"/>
  <c r="L3" i="12"/>
  <c r="M3" i="12"/>
  <c r="M23" i="13" s="1"/>
  <c r="M25" i="13" s="1"/>
  <c r="N3" i="12"/>
  <c r="N44" i="12" s="1"/>
  <c r="N151" i="12"/>
  <c r="M151" i="12"/>
  <c r="L151" i="12"/>
  <c r="K151" i="12"/>
  <c r="J151" i="12"/>
  <c r="I151" i="12"/>
  <c r="H151" i="12"/>
  <c r="G151" i="12"/>
  <c r="F151" i="12"/>
  <c r="E151" i="12"/>
  <c r="D151" i="12"/>
  <c r="C151" i="12"/>
  <c r="N150" i="12"/>
  <c r="M150" i="12"/>
  <c r="L150" i="12"/>
  <c r="K150" i="12"/>
  <c r="J150" i="12"/>
  <c r="I150" i="12"/>
  <c r="H150" i="12"/>
  <c r="G150" i="12"/>
  <c r="F150" i="12"/>
  <c r="E150" i="12"/>
  <c r="D150" i="12"/>
  <c r="C150" i="12"/>
  <c r="N149" i="12"/>
  <c r="M149" i="12"/>
  <c r="L149" i="12"/>
  <c r="K149" i="12"/>
  <c r="J149" i="12"/>
  <c r="I149" i="12"/>
  <c r="H149" i="12"/>
  <c r="G149" i="12"/>
  <c r="F149" i="12"/>
  <c r="E149" i="12"/>
  <c r="D149" i="12"/>
  <c r="C149" i="12"/>
  <c r="N148" i="12"/>
  <c r="M148" i="12"/>
  <c r="L148" i="12"/>
  <c r="K148" i="12"/>
  <c r="J148" i="12"/>
  <c r="I148" i="12"/>
  <c r="H148" i="12"/>
  <c r="G148" i="12"/>
  <c r="F148" i="12"/>
  <c r="E148" i="12"/>
  <c r="D148" i="12"/>
  <c r="C148" i="12"/>
  <c r="N147" i="12"/>
  <c r="M147" i="12"/>
  <c r="L147" i="12"/>
  <c r="K147" i="12"/>
  <c r="J147" i="12"/>
  <c r="I147" i="12"/>
  <c r="H147" i="12"/>
  <c r="G147" i="12"/>
  <c r="F147" i="12"/>
  <c r="E147" i="12"/>
  <c r="D147" i="12"/>
  <c r="C147" i="12"/>
  <c r="N146" i="12"/>
  <c r="M146" i="12"/>
  <c r="L146" i="12"/>
  <c r="K146" i="12"/>
  <c r="J146" i="12"/>
  <c r="I146" i="12"/>
  <c r="H146" i="12"/>
  <c r="G146" i="12"/>
  <c r="F146" i="12"/>
  <c r="E146" i="12"/>
  <c r="D146" i="12"/>
  <c r="C146" i="12"/>
  <c r="N145" i="12"/>
  <c r="M145" i="12"/>
  <c r="L145" i="12"/>
  <c r="K145" i="12"/>
  <c r="J145" i="12"/>
  <c r="I145" i="12"/>
  <c r="H145" i="12"/>
  <c r="G145" i="12"/>
  <c r="F145" i="12"/>
  <c r="E145" i="12"/>
  <c r="D145" i="12"/>
  <c r="C145" i="12"/>
  <c r="N144" i="12"/>
  <c r="M144" i="12"/>
  <c r="L144" i="12"/>
  <c r="K144" i="12"/>
  <c r="J144" i="12"/>
  <c r="I144" i="12"/>
  <c r="H144" i="12"/>
  <c r="G144" i="12"/>
  <c r="F144" i="12"/>
  <c r="E144" i="12"/>
  <c r="D144" i="12"/>
  <c r="C144" i="12"/>
  <c r="N143" i="12"/>
  <c r="M143" i="12"/>
  <c r="L143" i="12"/>
  <c r="K143" i="12"/>
  <c r="J143" i="12"/>
  <c r="I143" i="12"/>
  <c r="H143" i="12"/>
  <c r="G143" i="12"/>
  <c r="F143" i="12"/>
  <c r="E143" i="12"/>
  <c r="D143" i="12"/>
  <c r="C143" i="12"/>
  <c r="N142" i="12"/>
  <c r="M142" i="12"/>
  <c r="L142" i="12"/>
  <c r="K142" i="12"/>
  <c r="J142" i="12"/>
  <c r="I142" i="12"/>
  <c r="H142" i="12"/>
  <c r="G142" i="12"/>
  <c r="F142" i="12"/>
  <c r="E142" i="12"/>
  <c r="D142" i="12"/>
  <c r="C142" i="12"/>
  <c r="N141" i="12"/>
  <c r="M141" i="12"/>
  <c r="L141" i="12"/>
  <c r="K141" i="12"/>
  <c r="J141" i="12"/>
  <c r="I141" i="12"/>
  <c r="G141" i="12"/>
  <c r="F141" i="12"/>
  <c r="E141" i="12"/>
  <c r="D141" i="12"/>
  <c r="C141" i="12"/>
  <c r="N140" i="12"/>
  <c r="M140" i="12"/>
  <c r="L140" i="12"/>
  <c r="K140" i="12"/>
  <c r="J140" i="12"/>
  <c r="I140" i="12"/>
  <c r="H140" i="12"/>
  <c r="G140" i="12"/>
  <c r="D140" i="12"/>
  <c r="C140" i="12"/>
  <c r="N139" i="12"/>
  <c r="M139" i="12"/>
  <c r="L139" i="12"/>
  <c r="K139" i="12"/>
  <c r="J139" i="12"/>
  <c r="I139" i="12"/>
  <c r="H139" i="12"/>
  <c r="G139" i="12"/>
  <c r="F139" i="12"/>
  <c r="E139" i="12"/>
  <c r="D139" i="12"/>
  <c r="C139" i="12"/>
  <c r="N138" i="12"/>
  <c r="M138" i="12"/>
  <c r="L138" i="12"/>
  <c r="K138" i="12"/>
  <c r="J138" i="12"/>
  <c r="I138" i="12"/>
  <c r="H138" i="12"/>
  <c r="F138" i="12"/>
  <c r="E138" i="12"/>
  <c r="D138" i="12"/>
  <c r="N87" i="12"/>
  <c r="M87" i="12"/>
  <c r="L87" i="12"/>
  <c r="K87" i="12"/>
  <c r="J87" i="12"/>
  <c r="I87" i="12"/>
  <c r="H87" i="12"/>
  <c r="G87" i="12"/>
  <c r="F87" i="12"/>
  <c r="E87" i="12"/>
  <c r="D87" i="12"/>
  <c r="C87" i="12"/>
  <c r="N100" i="12"/>
  <c r="M100" i="12"/>
  <c r="L100" i="12"/>
  <c r="K100" i="12"/>
  <c r="J100" i="12"/>
  <c r="I100" i="12"/>
  <c r="H100" i="12"/>
  <c r="G100" i="12"/>
  <c r="F100" i="12"/>
  <c r="E100" i="12"/>
  <c r="D100" i="12"/>
  <c r="C100" i="12"/>
  <c r="N99" i="12"/>
  <c r="M99" i="12"/>
  <c r="L99" i="12"/>
  <c r="K99" i="12"/>
  <c r="J99" i="12"/>
  <c r="I99" i="12"/>
  <c r="H99" i="12"/>
  <c r="G99" i="12"/>
  <c r="F99" i="12"/>
  <c r="E99" i="12"/>
  <c r="D99" i="12"/>
  <c r="C99" i="12"/>
  <c r="N98" i="12"/>
  <c r="M98" i="12"/>
  <c r="L98" i="12"/>
  <c r="K98" i="12"/>
  <c r="J98" i="12"/>
  <c r="I98" i="12"/>
  <c r="H98" i="12"/>
  <c r="G98" i="12"/>
  <c r="F98" i="12"/>
  <c r="E98" i="12"/>
  <c r="D98" i="12"/>
  <c r="C98" i="12"/>
  <c r="N97" i="12"/>
  <c r="M97" i="12"/>
  <c r="L97" i="12"/>
  <c r="K97" i="12"/>
  <c r="J97" i="12"/>
  <c r="I97" i="12"/>
  <c r="H97" i="12"/>
  <c r="G97" i="12"/>
  <c r="F97" i="12"/>
  <c r="E97" i="12"/>
  <c r="D97" i="12"/>
  <c r="C97" i="12"/>
  <c r="N96" i="12"/>
  <c r="M96" i="12"/>
  <c r="L96" i="12"/>
  <c r="K96" i="12"/>
  <c r="J96" i="12"/>
  <c r="I96" i="12"/>
  <c r="H96" i="12"/>
  <c r="G96" i="12"/>
  <c r="F96" i="12"/>
  <c r="E96" i="12"/>
  <c r="D96" i="12"/>
  <c r="C96" i="12"/>
  <c r="N95" i="12"/>
  <c r="M95" i="12"/>
  <c r="L95" i="12"/>
  <c r="K95" i="12"/>
  <c r="J95" i="12"/>
  <c r="I95" i="12"/>
  <c r="H95" i="12"/>
  <c r="G95" i="12"/>
  <c r="F95" i="12"/>
  <c r="E95" i="12"/>
  <c r="D95" i="12"/>
  <c r="C95" i="12"/>
  <c r="N94" i="12"/>
  <c r="M94" i="12"/>
  <c r="L94" i="12"/>
  <c r="K94" i="12"/>
  <c r="J94" i="12"/>
  <c r="I94" i="12"/>
  <c r="H94" i="12"/>
  <c r="G94" i="12"/>
  <c r="F94" i="12"/>
  <c r="E94" i="12"/>
  <c r="D94" i="12"/>
  <c r="C94" i="12"/>
  <c r="N93" i="12"/>
  <c r="M93" i="12"/>
  <c r="L93" i="12"/>
  <c r="K93" i="12"/>
  <c r="J93" i="12"/>
  <c r="I93" i="12"/>
  <c r="H93" i="12"/>
  <c r="G93" i="12"/>
  <c r="F93" i="12"/>
  <c r="E93" i="12"/>
  <c r="D93" i="12"/>
  <c r="C93" i="12"/>
  <c r="N92" i="12"/>
  <c r="M92" i="12"/>
  <c r="L92" i="12"/>
  <c r="K92" i="12"/>
  <c r="J92" i="12"/>
  <c r="I92" i="12"/>
  <c r="H92" i="12"/>
  <c r="G92" i="12"/>
  <c r="F92" i="12"/>
  <c r="E92" i="12"/>
  <c r="D92" i="12"/>
  <c r="C92" i="12"/>
  <c r="N91" i="12"/>
  <c r="M91" i="12"/>
  <c r="L91" i="12"/>
  <c r="K91" i="12"/>
  <c r="J91" i="12"/>
  <c r="I91" i="12"/>
  <c r="H91" i="12"/>
  <c r="G91" i="12"/>
  <c r="F91" i="12"/>
  <c r="E91" i="12"/>
  <c r="D91" i="12"/>
  <c r="C91" i="12"/>
  <c r="N90" i="12"/>
  <c r="M90" i="12"/>
  <c r="L90" i="12"/>
  <c r="K90" i="12"/>
  <c r="J90" i="12"/>
  <c r="I90" i="12"/>
  <c r="H90" i="12"/>
  <c r="G90" i="12"/>
  <c r="F90" i="12"/>
  <c r="E90" i="12"/>
  <c r="D90" i="12"/>
  <c r="C90" i="12"/>
  <c r="N89" i="12"/>
  <c r="M89" i="12"/>
  <c r="L89" i="12"/>
  <c r="K89" i="12"/>
  <c r="J89" i="12"/>
  <c r="I89" i="12"/>
  <c r="H89" i="12"/>
  <c r="G89" i="12"/>
  <c r="F89" i="12"/>
  <c r="D89" i="12"/>
  <c r="C89" i="12"/>
  <c r="N88" i="12"/>
  <c r="M88" i="12"/>
  <c r="L88" i="12"/>
  <c r="K88" i="12"/>
  <c r="J88" i="12"/>
  <c r="I88" i="12"/>
  <c r="H88" i="12"/>
  <c r="G88" i="12"/>
  <c r="F88" i="12"/>
  <c r="E88" i="12"/>
  <c r="D88" i="12"/>
  <c r="C88" i="12"/>
  <c r="N86" i="12"/>
  <c r="M86" i="12"/>
  <c r="L86" i="12"/>
  <c r="K86" i="12"/>
  <c r="J86" i="12"/>
  <c r="I86" i="12"/>
  <c r="H86" i="12"/>
  <c r="G86" i="12"/>
  <c r="F86" i="12"/>
  <c r="E86" i="12"/>
  <c r="D86" i="12"/>
  <c r="C86" i="12"/>
  <c r="E32" i="12"/>
  <c r="K44" i="12"/>
  <c r="H34" i="12"/>
  <c r="D44" i="12"/>
  <c r="D23" i="13"/>
  <c r="N18" i="13"/>
  <c r="J18" i="13"/>
  <c r="I20" i="13"/>
  <c r="I23" i="13"/>
  <c r="H23" i="12"/>
  <c r="H18" i="13"/>
  <c r="D41" i="12"/>
  <c r="C35" i="12"/>
  <c r="C17" i="12" s="1"/>
  <c r="C44" i="12"/>
  <c r="D34" i="12"/>
  <c r="D35" i="12"/>
  <c r="F23" i="12"/>
  <c r="D27" i="12"/>
  <c r="H27" i="12"/>
  <c r="H28" i="12" s="1"/>
  <c r="I23" i="12"/>
  <c r="I27" i="12"/>
  <c r="E41" i="12"/>
  <c r="N135" i="8"/>
  <c r="N130" i="8"/>
  <c r="N129" i="8"/>
  <c r="N128" i="8"/>
  <c r="N127" i="8"/>
  <c r="N126" i="8"/>
  <c r="N125" i="8"/>
  <c r="N124" i="8"/>
  <c r="F149" i="11"/>
  <c r="D149" i="11"/>
  <c r="E149" i="11"/>
  <c r="G149" i="11"/>
  <c r="H149" i="11"/>
  <c r="I149" i="11"/>
  <c r="J149" i="11"/>
  <c r="K149" i="11"/>
  <c r="L149" i="11"/>
  <c r="M149" i="11"/>
  <c r="N149" i="11"/>
  <c r="C149" i="11"/>
  <c r="D148" i="11"/>
  <c r="E148" i="11"/>
  <c r="F148" i="11"/>
  <c r="G148" i="11"/>
  <c r="H148" i="11"/>
  <c r="I148" i="11"/>
  <c r="J148" i="11"/>
  <c r="J168" i="11" s="1"/>
  <c r="J192" i="11" s="1"/>
  <c r="K148" i="11"/>
  <c r="L148" i="11"/>
  <c r="M148" i="11"/>
  <c r="N148" i="11"/>
  <c r="C148" i="11"/>
  <c r="D147" i="11"/>
  <c r="E147" i="11"/>
  <c r="F147" i="11"/>
  <c r="G147" i="11"/>
  <c r="H147" i="11"/>
  <c r="I147" i="11"/>
  <c r="J147" i="11"/>
  <c r="K147" i="11"/>
  <c r="L147" i="11"/>
  <c r="M147" i="11"/>
  <c r="N147" i="11"/>
  <c r="C147" i="11"/>
  <c r="D146" i="11"/>
  <c r="E146" i="11"/>
  <c r="F146" i="11"/>
  <c r="G146" i="11"/>
  <c r="H146" i="11"/>
  <c r="I146" i="11"/>
  <c r="J146" i="11"/>
  <c r="J166" i="11" s="1"/>
  <c r="J190" i="11" s="1"/>
  <c r="K146" i="11"/>
  <c r="L146" i="11"/>
  <c r="M146" i="11"/>
  <c r="N146" i="11"/>
  <c r="C146" i="11"/>
  <c r="D145" i="11"/>
  <c r="E145" i="11"/>
  <c r="F145" i="11"/>
  <c r="G145" i="11"/>
  <c r="H145" i="11"/>
  <c r="I145" i="11"/>
  <c r="J145" i="11"/>
  <c r="K145" i="11"/>
  <c r="L145" i="11"/>
  <c r="M145" i="11"/>
  <c r="N145" i="11"/>
  <c r="C145" i="11"/>
  <c r="D144" i="11"/>
  <c r="E144" i="11"/>
  <c r="F144" i="11"/>
  <c r="G144" i="11"/>
  <c r="H144" i="11"/>
  <c r="I144" i="11"/>
  <c r="J144" i="11"/>
  <c r="K144" i="11"/>
  <c r="L144" i="11"/>
  <c r="M144" i="11"/>
  <c r="N144" i="11"/>
  <c r="C144" i="11"/>
  <c r="D143" i="11"/>
  <c r="E143" i="11"/>
  <c r="F143" i="11"/>
  <c r="G143" i="11"/>
  <c r="H143" i="11"/>
  <c r="I143" i="11"/>
  <c r="J143" i="11"/>
  <c r="K143" i="11"/>
  <c r="L143" i="11"/>
  <c r="M143" i="11"/>
  <c r="N143" i="11"/>
  <c r="C143" i="11"/>
  <c r="D142" i="11"/>
  <c r="E142" i="11"/>
  <c r="F142" i="11"/>
  <c r="G142" i="11"/>
  <c r="H142" i="11"/>
  <c r="I142" i="11"/>
  <c r="J142" i="11"/>
  <c r="K142" i="11"/>
  <c r="L142" i="11"/>
  <c r="M142" i="11"/>
  <c r="N142" i="11"/>
  <c r="C142" i="11"/>
  <c r="D141" i="11"/>
  <c r="E141" i="11"/>
  <c r="F141" i="11"/>
  <c r="G141" i="11"/>
  <c r="H141" i="11"/>
  <c r="I141" i="11"/>
  <c r="J141" i="11"/>
  <c r="K141" i="11"/>
  <c r="L141" i="11"/>
  <c r="M141" i="11"/>
  <c r="N141" i="11"/>
  <c r="C141" i="11"/>
  <c r="D140" i="11"/>
  <c r="E140" i="11"/>
  <c r="F140" i="11"/>
  <c r="G140" i="11"/>
  <c r="H140" i="11"/>
  <c r="I140" i="11"/>
  <c r="J140" i="11"/>
  <c r="J160" i="11" s="1"/>
  <c r="J176" i="11" s="1"/>
  <c r="K140" i="11"/>
  <c r="L140" i="11"/>
  <c r="M140" i="11"/>
  <c r="N140" i="11"/>
  <c r="C140" i="11"/>
  <c r="D139" i="11"/>
  <c r="E139" i="11"/>
  <c r="F139" i="11"/>
  <c r="G139" i="11"/>
  <c r="H139" i="11"/>
  <c r="I139" i="11"/>
  <c r="J139" i="11"/>
  <c r="K139" i="11"/>
  <c r="L139" i="11"/>
  <c r="M139" i="11"/>
  <c r="N139" i="11"/>
  <c r="N151" i="11" s="1"/>
  <c r="C139" i="11"/>
  <c r="D138" i="11"/>
  <c r="E138" i="11"/>
  <c r="F138" i="11"/>
  <c r="G138" i="11"/>
  <c r="H138" i="11"/>
  <c r="I138" i="11"/>
  <c r="J138" i="11"/>
  <c r="J158" i="11" s="1"/>
  <c r="J182" i="11" s="1"/>
  <c r="K138" i="11"/>
  <c r="L138" i="11"/>
  <c r="M138" i="11"/>
  <c r="N138" i="11"/>
  <c r="C138" i="11"/>
  <c r="N137" i="11"/>
  <c r="D137" i="11"/>
  <c r="D151" i="11" s="1"/>
  <c r="E137" i="11"/>
  <c r="F137" i="11"/>
  <c r="G137" i="11"/>
  <c r="H137" i="11"/>
  <c r="I137" i="11"/>
  <c r="J137" i="11"/>
  <c r="K137" i="11"/>
  <c r="L137" i="11"/>
  <c r="M137" i="11"/>
  <c r="C137" i="11"/>
  <c r="D136" i="11"/>
  <c r="E136" i="11"/>
  <c r="F136" i="11"/>
  <c r="G136" i="11"/>
  <c r="H136" i="11"/>
  <c r="I136" i="11"/>
  <c r="J136" i="11"/>
  <c r="K136" i="11"/>
  <c r="K151" i="11" s="1"/>
  <c r="L136" i="11"/>
  <c r="M136" i="11"/>
  <c r="N136" i="11"/>
  <c r="C136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E23" i="11"/>
  <c r="C2" i="11"/>
  <c r="E32" i="11"/>
  <c r="D17" i="12"/>
  <c r="H85" i="11"/>
  <c r="I85" i="11"/>
  <c r="H86" i="11"/>
  <c r="I86" i="11"/>
  <c r="H87" i="11"/>
  <c r="I87" i="11"/>
  <c r="H88" i="11"/>
  <c r="I88" i="11"/>
  <c r="H89" i="11"/>
  <c r="I89" i="11"/>
  <c r="H90" i="11"/>
  <c r="I90" i="11"/>
  <c r="H91" i="11"/>
  <c r="I91" i="11"/>
  <c r="H92" i="11"/>
  <c r="I92" i="11"/>
  <c r="H93" i="11"/>
  <c r="I93" i="11"/>
  <c r="H94" i="11"/>
  <c r="I94" i="11"/>
  <c r="H95" i="11"/>
  <c r="I95" i="11"/>
  <c r="H96" i="11"/>
  <c r="I96" i="11"/>
  <c r="H97" i="11"/>
  <c r="I97" i="11"/>
  <c r="H98" i="11"/>
  <c r="I98" i="11"/>
  <c r="H99" i="11"/>
  <c r="I99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I5" i="11"/>
  <c r="J5" i="11"/>
  <c r="K5" i="11"/>
  <c r="L5" i="11"/>
  <c r="M5" i="11"/>
  <c r="M4" i="11"/>
  <c r="N99" i="11"/>
  <c r="M99" i="11"/>
  <c r="K99" i="11"/>
  <c r="J99" i="11"/>
  <c r="F99" i="11"/>
  <c r="E99" i="11"/>
  <c r="D99" i="11"/>
  <c r="C99" i="11"/>
  <c r="G15" i="11"/>
  <c r="N98" i="11"/>
  <c r="M98" i="11"/>
  <c r="K98" i="11"/>
  <c r="J98" i="11"/>
  <c r="F98" i="11"/>
  <c r="E98" i="11"/>
  <c r="D98" i="11"/>
  <c r="C98" i="11"/>
  <c r="N97" i="11"/>
  <c r="M97" i="11"/>
  <c r="K97" i="11"/>
  <c r="J97" i="11"/>
  <c r="F97" i="11"/>
  <c r="E97" i="11"/>
  <c r="D97" i="11"/>
  <c r="C97" i="11"/>
  <c r="N96" i="11"/>
  <c r="M96" i="11"/>
  <c r="K96" i="11"/>
  <c r="J96" i="11"/>
  <c r="F96" i="11"/>
  <c r="E96" i="11"/>
  <c r="D96" i="11"/>
  <c r="C96" i="11"/>
  <c r="N95" i="11"/>
  <c r="M95" i="11"/>
  <c r="K95" i="11"/>
  <c r="J95" i="11"/>
  <c r="F95" i="11"/>
  <c r="E95" i="11"/>
  <c r="D95" i="11"/>
  <c r="C95" i="11"/>
  <c r="N94" i="11"/>
  <c r="M94" i="11"/>
  <c r="K94" i="11"/>
  <c r="J94" i="11"/>
  <c r="F94" i="11"/>
  <c r="E94" i="11"/>
  <c r="D94" i="11"/>
  <c r="C94" i="11"/>
  <c r="N93" i="11"/>
  <c r="M93" i="11"/>
  <c r="K93" i="11"/>
  <c r="J93" i="11"/>
  <c r="F93" i="11"/>
  <c r="E93" i="11"/>
  <c r="D93" i="11"/>
  <c r="C93" i="11"/>
  <c r="N92" i="11"/>
  <c r="M92" i="11"/>
  <c r="K92" i="11"/>
  <c r="J92" i="11"/>
  <c r="F92" i="11"/>
  <c r="E92" i="11"/>
  <c r="D92" i="11"/>
  <c r="C92" i="11"/>
  <c r="N91" i="11"/>
  <c r="M91" i="11"/>
  <c r="K91" i="11"/>
  <c r="J91" i="11"/>
  <c r="F91" i="11"/>
  <c r="E91" i="11"/>
  <c r="D91" i="11"/>
  <c r="C91" i="11"/>
  <c r="N90" i="11"/>
  <c r="M90" i="11"/>
  <c r="K90" i="11"/>
  <c r="J90" i="11"/>
  <c r="F90" i="11"/>
  <c r="E90" i="11"/>
  <c r="D90" i="11"/>
  <c r="C90" i="11"/>
  <c r="N89" i="11"/>
  <c r="M89" i="11"/>
  <c r="K89" i="11"/>
  <c r="J89" i="11"/>
  <c r="F89" i="11"/>
  <c r="E89" i="11"/>
  <c r="D89" i="11"/>
  <c r="C89" i="11"/>
  <c r="N88" i="11"/>
  <c r="M88" i="11"/>
  <c r="K88" i="11"/>
  <c r="J88" i="11"/>
  <c r="F88" i="11"/>
  <c r="E88" i="11"/>
  <c r="D88" i="11"/>
  <c r="C88" i="11"/>
  <c r="N87" i="11"/>
  <c r="M87" i="11"/>
  <c r="K87" i="11"/>
  <c r="J87" i="11"/>
  <c r="F87" i="11"/>
  <c r="E87" i="11"/>
  <c r="D87" i="11"/>
  <c r="C87" i="11"/>
  <c r="N86" i="11"/>
  <c r="M86" i="11"/>
  <c r="K86" i="11"/>
  <c r="J86" i="11"/>
  <c r="F86" i="11"/>
  <c r="E86" i="11"/>
  <c r="D86" i="11"/>
  <c r="C86" i="11"/>
  <c r="N85" i="11"/>
  <c r="M85" i="11"/>
  <c r="K85" i="11"/>
  <c r="J85" i="11"/>
  <c r="F85" i="11"/>
  <c r="E85" i="11"/>
  <c r="D85" i="11"/>
  <c r="C85" i="11"/>
  <c r="G14" i="11"/>
  <c r="N16" i="11"/>
  <c r="N44" i="11" s="1"/>
  <c r="M16" i="11"/>
  <c r="L16" i="11"/>
  <c r="K16" i="11"/>
  <c r="K44" i="11" s="1"/>
  <c r="J16" i="11"/>
  <c r="I16" i="11"/>
  <c r="H16" i="11"/>
  <c r="H44" i="11" s="1"/>
  <c r="G16" i="11"/>
  <c r="F16" i="11"/>
  <c r="F44" i="11" s="1"/>
  <c r="E16" i="11"/>
  <c r="D16" i="11"/>
  <c r="C16" i="11"/>
  <c r="N15" i="11"/>
  <c r="M15" i="11"/>
  <c r="L15" i="11"/>
  <c r="K15" i="11"/>
  <c r="J15" i="11"/>
  <c r="I15" i="11"/>
  <c r="H15" i="11"/>
  <c r="F15" i="11"/>
  <c r="E15" i="11"/>
  <c r="D15" i="11"/>
  <c r="C15" i="11"/>
  <c r="N14" i="11"/>
  <c r="M14" i="11"/>
  <c r="L14" i="11"/>
  <c r="K14" i="11"/>
  <c r="J14" i="11"/>
  <c r="I14" i="11"/>
  <c r="H14" i="11"/>
  <c r="F14" i="11"/>
  <c r="E14" i="11"/>
  <c r="D14" i="11"/>
  <c r="C14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N9" i="11"/>
  <c r="M9" i="11"/>
  <c r="L9" i="11"/>
  <c r="K9" i="11"/>
  <c r="J9" i="11"/>
  <c r="I9" i="11"/>
  <c r="H9" i="11"/>
  <c r="G9" i="11"/>
  <c r="F9" i="11"/>
  <c r="E9" i="11"/>
  <c r="D9" i="11"/>
  <c r="C9" i="11"/>
  <c r="N8" i="11"/>
  <c r="M8" i="11"/>
  <c r="L8" i="11"/>
  <c r="K8" i="11"/>
  <c r="J8" i="11"/>
  <c r="I8" i="11"/>
  <c r="H8" i="11"/>
  <c r="G8" i="11"/>
  <c r="F8" i="11"/>
  <c r="E8" i="11"/>
  <c r="D8" i="11"/>
  <c r="C8" i="11"/>
  <c r="N7" i="11"/>
  <c r="M7" i="11"/>
  <c r="L7" i="11"/>
  <c r="K7" i="11"/>
  <c r="J7" i="11"/>
  <c r="I7" i="11"/>
  <c r="H7" i="11"/>
  <c r="G7" i="11"/>
  <c r="F7" i="11"/>
  <c r="E7" i="11"/>
  <c r="D7" i="11"/>
  <c r="C7" i="11"/>
  <c r="N6" i="11"/>
  <c r="N19" i="13" s="1"/>
  <c r="M6" i="11"/>
  <c r="L6" i="11"/>
  <c r="L39" i="12" s="1"/>
  <c r="K6" i="11"/>
  <c r="J6" i="11"/>
  <c r="I6" i="11"/>
  <c r="I19" i="13" s="1"/>
  <c r="H6" i="11"/>
  <c r="H27" i="11" s="1"/>
  <c r="G6" i="11"/>
  <c r="F6" i="11"/>
  <c r="F39" i="12" s="1"/>
  <c r="E6" i="11"/>
  <c r="D6" i="11"/>
  <c r="D19" i="13" s="1"/>
  <c r="C6" i="11"/>
  <c r="N5" i="11"/>
  <c r="H5" i="11"/>
  <c r="G5" i="11"/>
  <c r="F5" i="11"/>
  <c r="E5" i="11"/>
  <c r="D5" i="11"/>
  <c r="C5" i="11"/>
  <c r="N4" i="11"/>
  <c r="N38" i="12"/>
  <c r="L4" i="11"/>
  <c r="K4" i="11"/>
  <c r="K38" i="12" s="1"/>
  <c r="J4" i="11"/>
  <c r="I4" i="11"/>
  <c r="H4" i="11"/>
  <c r="G4" i="11"/>
  <c r="G23" i="11" s="1"/>
  <c r="F4" i="11"/>
  <c r="D4" i="11"/>
  <c r="C4" i="11"/>
  <c r="N3" i="11"/>
  <c r="M3" i="11"/>
  <c r="L3" i="11"/>
  <c r="K3" i="11"/>
  <c r="J3" i="11"/>
  <c r="I3" i="11"/>
  <c r="H3" i="11"/>
  <c r="G3" i="11"/>
  <c r="F3" i="11"/>
  <c r="E3" i="11"/>
  <c r="D3" i="11"/>
  <c r="C3" i="11"/>
  <c r="N2" i="11"/>
  <c r="N40" i="12" s="1"/>
  <c r="M2" i="11"/>
  <c r="M34" i="11" s="1"/>
  <c r="L2" i="11"/>
  <c r="L41" i="11" s="1"/>
  <c r="K2" i="11"/>
  <c r="J2" i="11"/>
  <c r="J41" i="11" s="1"/>
  <c r="I2" i="11"/>
  <c r="H2" i="11"/>
  <c r="H40" i="12" s="1"/>
  <c r="G2" i="11"/>
  <c r="F2" i="11"/>
  <c r="F40" i="12" s="1"/>
  <c r="E2" i="11"/>
  <c r="E41" i="11" s="1"/>
  <c r="D2" i="11"/>
  <c r="N17" i="8"/>
  <c r="N16" i="8"/>
  <c r="N4" i="8"/>
  <c r="N5" i="8"/>
  <c r="N3" i="8"/>
  <c r="N2" i="8"/>
  <c r="N18" i="8" s="1"/>
  <c r="C18" i="7"/>
  <c r="C26" i="8" s="1"/>
  <c r="D125" i="8"/>
  <c r="E125" i="8"/>
  <c r="F125" i="8"/>
  <c r="G125" i="8"/>
  <c r="H125" i="8"/>
  <c r="I125" i="8"/>
  <c r="J125" i="8"/>
  <c r="K125" i="8"/>
  <c r="L125" i="8"/>
  <c r="C125" i="8"/>
  <c r="C126" i="8"/>
  <c r="D124" i="8"/>
  <c r="C124" i="8"/>
  <c r="L124" i="8"/>
  <c r="L70" i="8"/>
  <c r="L17" i="8"/>
  <c r="L27" i="8" s="1"/>
  <c r="L43" i="11" s="1"/>
  <c r="L2" i="8"/>
  <c r="L24" i="8"/>
  <c r="L40" i="11" s="1"/>
  <c r="L42" i="11" s="1"/>
  <c r="K5" i="8"/>
  <c r="L5" i="8"/>
  <c r="I5" i="8"/>
  <c r="J5" i="8"/>
  <c r="K128" i="8"/>
  <c r="I106" i="8"/>
  <c r="I124" i="8" s="1"/>
  <c r="I70" i="8"/>
  <c r="I52" i="8"/>
  <c r="I2" i="8" s="1"/>
  <c r="H124" i="8"/>
  <c r="H191" i="8"/>
  <c r="G124" i="8"/>
  <c r="F124" i="8"/>
  <c r="E124" i="8"/>
  <c r="G16" i="8"/>
  <c r="G2" i="8"/>
  <c r="G3" i="8"/>
  <c r="G4" i="8"/>
  <c r="G5" i="8"/>
  <c r="G6" i="8"/>
  <c r="G7" i="8"/>
  <c r="G8" i="8"/>
  <c r="G9" i="8"/>
  <c r="G10" i="8"/>
  <c r="G11" i="8"/>
  <c r="G12" i="8"/>
  <c r="G13" i="8"/>
  <c r="G17" i="8"/>
  <c r="D7" i="8"/>
  <c r="D6" i="8"/>
  <c r="D26" i="12" s="1"/>
  <c r="D13" i="8"/>
  <c r="D85" i="8"/>
  <c r="D84" i="8"/>
  <c r="D17" i="8"/>
  <c r="D16" i="8"/>
  <c r="L7" i="7"/>
  <c r="C4" i="8"/>
  <c r="C22" i="12" s="1"/>
  <c r="M125" i="8"/>
  <c r="J124" i="8"/>
  <c r="K124" i="8"/>
  <c r="M124" i="8"/>
  <c r="I126" i="7"/>
  <c r="N112" i="7"/>
  <c r="N113" i="7"/>
  <c r="N114" i="7"/>
  <c r="N128" i="7" s="1"/>
  <c r="N115" i="7"/>
  <c r="N116" i="7"/>
  <c r="N117" i="7"/>
  <c r="N118" i="7"/>
  <c r="N119" i="7"/>
  <c r="N120" i="7"/>
  <c r="N121" i="7"/>
  <c r="N122" i="7"/>
  <c r="N123" i="7"/>
  <c r="N124" i="7"/>
  <c r="N125" i="7"/>
  <c r="N126" i="7"/>
  <c r="N111" i="7"/>
  <c r="N131" i="8"/>
  <c r="N132" i="8"/>
  <c r="N133" i="8"/>
  <c r="N134" i="8"/>
  <c r="N136" i="8"/>
  <c r="N137" i="8"/>
  <c r="C130" i="8"/>
  <c r="D126" i="8"/>
  <c r="E126" i="8"/>
  <c r="F126" i="8"/>
  <c r="G126" i="8"/>
  <c r="H126" i="8"/>
  <c r="I126" i="8"/>
  <c r="J126" i="8"/>
  <c r="K126" i="8"/>
  <c r="L126" i="8"/>
  <c r="M126" i="8"/>
  <c r="C127" i="8"/>
  <c r="D127" i="8"/>
  <c r="E127" i="8"/>
  <c r="F127" i="8"/>
  <c r="G127" i="8"/>
  <c r="H127" i="8"/>
  <c r="I127" i="8"/>
  <c r="J127" i="8"/>
  <c r="K127" i="8"/>
  <c r="L127" i="8"/>
  <c r="M127" i="8"/>
  <c r="C128" i="8"/>
  <c r="D128" i="8"/>
  <c r="E128" i="8"/>
  <c r="F128" i="8"/>
  <c r="G128" i="8"/>
  <c r="H128" i="8"/>
  <c r="I128" i="8"/>
  <c r="J128" i="8"/>
  <c r="L128" i="8"/>
  <c r="M128" i="8"/>
  <c r="C129" i="8"/>
  <c r="D129" i="8"/>
  <c r="E129" i="8"/>
  <c r="F129" i="8"/>
  <c r="G129" i="8"/>
  <c r="H129" i="8"/>
  <c r="I129" i="8"/>
  <c r="J129" i="8"/>
  <c r="K129" i="8"/>
  <c r="L129" i="8"/>
  <c r="M129" i="8"/>
  <c r="D130" i="8"/>
  <c r="E130" i="8"/>
  <c r="F130" i="8"/>
  <c r="G130" i="8"/>
  <c r="H130" i="8"/>
  <c r="I130" i="8"/>
  <c r="J130" i="8"/>
  <c r="K130" i="8"/>
  <c r="L130" i="8"/>
  <c r="M130" i="8"/>
  <c r="C131" i="8"/>
  <c r="D131" i="8"/>
  <c r="E131" i="8"/>
  <c r="F131" i="8"/>
  <c r="G131" i="8"/>
  <c r="H131" i="8"/>
  <c r="I131" i="8"/>
  <c r="J131" i="8"/>
  <c r="K131" i="8"/>
  <c r="L131" i="8"/>
  <c r="M131" i="8"/>
  <c r="C132" i="8"/>
  <c r="D132" i="8"/>
  <c r="E132" i="8"/>
  <c r="F132" i="8"/>
  <c r="G132" i="8"/>
  <c r="H132" i="8"/>
  <c r="I132" i="8"/>
  <c r="J132" i="8"/>
  <c r="K132" i="8"/>
  <c r="L132" i="8"/>
  <c r="M132" i="8"/>
  <c r="C133" i="8"/>
  <c r="D133" i="8"/>
  <c r="E133" i="8"/>
  <c r="F133" i="8"/>
  <c r="G133" i="8"/>
  <c r="H133" i="8"/>
  <c r="I133" i="8"/>
  <c r="J133" i="8"/>
  <c r="K133" i="8"/>
  <c r="L133" i="8"/>
  <c r="M133" i="8"/>
  <c r="C134" i="8"/>
  <c r="D134" i="8"/>
  <c r="E134" i="8"/>
  <c r="F134" i="8"/>
  <c r="G134" i="8"/>
  <c r="H134" i="8"/>
  <c r="I134" i="8"/>
  <c r="J134" i="8"/>
  <c r="K134" i="8"/>
  <c r="L134" i="8"/>
  <c r="M134" i="8"/>
  <c r="C135" i="8"/>
  <c r="D135" i="8"/>
  <c r="E135" i="8"/>
  <c r="F135" i="8"/>
  <c r="G135" i="8"/>
  <c r="H135" i="8"/>
  <c r="I135" i="8"/>
  <c r="J135" i="8"/>
  <c r="K135" i="8"/>
  <c r="L135" i="8"/>
  <c r="M135" i="8"/>
  <c r="C136" i="8"/>
  <c r="D136" i="8"/>
  <c r="E136" i="8"/>
  <c r="F136" i="8"/>
  <c r="G136" i="8"/>
  <c r="H136" i="8"/>
  <c r="I136" i="8"/>
  <c r="J136" i="8"/>
  <c r="K136" i="8"/>
  <c r="L136" i="8"/>
  <c r="M136" i="8"/>
  <c r="C137" i="8"/>
  <c r="D137" i="8"/>
  <c r="E137" i="8"/>
  <c r="F137" i="8"/>
  <c r="G137" i="8"/>
  <c r="H137" i="8"/>
  <c r="I137" i="8"/>
  <c r="J137" i="8"/>
  <c r="K137" i="8"/>
  <c r="L137" i="8"/>
  <c r="M137" i="8"/>
  <c r="C133" i="6"/>
  <c r="C132" i="6"/>
  <c r="N102" i="4"/>
  <c r="N103" i="4"/>
  <c r="N99" i="4"/>
  <c r="G99" i="4"/>
  <c r="G98" i="4"/>
  <c r="G97" i="4"/>
  <c r="G96" i="4"/>
  <c r="G95" i="4"/>
  <c r="G94" i="4"/>
  <c r="G93" i="4"/>
  <c r="G92" i="4"/>
  <c r="G91" i="4"/>
  <c r="G90" i="4"/>
  <c r="D99" i="4"/>
  <c r="D96" i="4"/>
  <c r="D95" i="4"/>
  <c r="D94" i="4"/>
  <c r="D93" i="4"/>
  <c r="D92" i="4"/>
  <c r="D91" i="4"/>
  <c r="C90" i="4"/>
  <c r="M117" i="6"/>
  <c r="L117" i="6"/>
  <c r="D117" i="6"/>
  <c r="E117" i="6"/>
  <c r="F117" i="6"/>
  <c r="G117" i="6"/>
  <c r="H117" i="6"/>
  <c r="I117" i="6"/>
  <c r="J117" i="6"/>
  <c r="K117" i="6"/>
  <c r="C117" i="6"/>
  <c r="D90" i="4"/>
  <c r="E122" i="7"/>
  <c r="C111" i="7"/>
  <c r="N85" i="8"/>
  <c r="M85" i="8"/>
  <c r="L85" i="8"/>
  <c r="K85" i="8"/>
  <c r="J85" i="8"/>
  <c r="I85" i="8"/>
  <c r="H85" i="8"/>
  <c r="G85" i="8"/>
  <c r="F85" i="8"/>
  <c r="E85" i="8"/>
  <c r="C85" i="8"/>
  <c r="N84" i="8"/>
  <c r="M84" i="8"/>
  <c r="L84" i="8"/>
  <c r="K84" i="8"/>
  <c r="J84" i="8"/>
  <c r="I84" i="8"/>
  <c r="H84" i="8"/>
  <c r="G84" i="8"/>
  <c r="G65" i="8" s="1"/>
  <c r="G15" i="8" s="1"/>
  <c r="F84" i="8"/>
  <c r="E84" i="8"/>
  <c r="C84" i="8"/>
  <c r="N83" i="8"/>
  <c r="M83" i="8"/>
  <c r="L83" i="8"/>
  <c r="K83" i="8"/>
  <c r="J83" i="8"/>
  <c r="I83" i="8"/>
  <c r="H83" i="8"/>
  <c r="G83" i="8"/>
  <c r="G64" i="8" s="1"/>
  <c r="G14" i="8" s="1"/>
  <c r="G172" i="8" s="1"/>
  <c r="F83" i="8"/>
  <c r="E83" i="8"/>
  <c r="D83" i="8"/>
  <c r="C83" i="8"/>
  <c r="N82" i="8"/>
  <c r="M82" i="8"/>
  <c r="L82" i="8"/>
  <c r="K82" i="8"/>
  <c r="J82" i="8"/>
  <c r="I82" i="8"/>
  <c r="H82" i="8"/>
  <c r="G82" i="8"/>
  <c r="F82" i="8"/>
  <c r="E82" i="8"/>
  <c r="D82" i="8"/>
  <c r="C82" i="8"/>
  <c r="N81" i="8"/>
  <c r="M81" i="8"/>
  <c r="L81" i="8"/>
  <c r="K81" i="8"/>
  <c r="J81" i="8"/>
  <c r="I81" i="8"/>
  <c r="H81" i="8"/>
  <c r="G81" i="8"/>
  <c r="F81" i="8"/>
  <c r="E81" i="8"/>
  <c r="D81" i="8"/>
  <c r="C81" i="8"/>
  <c r="N80" i="8"/>
  <c r="M80" i="8"/>
  <c r="L80" i="8"/>
  <c r="K80" i="8"/>
  <c r="J80" i="8"/>
  <c r="I80" i="8"/>
  <c r="H80" i="8"/>
  <c r="G80" i="8"/>
  <c r="F80" i="8"/>
  <c r="E80" i="8"/>
  <c r="D80" i="8"/>
  <c r="C80" i="8"/>
  <c r="N79" i="8"/>
  <c r="M79" i="8"/>
  <c r="L79" i="8"/>
  <c r="K79" i="8"/>
  <c r="J79" i="8"/>
  <c r="I79" i="8"/>
  <c r="H79" i="8"/>
  <c r="G79" i="8"/>
  <c r="F79" i="8"/>
  <c r="E79" i="8"/>
  <c r="D79" i="8"/>
  <c r="C79" i="8"/>
  <c r="N78" i="8"/>
  <c r="M78" i="8"/>
  <c r="L78" i="8"/>
  <c r="K78" i="8"/>
  <c r="J78" i="8"/>
  <c r="I78" i="8"/>
  <c r="H78" i="8"/>
  <c r="G78" i="8"/>
  <c r="F78" i="8"/>
  <c r="E78" i="8"/>
  <c r="D78" i="8"/>
  <c r="C78" i="8"/>
  <c r="N77" i="8"/>
  <c r="M77" i="8"/>
  <c r="L77" i="8"/>
  <c r="K77" i="8"/>
  <c r="J77" i="8"/>
  <c r="I77" i="8"/>
  <c r="H77" i="8"/>
  <c r="G77" i="8"/>
  <c r="F77" i="8"/>
  <c r="E77" i="8"/>
  <c r="D77" i="8"/>
  <c r="C77" i="8"/>
  <c r="N76" i="8"/>
  <c r="M76" i="8"/>
  <c r="L76" i="8"/>
  <c r="K76" i="8"/>
  <c r="J76" i="8"/>
  <c r="I76" i="8"/>
  <c r="H76" i="8"/>
  <c r="G76" i="8"/>
  <c r="F76" i="8"/>
  <c r="E76" i="8"/>
  <c r="D76" i="8"/>
  <c r="C76" i="8"/>
  <c r="N75" i="8"/>
  <c r="M75" i="8"/>
  <c r="L75" i="8"/>
  <c r="K75" i="8"/>
  <c r="J75" i="8"/>
  <c r="I75" i="8"/>
  <c r="H75" i="8"/>
  <c r="G75" i="8"/>
  <c r="F75" i="8"/>
  <c r="E75" i="8"/>
  <c r="D75" i="8"/>
  <c r="C75" i="8"/>
  <c r="N74" i="8"/>
  <c r="M74" i="8"/>
  <c r="L74" i="8"/>
  <c r="K74" i="8"/>
  <c r="J74" i="8"/>
  <c r="I74" i="8"/>
  <c r="H74" i="8"/>
  <c r="G74" i="8"/>
  <c r="F74" i="8"/>
  <c r="E74" i="8"/>
  <c r="D74" i="8"/>
  <c r="C74" i="8"/>
  <c r="N73" i="8"/>
  <c r="M73" i="8"/>
  <c r="L73" i="8"/>
  <c r="K73" i="8"/>
  <c r="J73" i="8"/>
  <c r="I73" i="8"/>
  <c r="H73" i="8"/>
  <c r="G73" i="8"/>
  <c r="F73" i="8"/>
  <c r="E73" i="8"/>
  <c r="D73" i="8"/>
  <c r="C73" i="8"/>
  <c r="N72" i="8"/>
  <c r="M72" i="8"/>
  <c r="L72" i="8"/>
  <c r="K72" i="8"/>
  <c r="J72" i="8"/>
  <c r="I72" i="8"/>
  <c r="H72" i="8"/>
  <c r="G72" i="8"/>
  <c r="F72" i="8"/>
  <c r="E72" i="8"/>
  <c r="D72" i="8"/>
  <c r="C72" i="8"/>
  <c r="N71" i="8"/>
  <c r="M71" i="8"/>
  <c r="L71" i="8"/>
  <c r="K71" i="8"/>
  <c r="J71" i="8"/>
  <c r="I71" i="8"/>
  <c r="H71" i="8"/>
  <c r="G71" i="8"/>
  <c r="F71" i="8"/>
  <c r="E71" i="8"/>
  <c r="D71" i="8"/>
  <c r="C71" i="8"/>
  <c r="N70" i="8"/>
  <c r="M70" i="8"/>
  <c r="K70" i="8"/>
  <c r="J70" i="8"/>
  <c r="H70" i="8"/>
  <c r="G70" i="8"/>
  <c r="F70" i="8"/>
  <c r="E70" i="8"/>
  <c r="D70" i="8"/>
  <c r="C70" i="8"/>
  <c r="M17" i="8"/>
  <c r="M27" i="8" s="1"/>
  <c r="K17" i="8"/>
  <c r="K27" i="8" s="1"/>
  <c r="J17" i="8"/>
  <c r="J27" i="8" s="1"/>
  <c r="I17" i="8"/>
  <c r="H17" i="8"/>
  <c r="F17" i="8"/>
  <c r="E17" i="8"/>
  <c r="C17" i="8"/>
  <c r="M16" i="8"/>
  <c r="L16" i="8"/>
  <c r="K16" i="8"/>
  <c r="J16" i="8"/>
  <c r="I16" i="8"/>
  <c r="H16" i="8"/>
  <c r="F16" i="8"/>
  <c r="E16" i="8"/>
  <c r="C16" i="8"/>
  <c r="N15" i="8"/>
  <c r="M15" i="8"/>
  <c r="L15" i="8"/>
  <c r="K15" i="8"/>
  <c r="J15" i="8"/>
  <c r="I15" i="8"/>
  <c r="H15" i="8"/>
  <c r="F15" i="8"/>
  <c r="E15" i="8"/>
  <c r="D15" i="8"/>
  <c r="C15" i="8"/>
  <c r="N14" i="8"/>
  <c r="M14" i="8"/>
  <c r="L14" i="8"/>
  <c r="K14" i="8"/>
  <c r="J14" i="8"/>
  <c r="I14" i="8"/>
  <c r="H14" i="8"/>
  <c r="F14" i="8"/>
  <c r="E14" i="8"/>
  <c r="D14" i="8"/>
  <c r="C14" i="8"/>
  <c r="N13" i="8"/>
  <c r="M13" i="8"/>
  <c r="L13" i="8"/>
  <c r="L171" i="8" s="1"/>
  <c r="K13" i="8"/>
  <c r="J13" i="8"/>
  <c r="I13" i="8"/>
  <c r="H13" i="8"/>
  <c r="F13" i="8"/>
  <c r="E13" i="8"/>
  <c r="C13" i="8"/>
  <c r="N12" i="8"/>
  <c r="M12" i="8"/>
  <c r="L12" i="8"/>
  <c r="K12" i="8"/>
  <c r="J12" i="8"/>
  <c r="I12" i="8"/>
  <c r="H12" i="8"/>
  <c r="F12" i="8"/>
  <c r="E12" i="8"/>
  <c r="E170" i="8" s="1"/>
  <c r="D12" i="8"/>
  <c r="C12" i="8"/>
  <c r="N11" i="8"/>
  <c r="N169" i="8" s="1"/>
  <c r="M11" i="8"/>
  <c r="L11" i="8"/>
  <c r="K11" i="8"/>
  <c r="J11" i="8"/>
  <c r="I11" i="8"/>
  <c r="H11" i="8"/>
  <c r="F11" i="8"/>
  <c r="E11" i="8"/>
  <c r="D11" i="8"/>
  <c r="C11" i="8"/>
  <c r="N10" i="8"/>
  <c r="M10" i="8"/>
  <c r="L10" i="8"/>
  <c r="L168" i="8" s="1"/>
  <c r="K10" i="8"/>
  <c r="J10" i="8"/>
  <c r="I10" i="8"/>
  <c r="H10" i="8"/>
  <c r="F10" i="8"/>
  <c r="E10" i="8"/>
  <c r="D10" i="8"/>
  <c r="C10" i="8"/>
  <c r="C168" i="8" s="1"/>
  <c r="N9" i="8"/>
  <c r="M9" i="8"/>
  <c r="L9" i="8"/>
  <c r="K9" i="8"/>
  <c r="J9" i="8"/>
  <c r="I9" i="8"/>
  <c r="H9" i="8"/>
  <c r="F9" i="8"/>
  <c r="E9" i="8"/>
  <c r="D9" i="8"/>
  <c r="C9" i="8"/>
  <c r="N8" i="8"/>
  <c r="M8" i="8"/>
  <c r="L8" i="8"/>
  <c r="K8" i="8"/>
  <c r="J8" i="8"/>
  <c r="I8" i="8"/>
  <c r="H8" i="8"/>
  <c r="F8" i="8"/>
  <c r="E8" i="8"/>
  <c r="D8" i="8"/>
  <c r="C8" i="8"/>
  <c r="N7" i="8"/>
  <c r="M7" i="8"/>
  <c r="L7" i="8"/>
  <c r="K7" i="8"/>
  <c r="J7" i="8"/>
  <c r="I7" i="8"/>
  <c r="H7" i="8"/>
  <c r="F7" i="8"/>
  <c r="E7" i="8"/>
  <c r="C7" i="8"/>
  <c r="N6" i="8"/>
  <c r="M6" i="8"/>
  <c r="L6" i="8"/>
  <c r="K6" i="8"/>
  <c r="J6" i="8"/>
  <c r="I6" i="8"/>
  <c r="H6" i="8"/>
  <c r="F6" i="8"/>
  <c r="F26" i="11" s="1"/>
  <c r="F28" i="11" s="1"/>
  <c r="E6" i="8"/>
  <c r="C6" i="8"/>
  <c r="H5" i="8"/>
  <c r="F5" i="8"/>
  <c r="E5" i="8"/>
  <c r="D5" i="8"/>
  <c r="C5" i="8"/>
  <c r="L4" i="8"/>
  <c r="L30" i="8" s="1"/>
  <c r="K4" i="8"/>
  <c r="J4" i="8"/>
  <c r="I4" i="8"/>
  <c r="H4" i="8"/>
  <c r="F4" i="8"/>
  <c r="E4" i="8"/>
  <c r="D4" i="8"/>
  <c r="M3" i="8"/>
  <c r="L3" i="8"/>
  <c r="K3" i="8"/>
  <c r="J3" i="8"/>
  <c r="I3" i="8"/>
  <c r="I18" i="8" s="1"/>
  <c r="H3" i="8"/>
  <c r="F3" i="8"/>
  <c r="E3" i="8"/>
  <c r="D3" i="8"/>
  <c r="C3" i="8"/>
  <c r="M2" i="8"/>
  <c r="K2" i="8"/>
  <c r="J2" i="8"/>
  <c r="H2" i="8"/>
  <c r="F2" i="8"/>
  <c r="E2" i="8"/>
  <c r="D2" i="8"/>
  <c r="D18" i="12" s="1"/>
  <c r="C2" i="8"/>
  <c r="J126" i="7"/>
  <c r="C7" i="7"/>
  <c r="C8" i="7"/>
  <c r="C120" i="7"/>
  <c r="C112" i="7"/>
  <c r="C113" i="7"/>
  <c r="C114" i="7"/>
  <c r="C115" i="7"/>
  <c r="C116" i="7"/>
  <c r="C117" i="7"/>
  <c r="C118" i="7"/>
  <c r="C119" i="7"/>
  <c r="C121" i="7"/>
  <c r="C122" i="7"/>
  <c r="C123" i="7"/>
  <c r="C124" i="7"/>
  <c r="C125" i="7"/>
  <c r="C126" i="7"/>
  <c r="D112" i="7"/>
  <c r="D115" i="7"/>
  <c r="D122" i="7"/>
  <c r="D111" i="7"/>
  <c r="D113" i="7"/>
  <c r="D114" i="7"/>
  <c r="D117" i="7"/>
  <c r="D118" i="7"/>
  <c r="D119" i="7"/>
  <c r="D120" i="7"/>
  <c r="D121" i="7"/>
  <c r="D123" i="7"/>
  <c r="D124" i="7"/>
  <c r="D125" i="7"/>
  <c r="D126" i="7"/>
  <c r="E112" i="7"/>
  <c r="E113" i="7"/>
  <c r="E115" i="7"/>
  <c r="E118" i="7"/>
  <c r="E111" i="7"/>
  <c r="E114" i="7"/>
  <c r="E117" i="7"/>
  <c r="E119" i="7"/>
  <c r="E120" i="7"/>
  <c r="E121" i="7"/>
  <c r="E123" i="7"/>
  <c r="E124" i="7"/>
  <c r="E125" i="7"/>
  <c r="E126" i="7"/>
  <c r="F122" i="7"/>
  <c r="F115" i="7"/>
  <c r="F116" i="7"/>
  <c r="F111" i="7"/>
  <c r="F112" i="7"/>
  <c r="F113" i="7"/>
  <c r="F114" i="7"/>
  <c r="F117" i="7"/>
  <c r="F118" i="7"/>
  <c r="F119" i="7"/>
  <c r="F120" i="7"/>
  <c r="F121" i="7"/>
  <c r="F123" i="7"/>
  <c r="F124" i="7"/>
  <c r="F125" i="7"/>
  <c r="F126" i="7"/>
  <c r="G112" i="7"/>
  <c r="G113" i="7"/>
  <c r="G114" i="7"/>
  <c r="G115" i="7"/>
  <c r="G116" i="7"/>
  <c r="G122" i="7"/>
  <c r="G111" i="7"/>
  <c r="G117" i="7"/>
  <c r="G118" i="7"/>
  <c r="G119" i="7"/>
  <c r="G120" i="7"/>
  <c r="G121" i="7"/>
  <c r="G123" i="7"/>
  <c r="G124" i="7"/>
  <c r="G125" i="7"/>
  <c r="G126" i="7"/>
  <c r="H120" i="7"/>
  <c r="I120" i="7"/>
  <c r="J120" i="7"/>
  <c r="K120" i="7"/>
  <c r="L120" i="7"/>
  <c r="M120" i="7"/>
  <c r="C66" i="7"/>
  <c r="D66" i="7"/>
  <c r="E66" i="7"/>
  <c r="F66" i="7"/>
  <c r="G66" i="7"/>
  <c r="H66" i="7"/>
  <c r="I66" i="7"/>
  <c r="J66" i="7"/>
  <c r="K66" i="7"/>
  <c r="L66" i="7"/>
  <c r="M66" i="7"/>
  <c r="N66" i="7"/>
  <c r="C12" i="7"/>
  <c r="D12" i="7"/>
  <c r="D169" i="8" s="1"/>
  <c r="E12" i="7"/>
  <c r="F12" i="7"/>
  <c r="G12" i="7"/>
  <c r="H12" i="7"/>
  <c r="I12" i="7"/>
  <c r="J12" i="7"/>
  <c r="K12" i="7"/>
  <c r="L12" i="7"/>
  <c r="M12" i="7"/>
  <c r="N12" i="7"/>
  <c r="C3" i="7"/>
  <c r="D3" i="7"/>
  <c r="D23" i="8" s="1"/>
  <c r="E3" i="7"/>
  <c r="F3" i="7"/>
  <c r="F23" i="8" s="1"/>
  <c r="G3" i="7"/>
  <c r="H3" i="7"/>
  <c r="H23" i="8" s="1"/>
  <c r="I3" i="7"/>
  <c r="J3" i="7"/>
  <c r="J23" i="8" s="1"/>
  <c r="K3" i="7"/>
  <c r="K23" i="8" s="1"/>
  <c r="L3" i="7"/>
  <c r="L23" i="8" s="1"/>
  <c r="M3" i="7"/>
  <c r="N3" i="7"/>
  <c r="N23" i="8" s="1"/>
  <c r="C4" i="7"/>
  <c r="D4" i="7"/>
  <c r="E4" i="7"/>
  <c r="F4" i="7"/>
  <c r="F19" i="7" s="1"/>
  <c r="G4" i="7"/>
  <c r="H4" i="7"/>
  <c r="I4" i="7"/>
  <c r="J4" i="7"/>
  <c r="K4" i="7"/>
  <c r="L4" i="7"/>
  <c r="M4" i="7"/>
  <c r="N4" i="7"/>
  <c r="C5" i="7"/>
  <c r="D5" i="7"/>
  <c r="E5" i="7"/>
  <c r="E21" i="8" s="1"/>
  <c r="F5" i="7"/>
  <c r="G5" i="7"/>
  <c r="H5" i="7"/>
  <c r="I5" i="7"/>
  <c r="J5" i="7"/>
  <c r="K5" i="7"/>
  <c r="L5" i="7"/>
  <c r="M5" i="7"/>
  <c r="N5" i="7"/>
  <c r="C6" i="7"/>
  <c r="D6" i="7"/>
  <c r="E6" i="7"/>
  <c r="F6" i="7"/>
  <c r="G6" i="7"/>
  <c r="H6" i="7"/>
  <c r="I6" i="7"/>
  <c r="J6" i="7"/>
  <c r="K6" i="7"/>
  <c r="L6" i="7"/>
  <c r="M6" i="7"/>
  <c r="N6" i="7"/>
  <c r="D7" i="7"/>
  <c r="E7" i="7"/>
  <c r="F7" i="7"/>
  <c r="G7" i="7"/>
  <c r="H7" i="7"/>
  <c r="I7" i="7"/>
  <c r="J7" i="7"/>
  <c r="K7" i="7"/>
  <c r="M7" i="7"/>
  <c r="N7" i="7"/>
  <c r="D8" i="7"/>
  <c r="E8" i="7"/>
  <c r="F8" i="7"/>
  <c r="G8" i="7"/>
  <c r="H8" i="7"/>
  <c r="H29" i="8" s="1"/>
  <c r="I8" i="7"/>
  <c r="I29" i="8" s="1"/>
  <c r="J8" i="7"/>
  <c r="K8" i="7"/>
  <c r="L8" i="7"/>
  <c r="M8" i="7"/>
  <c r="N8" i="7"/>
  <c r="C9" i="7"/>
  <c r="D9" i="7"/>
  <c r="E9" i="7"/>
  <c r="F9" i="7"/>
  <c r="G9" i="7"/>
  <c r="G166" i="8" s="1"/>
  <c r="H9" i="7"/>
  <c r="I9" i="7"/>
  <c r="I166" i="8" s="1"/>
  <c r="J9" i="7"/>
  <c r="K9" i="7"/>
  <c r="L9" i="7"/>
  <c r="M9" i="7"/>
  <c r="M166" i="8" s="1"/>
  <c r="N9" i="7"/>
  <c r="C10" i="7"/>
  <c r="C167" i="8" s="1"/>
  <c r="D10" i="7"/>
  <c r="D167" i="8" s="1"/>
  <c r="E10" i="7"/>
  <c r="E167" i="8" s="1"/>
  <c r="F10" i="7"/>
  <c r="G10" i="7"/>
  <c r="H10" i="7"/>
  <c r="H167" i="8" s="1"/>
  <c r="I10" i="7"/>
  <c r="J10" i="7"/>
  <c r="J167" i="8" s="1"/>
  <c r="K10" i="7"/>
  <c r="L10" i="7"/>
  <c r="M10" i="7"/>
  <c r="M167" i="8" s="1"/>
  <c r="N10" i="7"/>
  <c r="C11" i="7"/>
  <c r="D11" i="7"/>
  <c r="D168" i="8" s="1"/>
  <c r="E11" i="7"/>
  <c r="E168" i="8" s="1"/>
  <c r="F11" i="7"/>
  <c r="F168" i="8" s="1"/>
  <c r="G11" i="7"/>
  <c r="H11" i="7"/>
  <c r="I11" i="7"/>
  <c r="J11" i="7"/>
  <c r="K11" i="7"/>
  <c r="L11" i="7"/>
  <c r="M11" i="7"/>
  <c r="N11" i="7"/>
  <c r="N168" i="8" s="1"/>
  <c r="C13" i="7"/>
  <c r="C170" i="8" s="1"/>
  <c r="D13" i="7"/>
  <c r="E13" i="7"/>
  <c r="F13" i="7"/>
  <c r="G13" i="7"/>
  <c r="H13" i="7"/>
  <c r="H170" i="8" s="1"/>
  <c r="I13" i="7"/>
  <c r="J13" i="7"/>
  <c r="K13" i="7"/>
  <c r="L13" i="7"/>
  <c r="L170" i="8" s="1"/>
  <c r="M13" i="7"/>
  <c r="N13" i="7"/>
  <c r="C14" i="7"/>
  <c r="D14" i="7"/>
  <c r="D171" i="8" s="1"/>
  <c r="E14" i="7"/>
  <c r="E171" i="8" s="1"/>
  <c r="F14" i="7"/>
  <c r="G14" i="7"/>
  <c r="H14" i="7"/>
  <c r="I14" i="7"/>
  <c r="J14" i="7"/>
  <c r="K14" i="7"/>
  <c r="L14" i="7"/>
  <c r="M14" i="7"/>
  <c r="N14" i="7"/>
  <c r="N171" i="8" s="1"/>
  <c r="C15" i="7"/>
  <c r="D15" i="7"/>
  <c r="E15" i="7"/>
  <c r="F15" i="7"/>
  <c r="G15" i="7"/>
  <c r="H15" i="7"/>
  <c r="I15" i="7"/>
  <c r="J15" i="7"/>
  <c r="K15" i="7"/>
  <c r="L15" i="7"/>
  <c r="M15" i="7"/>
  <c r="N15" i="7"/>
  <c r="C16" i="7"/>
  <c r="D16" i="7"/>
  <c r="E16" i="7"/>
  <c r="F16" i="7"/>
  <c r="G16" i="7"/>
  <c r="H16" i="7"/>
  <c r="I16" i="7"/>
  <c r="J16" i="7"/>
  <c r="K16" i="7"/>
  <c r="L16" i="7"/>
  <c r="M16" i="7"/>
  <c r="N16" i="7"/>
  <c r="C17" i="7"/>
  <c r="D17" i="7"/>
  <c r="E17" i="7"/>
  <c r="F17" i="7"/>
  <c r="G17" i="7"/>
  <c r="H17" i="7"/>
  <c r="H21" i="8" s="1"/>
  <c r="I17" i="7"/>
  <c r="J17" i="7"/>
  <c r="K17" i="7"/>
  <c r="L17" i="7"/>
  <c r="M17" i="7"/>
  <c r="N17" i="7"/>
  <c r="D18" i="7"/>
  <c r="D26" i="8" s="1"/>
  <c r="D28" i="8" s="1"/>
  <c r="C3" i="9" s="1"/>
  <c r="E18" i="7"/>
  <c r="F18" i="7"/>
  <c r="F26" i="8" s="1"/>
  <c r="G18" i="7"/>
  <c r="H18" i="7"/>
  <c r="H26" i="8" s="1"/>
  <c r="I18" i="7"/>
  <c r="J18" i="7"/>
  <c r="K18" i="7"/>
  <c r="K19" i="7"/>
  <c r="L18" i="7"/>
  <c r="L26" i="8" s="1"/>
  <c r="L28" i="8" s="1"/>
  <c r="K3" i="9" s="1"/>
  <c r="M18" i="7"/>
  <c r="M26" i="8" s="1"/>
  <c r="N18" i="7"/>
  <c r="C57" i="7"/>
  <c r="D57" i="7"/>
  <c r="E57" i="7"/>
  <c r="F57" i="7"/>
  <c r="G57" i="7"/>
  <c r="H57" i="7"/>
  <c r="I57" i="7"/>
  <c r="J57" i="7"/>
  <c r="K57" i="7"/>
  <c r="L57" i="7"/>
  <c r="M57" i="7"/>
  <c r="N57" i="7"/>
  <c r="C58" i="7"/>
  <c r="D58" i="7"/>
  <c r="E58" i="7"/>
  <c r="F58" i="7"/>
  <c r="G58" i="7"/>
  <c r="H58" i="7"/>
  <c r="I58" i="7"/>
  <c r="J58" i="7"/>
  <c r="K58" i="7"/>
  <c r="L58" i="7"/>
  <c r="M58" i="7"/>
  <c r="N58" i="7"/>
  <c r="C59" i="7"/>
  <c r="D59" i="7"/>
  <c r="E59" i="7"/>
  <c r="F59" i="7"/>
  <c r="G59" i="7"/>
  <c r="H59" i="7"/>
  <c r="I59" i="7"/>
  <c r="J59" i="7"/>
  <c r="K59" i="7"/>
  <c r="L59" i="7"/>
  <c r="M59" i="7"/>
  <c r="N59" i="7"/>
  <c r="C60" i="7"/>
  <c r="D60" i="7"/>
  <c r="E60" i="7"/>
  <c r="F60" i="7"/>
  <c r="G60" i="7"/>
  <c r="H60" i="7"/>
  <c r="I60" i="7"/>
  <c r="J60" i="7"/>
  <c r="K60" i="7"/>
  <c r="L60" i="7"/>
  <c r="M60" i="7"/>
  <c r="N60" i="7"/>
  <c r="C61" i="7"/>
  <c r="D61" i="7"/>
  <c r="E61" i="7"/>
  <c r="F61" i="7"/>
  <c r="G61" i="7"/>
  <c r="H61" i="7"/>
  <c r="I61" i="7"/>
  <c r="J61" i="7"/>
  <c r="K61" i="7"/>
  <c r="L61" i="7"/>
  <c r="M61" i="7"/>
  <c r="N61" i="7"/>
  <c r="C62" i="7"/>
  <c r="D62" i="7"/>
  <c r="E62" i="7"/>
  <c r="F62" i="7"/>
  <c r="G62" i="7"/>
  <c r="H62" i="7"/>
  <c r="I62" i="7"/>
  <c r="J62" i="7"/>
  <c r="K62" i="7"/>
  <c r="L62" i="7"/>
  <c r="M62" i="7"/>
  <c r="N62" i="7"/>
  <c r="C63" i="7"/>
  <c r="D63" i="7"/>
  <c r="E63" i="7"/>
  <c r="F63" i="7"/>
  <c r="G63" i="7"/>
  <c r="H63" i="7"/>
  <c r="I63" i="7"/>
  <c r="J63" i="7"/>
  <c r="K63" i="7"/>
  <c r="L63" i="7"/>
  <c r="M63" i="7"/>
  <c r="N63" i="7"/>
  <c r="C64" i="7"/>
  <c r="D64" i="7"/>
  <c r="E64" i="7"/>
  <c r="F64" i="7"/>
  <c r="G64" i="7"/>
  <c r="H64" i="7"/>
  <c r="I64" i="7"/>
  <c r="J64" i="7"/>
  <c r="K64" i="7"/>
  <c r="L64" i="7"/>
  <c r="M64" i="7"/>
  <c r="N64" i="7"/>
  <c r="C65" i="7"/>
  <c r="D65" i="7"/>
  <c r="E65" i="7"/>
  <c r="F65" i="7"/>
  <c r="G65" i="7"/>
  <c r="H65" i="7"/>
  <c r="I65" i="7"/>
  <c r="J65" i="7"/>
  <c r="K65" i="7"/>
  <c r="L65" i="7"/>
  <c r="M65" i="7"/>
  <c r="N65" i="7"/>
  <c r="C67" i="7"/>
  <c r="D67" i="7"/>
  <c r="E67" i="7"/>
  <c r="F67" i="7"/>
  <c r="G67" i="7"/>
  <c r="H67" i="7"/>
  <c r="I67" i="7"/>
  <c r="J67" i="7"/>
  <c r="K67" i="7"/>
  <c r="L67" i="7"/>
  <c r="M67" i="7"/>
  <c r="N67" i="7"/>
  <c r="C68" i="7"/>
  <c r="D68" i="7"/>
  <c r="E68" i="7"/>
  <c r="F68" i="7"/>
  <c r="G68" i="7"/>
  <c r="H68" i="7"/>
  <c r="I68" i="7"/>
  <c r="J68" i="7"/>
  <c r="K68" i="7"/>
  <c r="L68" i="7"/>
  <c r="M68" i="7"/>
  <c r="N68" i="7"/>
  <c r="C69" i="7"/>
  <c r="D69" i="7"/>
  <c r="E69" i="7"/>
  <c r="F69" i="7"/>
  <c r="G69" i="7"/>
  <c r="H69" i="7"/>
  <c r="I69" i="7"/>
  <c r="J69" i="7"/>
  <c r="K69" i="7"/>
  <c r="L69" i="7"/>
  <c r="M69" i="7"/>
  <c r="N69" i="7"/>
  <c r="C70" i="7"/>
  <c r="D70" i="7"/>
  <c r="E70" i="7"/>
  <c r="F70" i="7"/>
  <c r="G70" i="7"/>
  <c r="H70" i="7"/>
  <c r="I70" i="7"/>
  <c r="J70" i="7"/>
  <c r="K70" i="7"/>
  <c r="L70" i="7"/>
  <c r="M70" i="7"/>
  <c r="N70" i="7"/>
  <c r="C71" i="7"/>
  <c r="D71" i="7"/>
  <c r="E71" i="7"/>
  <c r="F71" i="7"/>
  <c r="G71" i="7"/>
  <c r="H71" i="7"/>
  <c r="I71" i="7"/>
  <c r="J71" i="7"/>
  <c r="K71" i="7"/>
  <c r="L71" i="7"/>
  <c r="M71" i="7"/>
  <c r="N71" i="7"/>
  <c r="C72" i="7"/>
  <c r="D72" i="7"/>
  <c r="E72" i="7"/>
  <c r="F72" i="7"/>
  <c r="G72" i="7"/>
  <c r="H72" i="7"/>
  <c r="I72" i="7"/>
  <c r="J72" i="7"/>
  <c r="K72" i="7"/>
  <c r="L72" i="7"/>
  <c r="M72" i="7"/>
  <c r="N72" i="7"/>
  <c r="H111" i="7"/>
  <c r="I111" i="7"/>
  <c r="J111" i="7"/>
  <c r="K111" i="7"/>
  <c r="L111" i="7"/>
  <c r="M111" i="7"/>
  <c r="H112" i="7"/>
  <c r="I112" i="7"/>
  <c r="J112" i="7"/>
  <c r="K112" i="7"/>
  <c r="L112" i="7"/>
  <c r="M112" i="7"/>
  <c r="H113" i="7"/>
  <c r="I113" i="7"/>
  <c r="J113" i="7"/>
  <c r="K113" i="7"/>
  <c r="L113" i="7"/>
  <c r="M113" i="7"/>
  <c r="H114" i="7"/>
  <c r="I114" i="7"/>
  <c r="J114" i="7"/>
  <c r="K114" i="7"/>
  <c r="L114" i="7"/>
  <c r="M114" i="7"/>
  <c r="H115" i="7"/>
  <c r="I115" i="7"/>
  <c r="J115" i="7"/>
  <c r="K115" i="7"/>
  <c r="L115" i="7"/>
  <c r="M115" i="7"/>
  <c r="D116" i="7"/>
  <c r="E116" i="7"/>
  <c r="H116" i="7"/>
  <c r="I116" i="7"/>
  <c r="J116" i="7"/>
  <c r="K116" i="7"/>
  <c r="L116" i="7"/>
  <c r="M116" i="7"/>
  <c r="H117" i="7"/>
  <c r="I117" i="7"/>
  <c r="J117" i="7"/>
  <c r="K117" i="7"/>
  <c r="L117" i="7"/>
  <c r="M117" i="7"/>
  <c r="H118" i="7"/>
  <c r="I118" i="7"/>
  <c r="J118" i="7"/>
  <c r="K118" i="7"/>
  <c r="L118" i="7"/>
  <c r="M118" i="7"/>
  <c r="H119" i="7"/>
  <c r="I119" i="7"/>
  <c r="J119" i="7"/>
  <c r="K119" i="7"/>
  <c r="L119" i="7"/>
  <c r="M119" i="7"/>
  <c r="H121" i="7"/>
  <c r="I121" i="7"/>
  <c r="J121" i="7"/>
  <c r="K121" i="7"/>
  <c r="L121" i="7"/>
  <c r="M121" i="7"/>
  <c r="H122" i="7"/>
  <c r="I122" i="7"/>
  <c r="J122" i="7"/>
  <c r="K122" i="7"/>
  <c r="L122" i="7"/>
  <c r="M122" i="7"/>
  <c r="H123" i="7"/>
  <c r="I123" i="7"/>
  <c r="J123" i="7"/>
  <c r="K123" i="7"/>
  <c r="L123" i="7"/>
  <c r="M123" i="7"/>
  <c r="H124" i="7"/>
  <c r="I124" i="7"/>
  <c r="J124" i="7"/>
  <c r="K124" i="7"/>
  <c r="L124" i="7"/>
  <c r="M124" i="7"/>
  <c r="H125" i="7"/>
  <c r="I125" i="7"/>
  <c r="J125" i="7"/>
  <c r="K125" i="7"/>
  <c r="L125" i="7"/>
  <c r="M125" i="7"/>
  <c r="H126" i="7"/>
  <c r="K126" i="7"/>
  <c r="L126" i="7"/>
  <c r="M126" i="7"/>
  <c r="L7" i="6"/>
  <c r="L8" i="6"/>
  <c r="C3" i="6"/>
  <c r="J5" i="5"/>
  <c r="K5" i="5"/>
  <c r="L5" i="5"/>
  <c r="M5" i="5"/>
  <c r="N5" i="5"/>
  <c r="I5" i="6"/>
  <c r="J5" i="6"/>
  <c r="K5" i="6"/>
  <c r="L5" i="6"/>
  <c r="M5" i="6"/>
  <c r="N5" i="6"/>
  <c r="N3" i="6"/>
  <c r="L3" i="6"/>
  <c r="K3" i="6"/>
  <c r="M3" i="6"/>
  <c r="J3" i="6"/>
  <c r="C3" i="5"/>
  <c r="E3" i="5"/>
  <c r="E3" i="6"/>
  <c r="C3" i="3"/>
  <c r="C5" i="3"/>
  <c r="O30" i="3"/>
  <c r="O18" i="3"/>
  <c r="C121" i="6"/>
  <c r="D119" i="6"/>
  <c r="E118" i="6"/>
  <c r="F121" i="6"/>
  <c r="F122" i="6"/>
  <c r="F129" i="6"/>
  <c r="F118" i="6"/>
  <c r="F119" i="6"/>
  <c r="F123" i="6"/>
  <c r="F124" i="6"/>
  <c r="F125" i="6"/>
  <c r="F127" i="6"/>
  <c r="F128" i="6"/>
  <c r="F130" i="6"/>
  <c r="F131" i="6"/>
  <c r="F132" i="6"/>
  <c r="F133" i="6"/>
  <c r="G118" i="6"/>
  <c r="G121" i="6"/>
  <c r="G122" i="6"/>
  <c r="G129" i="6"/>
  <c r="G119" i="6"/>
  <c r="G120" i="6"/>
  <c r="G123" i="6"/>
  <c r="G124" i="6"/>
  <c r="G125" i="6"/>
  <c r="G128" i="6"/>
  <c r="G130" i="6"/>
  <c r="G131" i="6"/>
  <c r="G132" i="6"/>
  <c r="G133" i="6"/>
  <c r="H121" i="6"/>
  <c r="H122" i="6"/>
  <c r="H129" i="6"/>
  <c r="H118" i="6"/>
  <c r="H119" i="6"/>
  <c r="H120" i="6"/>
  <c r="H123" i="6"/>
  <c r="H124" i="6"/>
  <c r="H125" i="6"/>
  <c r="H128" i="6"/>
  <c r="H130" i="6"/>
  <c r="H131" i="6"/>
  <c r="H132" i="6"/>
  <c r="H133" i="6"/>
  <c r="I118" i="6"/>
  <c r="I121" i="6"/>
  <c r="I122" i="6"/>
  <c r="I119" i="6"/>
  <c r="I123" i="6"/>
  <c r="I124" i="6"/>
  <c r="I125" i="6"/>
  <c r="I128" i="6"/>
  <c r="I129" i="6"/>
  <c r="I130" i="6"/>
  <c r="I131" i="6"/>
  <c r="I132" i="6"/>
  <c r="I133" i="6"/>
  <c r="J121" i="6"/>
  <c r="J122" i="6"/>
  <c r="J129" i="6"/>
  <c r="J118" i="6"/>
  <c r="J119" i="6"/>
  <c r="J123" i="6"/>
  <c r="J124" i="6"/>
  <c r="J125" i="6"/>
  <c r="J128" i="6"/>
  <c r="J130" i="6"/>
  <c r="J131" i="6"/>
  <c r="J132" i="6"/>
  <c r="J133" i="6"/>
  <c r="K121" i="6"/>
  <c r="K122" i="6"/>
  <c r="K129" i="6"/>
  <c r="K118" i="6"/>
  <c r="K119" i="6"/>
  <c r="K120" i="6"/>
  <c r="K123" i="6"/>
  <c r="K124" i="6"/>
  <c r="K125" i="6"/>
  <c r="K128" i="6"/>
  <c r="K130" i="6"/>
  <c r="K131" i="6"/>
  <c r="K132" i="6"/>
  <c r="K133" i="6"/>
  <c r="L118" i="6"/>
  <c r="L121" i="6"/>
  <c r="L122" i="6"/>
  <c r="L129" i="6"/>
  <c r="L119" i="6"/>
  <c r="L123" i="6"/>
  <c r="L124" i="6"/>
  <c r="L125" i="6"/>
  <c r="L128" i="6"/>
  <c r="L130" i="6"/>
  <c r="L131" i="6"/>
  <c r="L132" i="6"/>
  <c r="L133" i="6"/>
  <c r="M121" i="6"/>
  <c r="M122" i="6"/>
  <c r="M129" i="6"/>
  <c r="M118" i="6"/>
  <c r="M119" i="6"/>
  <c r="M123" i="6"/>
  <c r="M124" i="6"/>
  <c r="M125" i="6"/>
  <c r="M128" i="6"/>
  <c r="M130" i="6"/>
  <c r="M131" i="6"/>
  <c r="M132" i="6"/>
  <c r="M133" i="6"/>
  <c r="N118" i="6"/>
  <c r="N121" i="6"/>
  <c r="N122" i="6"/>
  <c r="N129" i="6"/>
  <c r="N117" i="6"/>
  <c r="N119" i="6"/>
  <c r="N123" i="6"/>
  <c r="N124" i="6"/>
  <c r="N125" i="6"/>
  <c r="N128" i="6"/>
  <c r="N130" i="6"/>
  <c r="N131" i="6"/>
  <c r="N132" i="6"/>
  <c r="N133" i="6"/>
  <c r="C127" i="6"/>
  <c r="D127" i="6"/>
  <c r="E127" i="6"/>
  <c r="G127" i="6"/>
  <c r="H127" i="6"/>
  <c r="I127" i="6"/>
  <c r="J127" i="6"/>
  <c r="K127" i="6"/>
  <c r="L127" i="6"/>
  <c r="M127" i="6"/>
  <c r="N127" i="6"/>
  <c r="C70" i="6"/>
  <c r="D70" i="6"/>
  <c r="E70" i="6"/>
  <c r="F70" i="6"/>
  <c r="G70" i="6"/>
  <c r="H70" i="6"/>
  <c r="I70" i="6"/>
  <c r="J70" i="6"/>
  <c r="K70" i="6"/>
  <c r="L70" i="6"/>
  <c r="M70" i="6"/>
  <c r="N70" i="6"/>
  <c r="C13" i="6"/>
  <c r="D13" i="6"/>
  <c r="E13" i="6"/>
  <c r="F13" i="6"/>
  <c r="G13" i="6"/>
  <c r="H13" i="6"/>
  <c r="I13" i="6"/>
  <c r="J13" i="6"/>
  <c r="K13" i="6"/>
  <c r="L13" i="6"/>
  <c r="M13" i="6"/>
  <c r="N13" i="6"/>
  <c r="G12" i="6"/>
  <c r="H12" i="6"/>
  <c r="I12" i="6"/>
  <c r="J12" i="6"/>
  <c r="K12" i="6"/>
  <c r="L12" i="6"/>
  <c r="M12" i="6"/>
  <c r="N12" i="6"/>
  <c r="E61" i="6"/>
  <c r="D3" i="6"/>
  <c r="F3" i="6"/>
  <c r="G3" i="6"/>
  <c r="H3" i="6"/>
  <c r="I3" i="6"/>
  <c r="C4" i="6"/>
  <c r="D4" i="6"/>
  <c r="E4" i="6"/>
  <c r="F4" i="6"/>
  <c r="G4" i="6"/>
  <c r="H4" i="6"/>
  <c r="I4" i="6"/>
  <c r="J4" i="6"/>
  <c r="K4" i="6"/>
  <c r="L4" i="6"/>
  <c r="M4" i="6"/>
  <c r="N4" i="6"/>
  <c r="C5" i="6"/>
  <c r="D5" i="6"/>
  <c r="E5" i="6"/>
  <c r="F5" i="6"/>
  <c r="G5" i="6"/>
  <c r="H5" i="6"/>
  <c r="C6" i="6"/>
  <c r="D6" i="6"/>
  <c r="E6" i="6"/>
  <c r="F6" i="6"/>
  <c r="G6" i="6"/>
  <c r="H6" i="6"/>
  <c r="I6" i="6"/>
  <c r="J6" i="6"/>
  <c r="K6" i="6"/>
  <c r="L6" i="6"/>
  <c r="M6" i="6"/>
  <c r="N6" i="6"/>
  <c r="C7" i="6"/>
  <c r="D7" i="6"/>
  <c r="D20" i="6" s="1"/>
  <c r="E7" i="6"/>
  <c r="F7" i="6"/>
  <c r="G7" i="6"/>
  <c r="H7" i="6"/>
  <c r="I7" i="6"/>
  <c r="J7" i="6"/>
  <c r="K7" i="6"/>
  <c r="M7" i="6"/>
  <c r="N7" i="6"/>
  <c r="C8" i="6"/>
  <c r="D8" i="6"/>
  <c r="E8" i="6"/>
  <c r="F8" i="6"/>
  <c r="G8" i="6"/>
  <c r="H8" i="6"/>
  <c r="I8" i="6"/>
  <c r="J8" i="6"/>
  <c r="K8" i="6"/>
  <c r="M8" i="6"/>
  <c r="N8" i="6"/>
  <c r="C9" i="6"/>
  <c r="D9" i="6"/>
  <c r="E9" i="6"/>
  <c r="F9" i="6"/>
  <c r="G9" i="6"/>
  <c r="H9" i="6"/>
  <c r="I9" i="6"/>
  <c r="J9" i="6"/>
  <c r="K9" i="6"/>
  <c r="L9" i="6"/>
  <c r="M9" i="6"/>
  <c r="N9" i="6"/>
  <c r="C10" i="6"/>
  <c r="D10" i="6"/>
  <c r="E10" i="6"/>
  <c r="F10" i="6"/>
  <c r="G10" i="6"/>
  <c r="H10" i="6"/>
  <c r="I10" i="6"/>
  <c r="J10" i="6"/>
  <c r="K10" i="6"/>
  <c r="L10" i="6"/>
  <c r="M10" i="6"/>
  <c r="N10" i="6"/>
  <c r="C11" i="6"/>
  <c r="D11" i="6"/>
  <c r="E11" i="6"/>
  <c r="F11" i="6"/>
  <c r="G11" i="6"/>
  <c r="H11" i="6"/>
  <c r="I11" i="6"/>
  <c r="J11" i="6"/>
  <c r="K11" i="6"/>
  <c r="L11" i="6"/>
  <c r="M11" i="6"/>
  <c r="N11" i="6"/>
  <c r="C12" i="6"/>
  <c r="D12" i="6"/>
  <c r="E12" i="6"/>
  <c r="F12" i="6"/>
  <c r="C14" i="6"/>
  <c r="D14" i="6"/>
  <c r="E14" i="6"/>
  <c r="F14" i="6"/>
  <c r="G14" i="6"/>
  <c r="H14" i="6"/>
  <c r="I14" i="6"/>
  <c r="J14" i="6"/>
  <c r="K14" i="6"/>
  <c r="L14" i="6"/>
  <c r="M14" i="6"/>
  <c r="N14" i="6"/>
  <c r="C15" i="6"/>
  <c r="D15" i="6"/>
  <c r="E15" i="6"/>
  <c r="F15" i="6"/>
  <c r="G15" i="6"/>
  <c r="H15" i="6"/>
  <c r="I15" i="6"/>
  <c r="J15" i="6"/>
  <c r="K15" i="6"/>
  <c r="L15" i="6"/>
  <c r="M15" i="6"/>
  <c r="N15" i="6"/>
  <c r="C16" i="6"/>
  <c r="D16" i="6"/>
  <c r="E16" i="6"/>
  <c r="F16" i="6"/>
  <c r="G16" i="6"/>
  <c r="H16" i="6"/>
  <c r="I16" i="6"/>
  <c r="J16" i="6"/>
  <c r="K16" i="6"/>
  <c r="L16" i="6"/>
  <c r="M16" i="6"/>
  <c r="N16" i="6"/>
  <c r="C17" i="6"/>
  <c r="D17" i="6"/>
  <c r="E17" i="6"/>
  <c r="F17" i="6"/>
  <c r="G17" i="6"/>
  <c r="H17" i="6"/>
  <c r="I17" i="6"/>
  <c r="J17" i="6"/>
  <c r="K17" i="6"/>
  <c r="L17" i="6"/>
  <c r="M17" i="6"/>
  <c r="N17" i="6"/>
  <c r="C18" i="6"/>
  <c r="D18" i="6"/>
  <c r="E18" i="6"/>
  <c r="F18" i="6"/>
  <c r="G18" i="6"/>
  <c r="H18" i="6"/>
  <c r="I18" i="6"/>
  <c r="J18" i="6"/>
  <c r="K18" i="6"/>
  <c r="L18" i="6"/>
  <c r="M18" i="6"/>
  <c r="N18" i="6"/>
  <c r="C19" i="6"/>
  <c r="D19" i="6"/>
  <c r="E19" i="6"/>
  <c r="F19" i="6"/>
  <c r="G19" i="6"/>
  <c r="H19" i="6"/>
  <c r="I19" i="6"/>
  <c r="J19" i="6"/>
  <c r="K19" i="6"/>
  <c r="L19" i="6"/>
  <c r="M19" i="6"/>
  <c r="N19" i="6"/>
  <c r="C60" i="6"/>
  <c r="D60" i="6"/>
  <c r="E60" i="6"/>
  <c r="F60" i="6"/>
  <c r="G60" i="6"/>
  <c r="H60" i="6"/>
  <c r="I60" i="6"/>
  <c r="J60" i="6"/>
  <c r="K60" i="6"/>
  <c r="L60" i="6"/>
  <c r="M60" i="6"/>
  <c r="N60" i="6"/>
  <c r="C61" i="6"/>
  <c r="D61" i="6"/>
  <c r="F61" i="6"/>
  <c r="G61" i="6"/>
  <c r="H61" i="6"/>
  <c r="I61" i="6"/>
  <c r="J61" i="6"/>
  <c r="K61" i="6"/>
  <c r="L61" i="6"/>
  <c r="M61" i="6"/>
  <c r="N61" i="6"/>
  <c r="C62" i="6"/>
  <c r="D62" i="6"/>
  <c r="E62" i="6"/>
  <c r="F62" i="6"/>
  <c r="G62" i="6"/>
  <c r="H62" i="6"/>
  <c r="I62" i="6"/>
  <c r="J62" i="6"/>
  <c r="K62" i="6"/>
  <c r="L62" i="6"/>
  <c r="M62" i="6"/>
  <c r="N62" i="6"/>
  <c r="C63" i="6"/>
  <c r="D63" i="6"/>
  <c r="E63" i="6"/>
  <c r="F63" i="6"/>
  <c r="G63" i="6"/>
  <c r="H63" i="6"/>
  <c r="I63" i="6"/>
  <c r="J63" i="6"/>
  <c r="K63" i="6"/>
  <c r="L63" i="6"/>
  <c r="M63" i="6"/>
  <c r="N63" i="6"/>
  <c r="C64" i="6"/>
  <c r="D64" i="6"/>
  <c r="E64" i="6"/>
  <c r="F64" i="6"/>
  <c r="G64" i="6"/>
  <c r="H64" i="6"/>
  <c r="I64" i="6"/>
  <c r="J64" i="6"/>
  <c r="K64" i="6"/>
  <c r="L64" i="6"/>
  <c r="M64" i="6"/>
  <c r="N64" i="6"/>
  <c r="C65" i="6"/>
  <c r="D65" i="6"/>
  <c r="E65" i="6"/>
  <c r="F65" i="6"/>
  <c r="G65" i="6"/>
  <c r="H65" i="6"/>
  <c r="I65" i="6"/>
  <c r="J65" i="6"/>
  <c r="K65" i="6"/>
  <c r="L65" i="6"/>
  <c r="M65" i="6"/>
  <c r="N65" i="6"/>
  <c r="C66" i="6"/>
  <c r="D66" i="6"/>
  <c r="E66" i="6"/>
  <c r="F66" i="6"/>
  <c r="G66" i="6"/>
  <c r="H66" i="6"/>
  <c r="I66" i="6"/>
  <c r="J66" i="6"/>
  <c r="K66" i="6"/>
  <c r="L66" i="6"/>
  <c r="M66" i="6"/>
  <c r="N66" i="6"/>
  <c r="C67" i="6"/>
  <c r="D67" i="6"/>
  <c r="E67" i="6"/>
  <c r="F67" i="6"/>
  <c r="G67" i="6"/>
  <c r="H67" i="6"/>
  <c r="I67" i="6"/>
  <c r="J67" i="6"/>
  <c r="K67" i="6"/>
  <c r="L67" i="6"/>
  <c r="M67" i="6"/>
  <c r="N67" i="6"/>
  <c r="C68" i="6"/>
  <c r="D68" i="6"/>
  <c r="E68" i="6"/>
  <c r="F68" i="6"/>
  <c r="G68" i="6"/>
  <c r="H68" i="6"/>
  <c r="I68" i="6"/>
  <c r="J68" i="6"/>
  <c r="K68" i="6"/>
  <c r="L68" i="6"/>
  <c r="M68" i="6"/>
  <c r="N68" i="6"/>
  <c r="C69" i="6"/>
  <c r="D69" i="6"/>
  <c r="E69" i="6"/>
  <c r="F69" i="6"/>
  <c r="G69" i="6"/>
  <c r="H69" i="6"/>
  <c r="I69" i="6"/>
  <c r="J69" i="6"/>
  <c r="K69" i="6"/>
  <c r="L69" i="6"/>
  <c r="M69" i="6"/>
  <c r="N69" i="6"/>
  <c r="C71" i="6"/>
  <c r="D71" i="6"/>
  <c r="E71" i="6"/>
  <c r="F71" i="6"/>
  <c r="G71" i="6"/>
  <c r="H71" i="6"/>
  <c r="I71" i="6"/>
  <c r="J71" i="6"/>
  <c r="K71" i="6"/>
  <c r="L71" i="6"/>
  <c r="M71" i="6"/>
  <c r="N71" i="6"/>
  <c r="C72" i="6"/>
  <c r="D72" i="6"/>
  <c r="E72" i="6"/>
  <c r="F72" i="6"/>
  <c r="G72" i="6"/>
  <c r="H72" i="6"/>
  <c r="I72" i="6"/>
  <c r="J72" i="6"/>
  <c r="K72" i="6"/>
  <c r="L72" i="6"/>
  <c r="M72" i="6"/>
  <c r="N72" i="6"/>
  <c r="C73" i="6"/>
  <c r="D73" i="6"/>
  <c r="E73" i="6"/>
  <c r="F73" i="6"/>
  <c r="G73" i="6"/>
  <c r="H73" i="6"/>
  <c r="I73" i="6"/>
  <c r="J73" i="6"/>
  <c r="K73" i="6"/>
  <c r="L73" i="6"/>
  <c r="M73" i="6"/>
  <c r="N73" i="6"/>
  <c r="C74" i="6"/>
  <c r="D74" i="6"/>
  <c r="E74" i="6"/>
  <c r="F74" i="6"/>
  <c r="G74" i="6"/>
  <c r="H74" i="6"/>
  <c r="I74" i="6"/>
  <c r="J74" i="6"/>
  <c r="K74" i="6"/>
  <c r="L74" i="6"/>
  <c r="M74" i="6"/>
  <c r="N74" i="6"/>
  <c r="C75" i="6"/>
  <c r="D75" i="6"/>
  <c r="E75" i="6"/>
  <c r="F75" i="6"/>
  <c r="G75" i="6"/>
  <c r="H75" i="6"/>
  <c r="I75" i="6"/>
  <c r="J75" i="6"/>
  <c r="K75" i="6"/>
  <c r="L75" i="6"/>
  <c r="M75" i="6"/>
  <c r="N75" i="6"/>
  <c r="C76" i="6"/>
  <c r="D76" i="6"/>
  <c r="E76" i="6"/>
  <c r="F76" i="6"/>
  <c r="G76" i="6"/>
  <c r="H76" i="6"/>
  <c r="I76" i="6"/>
  <c r="J76" i="6"/>
  <c r="K76" i="6"/>
  <c r="L76" i="6"/>
  <c r="M76" i="6"/>
  <c r="N76" i="6"/>
  <c r="C118" i="6"/>
  <c r="D118" i="6"/>
  <c r="C119" i="6"/>
  <c r="E119" i="6"/>
  <c r="C120" i="6"/>
  <c r="D120" i="6"/>
  <c r="E120" i="6"/>
  <c r="F120" i="6"/>
  <c r="I120" i="6"/>
  <c r="J120" i="6"/>
  <c r="L120" i="6"/>
  <c r="M120" i="6"/>
  <c r="N120" i="6"/>
  <c r="D121" i="6"/>
  <c r="E121" i="6"/>
  <c r="C122" i="6"/>
  <c r="D122" i="6"/>
  <c r="E122" i="6"/>
  <c r="C123" i="6"/>
  <c r="D123" i="6"/>
  <c r="E123" i="6"/>
  <c r="C124" i="6"/>
  <c r="D124" i="6"/>
  <c r="E124" i="6"/>
  <c r="C125" i="6"/>
  <c r="D125" i="6"/>
  <c r="E125" i="6"/>
  <c r="C126" i="6"/>
  <c r="D126" i="6"/>
  <c r="E126" i="6"/>
  <c r="F126" i="6"/>
  <c r="G126" i="6"/>
  <c r="H126" i="6"/>
  <c r="I126" i="6"/>
  <c r="J126" i="6"/>
  <c r="K126" i="6"/>
  <c r="L126" i="6"/>
  <c r="M126" i="6"/>
  <c r="N126" i="6"/>
  <c r="C128" i="6"/>
  <c r="D128" i="6"/>
  <c r="E128" i="6"/>
  <c r="C129" i="6"/>
  <c r="D129" i="6"/>
  <c r="E129" i="6"/>
  <c r="C130" i="6"/>
  <c r="D130" i="6"/>
  <c r="E130" i="6"/>
  <c r="C131" i="6"/>
  <c r="D131" i="6"/>
  <c r="E131" i="6"/>
  <c r="D132" i="6"/>
  <c r="E132" i="6"/>
  <c r="D133" i="6"/>
  <c r="E133" i="6"/>
  <c r="N112" i="5"/>
  <c r="N115" i="5"/>
  <c r="N116" i="5"/>
  <c r="N122" i="5"/>
  <c r="N111" i="5"/>
  <c r="N113" i="5"/>
  <c r="N117" i="5"/>
  <c r="N118" i="5"/>
  <c r="N119" i="5"/>
  <c r="N121" i="5"/>
  <c r="N123" i="5"/>
  <c r="N124" i="5"/>
  <c r="J112" i="5"/>
  <c r="K111" i="5"/>
  <c r="K113" i="5"/>
  <c r="L112" i="5"/>
  <c r="L115" i="5"/>
  <c r="L116" i="5"/>
  <c r="L122" i="5"/>
  <c r="L111" i="5"/>
  <c r="L113" i="5"/>
  <c r="L117" i="5"/>
  <c r="L118" i="5"/>
  <c r="L119" i="5"/>
  <c r="L120" i="5"/>
  <c r="L121" i="5"/>
  <c r="L123" i="5"/>
  <c r="L124" i="5"/>
  <c r="L125" i="5"/>
  <c r="M113" i="5"/>
  <c r="M115" i="5"/>
  <c r="M116" i="5"/>
  <c r="M122" i="5"/>
  <c r="M111" i="5"/>
  <c r="M112" i="5"/>
  <c r="M117" i="5"/>
  <c r="M118" i="5"/>
  <c r="M119" i="5"/>
  <c r="M121" i="5"/>
  <c r="M123" i="5"/>
  <c r="M124" i="5"/>
  <c r="C120" i="5"/>
  <c r="D120" i="5"/>
  <c r="E120" i="5"/>
  <c r="F120" i="5"/>
  <c r="G120" i="5"/>
  <c r="H120" i="5"/>
  <c r="I120" i="5"/>
  <c r="J120" i="5"/>
  <c r="K120" i="5"/>
  <c r="M120" i="5"/>
  <c r="N120" i="5"/>
  <c r="C66" i="5"/>
  <c r="D66" i="5"/>
  <c r="E66" i="5"/>
  <c r="F66" i="5"/>
  <c r="G66" i="5"/>
  <c r="H66" i="5"/>
  <c r="I66" i="5"/>
  <c r="J66" i="5"/>
  <c r="K66" i="5"/>
  <c r="L66" i="5"/>
  <c r="M66" i="5"/>
  <c r="N66" i="5"/>
  <c r="C12" i="5"/>
  <c r="D12" i="5"/>
  <c r="E12" i="5"/>
  <c r="F12" i="5"/>
  <c r="G12" i="5"/>
  <c r="H12" i="5"/>
  <c r="I12" i="5"/>
  <c r="J12" i="5"/>
  <c r="K12" i="5"/>
  <c r="L12" i="5"/>
  <c r="M12" i="5"/>
  <c r="N12" i="5"/>
  <c r="N6" i="4"/>
  <c r="N76" i="3"/>
  <c r="N77" i="3"/>
  <c r="N78" i="3"/>
  <c r="N79" i="3"/>
  <c r="N80" i="3"/>
  <c r="N81" i="3"/>
  <c r="N82" i="3"/>
  <c r="N83" i="3"/>
  <c r="N84" i="3"/>
  <c r="N85" i="3"/>
  <c r="J3" i="5"/>
  <c r="C60" i="5"/>
  <c r="D60" i="5"/>
  <c r="E60" i="5"/>
  <c r="F60" i="5"/>
  <c r="G60" i="5"/>
  <c r="H60" i="5"/>
  <c r="I60" i="5"/>
  <c r="J60" i="5"/>
  <c r="K60" i="5"/>
  <c r="L60" i="5"/>
  <c r="M60" i="5"/>
  <c r="N60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C111" i="5"/>
  <c r="C112" i="5"/>
  <c r="C113" i="5"/>
  <c r="C115" i="5"/>
  <c r="C116" i="5"/>
  <c r="C117" i="5"/>
  <c r="C118" i="5"/>
  <c r="C119" i="5"/>
  <c r="C121" i="5"/>
  <c r="C122" i="5"/>
  <c r="C123" i="5"/>
  <c r="C124" i="5"/>
  <c r="C125" i="5"/>
  <c r="C126" i="5"/>
  <c r="I113" i="5"/>
  <c r="I115" i="5"/>
  <c r="I116" i="5"/>
  <c r="I122" i="5"/>
  <c r="I111" i="5"/>
  <c r="I112" i="5"/>
  <c r="I117" i="5"/>
  <c r="I118" i="5"/>
  <c r="I119" i="5"/>
  <c r="I121" i="5"/>
  <c r="I123" i="5"/>
  <c r="I124" i="5"/>
  <c r="J115" i="5"/>
  <c r="J116" i="5"/>
  <c r="J122" i="5"/>
  <c r="J111" i="5"/>
  <c r="J113" i="5"/>
  <c r="J117" i="5"/>
  <c r="J118" i="5"/>
  <c r="J119" i="5"/>
  <c r="J121" i="5"/>
  <c r="J123" i="5"/>
  <c r="J124" i="5"/>
  <c r="J125" i="5"/>
  <c r="K115" i="5"/>
  <c r="K116" i="5"/>
  <c r="K122" i="5"/>
  <c r="K112" i="5"/>
  <c r="K117" i="5"/>
  <c r="K118" i="5"/>
  <c r="K119" i="5"/>
  <c r="K121" i="5"/>
  <c r="K123" i="5"/>
  <c r="K124" i="5"/>
  <c r="K125" i="5"/>
  <c r="C6" i="5"/>
  <c r="D6" i="5"/>
  <c r="E6" i="5"/>
  <c r="F6" i="5"/>
  <c r="G6" i="5"/>
  <c r="H6" i="5"/>
  <c r="I6" i="5"/>
  <c r="J6" i="5"/>
  <c r="K6" i="5"/>
  <c r="L6" i="5"/>
  <c r="M6" i="5"/>
  <c r="N6" i="5"/>
  <c r="D112" i="5"/>
  <c r="D113" i="5"/>
  <c r="D115" i="5"/>
  <c r="D116" i="5"/>
  <c r="D117" i="5"/>
  <c r="D118" i="5"/>
  <c r="D119" i="5"/>
  <c r="D121" i="5"/>
  <c r="D122" i="5"/>
  <c r="D123" i="5"/>
  <c r="D124" i="5"/>
  <c r="D125" i="5"/>
  <c r="D126" i="5"/>
  <c r="E112" i="5"/>
  <c r="E113" i="5"/>
  <c r="E115" i="5"/>
  <c r="E116" i="5"/>
  <c r="E117" i="5"/>
  <c r="E118" i="5"/>
  <c r="E119" i="5"/>
  <c r="E121" i="5"/>
  <c r="E122" i="5"/>
  <c r="E123" i="5"/>
  <c r="E124" i="5"/>
  <c r="E125" i="5"/>
  <c r="E126" i="5"/>
  <c r="F112" i="5"/>
  <c r="F113" i="5"/>
  <c r="F115" i="5"/>
  <c r="F116" i="5"/>
  <c r="F117" i="5"/>
  <c r="F118" i="5"/>
  <c r="F119" i="5"/>
  <c r="F121" i="5"/>
  <c r="F122" i="5"/>
  <c r="F123" i="5"/>
  <c r="F124" i="5"/>
  <c r="F125" i="5"/>
  <c r="F126" i="5"/>
  <c r="G112" i="5"/>
  <c r="G128" i="5" s="1"/>
  <c r="G144" i="5" s="1"/>
  <c r="G165" i="5" s="1"/>
  <c r="G113" i="5"/>
  <c r="G115" i="5"/>
  <c r="G116" i="5"/>
  <c r="G117" i="5"/>
  <c r="G118" i="5"/>
  <c r="G119" i="5"/>
  <c r="G121" i="5"/>
  <c r="G122" i="5"/>
  <c r="G123" i="5"/>
  <c r="G124" i="5"/>
  <c r="G125" i="5"/>
  <c r="G126" i="5"/>
  <c r="H112" i="5"/>
  <c r="H113" i="5"/>
  <c r="H115" i="5"/>
  <c r="H116" i="5"/>
  <c r="H117" i="5"/>
  <c r="H118" i="5"/>
  <c r="H119" i="5"/>
  <c r="H121" i="5"/>
  <c r="H122" i="5"/>
  <c r="H123" i="5"/>
  <c r="H124" i="5"/>
  <c r="H125" i="5"/>
  <c r="H126" i="5"/>
  <c r="N125" i="5"/>
  <c r="N126" i="5"/>
  <c r="M125" i="5"/>
  <c r="M126" i="5"/>
  <c r="L126" i="5"/>
  <c r="K126" i="5"/>
  <c r="J126" i="5"/>
  <c r="I125" i="5"/>
  <c r="I126" i="5"/>
  <c r="D111" i="5"/>
  <c r="E111" i="5"/>
  <c r="F111" i="5"/>
  <c r="G111" i="5"/>
  <c r="H111" i="5"/>
  <c r="C72" i="5"/>
  <c r="C71" i="5"/>
  <c r="C70" i="5"/>
  <c r="C69" i="5"/>
  <c r="D69" i="5"/>
  <c r="E69" i="5"/>
  <c r="F69" i="5"/>
  <c r="G69" i="5"/>
  <c r="H69" i="5"/>
  <c r="I69" i="5"/>
  <c r="J69" i="5"/>
  <c r="K69" i="5"/>
  <c r="L69" i="5"/>
  <c r="M69" i="5"/>
  <c r="N69" i="5"/>
  <c r="D70" i="5"/>
  <c r="E70" i="5"/>
  <c r="F70" i="5"/>
  <c r="G70" i="5"/>
  <c r="H70" i="5"/>
  <c r="I70" i="5"/>
  <c r="J70" i="5"/>
  <c r="K70" i="5"/>
  <c r="L70" i="5"/>
  <c r="M70" i="5"/>
  <c r="N70" i="5"/>
  <c r="D71" i="5"/>
  <c r="E71" i="5"/>
  <c r="F71" i="5"/>
  <c r="G71" i="5"/>
  <c r="H71" i="5"/>
  <c r="I71" i="5"/>
  <c r="J71" i="5"/>
  <c r="K71" i="5"/>
  <c r="L71" i="5"/>
  <c r="M71" i="5"/>
  <c r="N71" i="5"/>
  <c r="D72" i="5"/>
  <c r="E72" i="5"/>
  <c r="F72" i="5"/>
  <c r="G72" i="5"/>
  <c r="H72" i="5"/>
  <c r="I72" i="5"/>
  <c r="J72" i="5"/>
  <c r="K72" i="5"/>
  <c r="L72" i="5"/>
  <c r="M72" i="5"/>
  <c r="N72" i="5"/>
  <c r="C68" i="5"/>
  <c r="C67" i="5"/>
  <c r="C65" i="5"/>
  <c r="C64" i="5"/>
  <c r="C63" i="5"/>
  <c r="C62" i="5"/>
  <c r="C61" i="5"/>
  <c r="C59" i="5"/>
  <c r="C58" i="5"/>
  <c r="C57" i="5"/>
  <c r="C18" i="5"/>
  <c r="C17" i="5"/>
  <c r="C16" i="5"/>
  <c r="D16" i="5"/>
  <c r="E16" i="5"/>
  <c r="F16" i="5"/>
  <c r="G16" i="5"/>
  <c r="H16" i="5"/>
  <c r="I16" i="5"/>
  <c r="J16" i="5"/>
  <c r="K16" i="5"/>
  <c r="L16" i="5"/>
  <c r="M16" i="5"/>
  <c r="N16" i="5"/>
  <c r="D17" i="5"/>
  <c r="E17" i="5"/>
  <c r="F17" i="5"/>
  <c r="G17" i="5"/>
  <c r="H17" i="5"/>
  <c r="I17" i="5"/>
  <c r="J17" i="5"/>
  <c r="K17" i="5"/>
  <c r="L17" i="5"/>
  <c r="M17" i="5"/>
  <c r="N17" i="5"/>
  <c r="D18" i="5"/>
  <c r="E18" i="5"/>
  <c r="F18" i="5"/>
  <c r="G18" i="5"/>
  <c r="H18" i="5"/>
  <c r="I18" i="5"/>
  <c r="J18" i="5"/>
  <c r="K18" i="5"/>
  <c r="L18" i="5"/>
  <c r="M18" i="5"/>
  <c r="N18" i="5"/>
  <c r="D15" i="5"/>
  <c r="E15" i="5"/>
  <c r="F15" i="5"/>
  <c r="G15" i="5"/>
  <c r="H15" i="5"/>
  <c r="I15" i="5"/>
  <c r="J15" i="5"/>
  <c r="K15" i="5"/>
  <c r="L15" i="5"/>
  <c r="M15" i="5"/>
  <c r="N15" i="5"/>
  <c r="C15" i="5"/>
  <c r="C14" i="5"/>
  <c r="C13" i="5"/>
  <c r="C11" i="5"/>
  <c r="C10" i="5"/>
  <c r="C9" i="5"/>
  <c r="C8" i="5"/>
  <c r="C7" i="5"/>
  <c r="C5" i="5"/>
  <c r="C4" i="5"/>
  <c r="D63" i="5"/>
  <c r="E63" i="5"/>
  <c r="F63" i="5"/>
  <c r="G63" i="5"/>
  <c r="H63" i="5"/>
  <c r="I63" i="5"/>
  <c r="J63" i="5"/>
  <c r="K63" i="5"/>
  <c r="L63" i="5"/>
  <c r="M63" i="5"/>
  <c r="N63" i="5"/>
  <c r="D9" i="5"/>
  <c r="E9" i="5"/>
  <c r="F9" i="5"/>
  <c r="G9" i="5"/>
  <c r="H9" i="5"/>
  <c r="I9" i="5"/>
  <c r="J9" i="5"/>
  <c r="K9" i="5"/>
  <c r="L9" i="5"/>
  <c r="M9" i="5"/>
  <c r="N9" i="5"/>
  <c r="D132" i="5"/>
  <c r="D3" i="3"/>
  <c r="D5" i="3"/>
  <c r="E3" i="3"/>
  <c r="E5" i="3"/>
  <c r="F3" i="3"/>
  <c r="F5" i="3"/>
  <c r="F13" i="3" s="1"/>
  <c r="F25" i="3" s="1"/>
  <c r="G3" i="3"/>
  <c r="G5" i="3"/>
  <c r="H3" i="3"/>
  <c r="H5" i="3"/>
  <c r="I3" i="3"/>
  <c r="I13" i="3" s="1"/>
  <c r="I25" i="3" s="1"/>
  <c r="I5" i="3"/>
  <c r="J3" i="3"/>
  <c r="J5" i="3"/>
  <c r="K3" i="3"/>
  <c r="K13" i="3" s="1"/>
  <c r="K25" i="3" s="1"/>
  <c r="K5" i="3"/>
  <c r="L3" i="3"/>
  <c r="L5" i="3"/>
  <c r="M3" i="3"/>
  <c r="M13" i="3" s="1"/>
  <c r="M25" i="3" s="1"/>
  <c r="M5" i="3"/>
  <c r="N3" i="3"/>
  <c r="N5" i="3"/>
  <c r="C4" i="3"/>
  <c r="D4" i="3"/>
  <c r="E4" i="3"/>
  <c r="F4" i="3"/>
  <c r="G4" i="3"/>
  <c r="H4" i="3"/>
  <c r="I4" i="3"/>
  <c r="J4" i="3"/>
  <c r="K4" i="3"/>
  <c r="L4" i="3"/>
  <c r="M4" i="3"/>
  <c r="N4" i="3"/>
  <c r="N57" i="5"/>
  <c r="N58" i="5"/>
  <c r="N59" i="5"/>
  <c r="N61" i="5"/>
  <c r="N62" i="5"/>
  <c r="N64" i="5"/>
  <c r="N65" i="5"/>
  <c r="N67" i="5"/>
  <c r="N68" i="5"/>
  <c r="M57" i="5"/>
  <c r="M58" i="5"/>
  <c r="M59" i="5"/>
  <c r="M61" i="5"/>
  <c r="M62" i="5"/>
  <c r="M64" i="5"/>
  <c r="M65" i="5"/>
  <c r="M67" i="5"/>
  <c r="M68" i="5"/>
  <c r="L57" i="5"/>
  <c r="L58" i="5"/>
  <c r="L59" i="5"/>
  <c r="L61" i="5"/>
  <c r="L62" i="5"/>
  <c r="L64" i="5"/>
  <c r="L65" i="5"/>
  <c r="L67" i="5"/>
  <c r="L68" i="5"/>
  <c r="K57" i="5"/>
  <c r="K58" i="5"/>
  <c r="K59" i="5"/>
  <c r="K61" i="5"/>
  <c r="K62" i="5"/>
  <c r="K64" i="5"/>
  <c r="K65" i="5"/>
  <c r="K67" i="5"/>
  <c r="K68" i="5"/>
  <c r="J57" i="5"/>
  <c r="J58" i="5"/>
  <c r="J59" i="5"/>
  <c r="J61" i="5"/>
  <c r="J62" i="5"/>
  <c r="J64" i="5"/>
  <c r="J65" i="5"/>
  <c r="J67" i="5"/>
  <c r="J68" i="5"/>
  <c r="I57" i="5"/>
  <c r="I58" i="5"/>
  <c r="I59" i="5"/>
  <c r="I61" i="5"/>
  <c r="I62" i="5"/>
  <c r="I64" i="5"/>
  <c r="I65" i="5"/>
  <c r="I67" i="5"/>
  <c r="I68" i="5"/>
  <c r="H57" i="5"/>
  <c r="H58" i="5"/>
  <c r="H59" i="5"/>
  <c r="H61" i="5"/>
  <c r="H62" i="5"/>
  <c r="H64" i="5"/>
  <c r="H65" i="5"/>
  <c r="H67" i="5"/>
  <c r="H68" i="5"/>
  <c r="G57" i="5"/>
  <c r="G58" i="5"/>
  <c r="G59" i="5"/>
  <c r="G61" i="5"/>
  <c r="G62" i="5"/>
  <c r="G64" i="5"/>
  <c r="G65" i="5"/>
  <c r="G67" i="5"/>
  <c r="G68" i="5"/>
  <c r="F57" i="5"/>
  <c r="F58" i="5"/>
  <c r="F59" i="5"/>
  <c r="F61" i="5"/>
  <c r="F62" i="5"/>
  <c r="F64" i="5"/>
  <c r="F65" i="5"/>
  <c r="F67" i="5"/>
  <c r="F68" i="5"/>
  <c r="E57" i="5"/>
  <c r="E58" i="5"/>
  <c r="E59" i="5"/>
  <c r="E61" i="5"/>
  <c r="E62" i="5"/>
  <c r="E64" i="5"/>
  <c r="E65" i="5"/>
  <c r="E67" i="5"/>
  <c r="E68" i="5"/>
  <c r="D57" i="5"/>
  <c r="D58" i="5"/>
  <c r="D59" i="5"/>
  <c r="D61" i="5"/>
  <c r="D62" i="5"/>
  <c r="D64" i="5"/>
  <c r="D65" i="5"/>
  <c r="D67" i="5"/>
  <c r="D68" i="5"/>
  <c r="D8" i="5"/>
  <c r="E8" i="5"/>
  <c r="E19" i="5" s="1"/>
  <c r="F8" i="5"/>
  <c r="G8" i="5"/>
  <c r="H8" i="5"/>
  <c r="D7" i="5"/>
  <c r="E7" i="5"/>
  <c r="F7" i="5"/>
  <c r="G7" i="5"/>
  <c r="H7" i="5"/>
  <c r="I5" i="5"/>
  <c r="H5" i="5"/>
  <c r="G5" i="5"/>
  <c r="F5" i="5"/>
  <c r="E5" i="5"/>
  <c r="D5" i="5"/>
  <c r="K3" i="5"/>
  <c r="I3" i="5"/>
  <c r="H3" i="5"/>
  <c r="G3" i="5"/>
  <c r="F3" i="5"/>
  <c r="D3" i="5"/>
  <c r="N14" i="5"/>
  <c r="M14" i="5"/>
  <c r="L14" i="5"/>
  <c r="K14" i="5"/>
  <c r="J14" i="5"/>
  <c r="I14" i="5"/>
  <c r="H14" i="5"/>
  <c r="G14" i="5"/>
  <c r="F14" i="5"/>
  <c r="E14" i="5"/>
  <c r="D14" i="5"/>
  <c r="N13" i="5"/>
  <c r="M13" i="5"/>
  <c r="L13" i="5"/>
  <c r="K13" i="5"/>
  <c r="J13" i="5"/>
  <c r="I13" i="5"/>
  <c r="H13" i="5"/>
  <c r="G13" i="5"/>
  <c r="F13" i="5"/>
  <c r="E13" i="5"/>
  <c r="D13" i="5"/>
  <c r="N11" i="5"/>
  <c r="M11" i="5"/>
  <c r="L11" i="5"/>
  <c r="K11" i="5"/>
  <c r="J11" i="5"/>
  <c r="I11" i="5"/>
  <c r="H11" i="5"/>
  <c r="G11" i="5"/>
  <c r="F11" i="5"/>
  <c r="E11" i="5"/>
  <c r="D11" i="5"/>
  <c r="N10" i="5"/>
  <c r="M10" i="5"/>
  <c r="L10" i="5"/>
  <c r="K10" i="5"/>
  <c r="J10" i="5"/>
  <c r="I10" i="5"/>
  <c r="H10" i="5"/>
  <c r="G10" i="5"/>
  <c r="F10" i="5"/>
  <c r="E10" i="5"/>
  <c r="D10" i="5"/>
  <c r="N8" i="5"/>
  <c r="M8" i="5"/>
  <c r="L8" i="5"/>
  <c r="K8" i="5"/>
  <c r="J8" i="5"/>
  <c r="I8" i="5"/>
  <c r="N7" i="5"/>
  <c r="M7" i="5"/>
  <c r="L7" i="5"/>
  <c r="K7" i="5"/>
  <c r="J7" i="5"/>
  <c r="I7" i="5"/>
  <c r="N4" i="5"/>
  <c r="M4" i="5"/>
  <c r="L4" i="5"/>
  <c r="K4" i="5"/>
  <c r="J4" i="5"/>
  <c r="I4" i="5"/>
  <c r="H4" i="5"/>
  <c r="G4" i="5"/>
  <c r="F4" i="5"/>
  <c r="E4" i="5"/>
  <c r="D4" i="5"/>
  <c r="N3" i="5"/>
  <c r="M3" i="5"/>
  <c r="L3" i="5"/>
  <c r="M58" i="4"/>
  <c r="L92" i="4"/>
  <c r="L90" i="4"/>
  <c r="K90" i="4"/>
  <c r="K91" i="4"/>
  <c r="K92" i="4"/>
  <c r="K93" i="4"/>
  <c r="K94" i="4"/>
  <c r="I94" i="4"/>
  <c r="I93" i="4"/>
  <c r="J92" i="4"/>
  <c r="I92" i="4"/>
  <c r="J91" i="4"/>
  <c r="J90" i="4"/>
  <c r="I90" i="4"/>
  <c r="J93" i="4"/>
  <c r="J94" i="4"/>
  <c r="J95" i="4"/>
  <c r="J96" i="4"/>
  <c r="J97" i="4"/>
  <c r="J98" i="4"/>
  <c r="J99" i="4"/>
  <c r="E99" i="4"/>
  <c r="E92" i="4"/>
  <c r="F92" i="4"/>
  <c r="H92" i="4"/>
  <c r="F91" i="4"/>
  <c r="E91" i="4"/>
  <c r="F90" i="4"/>
  <c r="H90" i="4"/>
  <c r="E90" i="4"/>
  <c r="J11" i="4"/>
  <c r="F5" i="4"/>
  <c r="G5" i="4"/>
  <c r="H5" i="4"/>
  <c r="I5" i="4"/>
  <c r="E5" i="4"/>
  <c r="G3" i="4"/>
  <c r="G31" i="4" s="1"/>
  <c r="H3" i="4"/>
  <c r="I3" i="4"/>
  <c r="I14" i="4"/>
  <c r="F3" i="4"/>
  <c r="F14" i="4" s="1"/>
  <c r="F4" i="4"/>
  <c r="D5" i="4"/>
  <c r="D6" i="4"/>
  <c r="D6" i="3"/>
  <c r="E6" i="4"/>
  <c r="E6" i="3"/>
  <c r="F6" i="4"/>
  <c r="F6" i="3"/>
  <c r="G6" i="4"/>
  <c r="G6" i="3"/>
  <c r="H6" i="4"/>
  <c r="H6" i="3"/>
  <c r="H16" i="4" s="1"/>
  <c r="D7" i="4"/>
  <c r="D17" i="4" s="1"/>
  <c r="D7" i="3"/>
  <c r="E7" i="4"/>
  <c r="E7" i="3"/>
  <c r="F7" i="4"/>
  <c r="F17" i="4" s="1"/>
  <c r="F7" i="3"/>
  <c r="G7" i="4"/>
  <c r="G7" i="3"/>
  <c r="H7" i="4"/>
  <c r="H7" i="3"/>
  <c r="D3" i="4"/>
  <c r="E3" i="4"/>
  <c r="C6" i="4"/>
  <c r="C16" i="4" s="1"/>
  <c r="C6" i="3"/>
  <c r="C7" i="4"/>
  <c r="C17" i="4"/>
  <c r="C7" i="3"/>
  <c r="C5" i="4"/>
  <c r="C3" i="4"/>
  <c r="I99" i="4"/>
  <c r="H91" i="4"/>
  <c r="H93" i="4"/>
  <c r="H94" i="4"/>
  <c r="H95" i="4"/>
  <c r="H96" i="4"/>
  <c r="H97" i="4"/>
  <c r="H98" i="4"/>
  <c r="H99" i="4"/>
  <c r="I91" i="4"/>
  <c r="I95" i="4"/>
  <c r="I96" i="4"/>
  <c r="I97" i="4"/>
  <c r="I98" i="4"/>
  <c r="K95" i="4"/>
  <c r="K96" i="4"/>
  <c r="K97" i="4"/>
  <c r="K98" i="4"/>
  <c r="K99" i="4"/>
  <c r="L91" i="4"/>
  <c r="L93" i="4"/>
  <c r="L94" i="4"/>
  <c r="L95" i="4"/>
  <c r="L96" i="4"/>
  <c r="L97" i="4"/>
  <c r="L98" i="4"/>
  <c r="L99" i="4"/>
  <c r="M90" i="4"/>
  <c r="M91" i="4"/>
  <c r="M92" i="4"/>
  <c r="M93" i="4"/>
  <c r="M94" i="4"/>
  <c r="M95" i="4"/>
  <c r="M96" i="4"/>
  <c r="M97" i="4"/>
  <c r="M98" i="4"/>
  <c r="M99" i="4"/>
  <c r="N90" i="4"/>
  <c r="N91" i="4"/>
  <c r="N92" i="4"/>
  <c r="N93" i="4"/>
  <c r="N94" i="4"/>
  <c r="N95" i="4"/>
  <c r="N96" i="4"/>
  <c r="N97" i="4"/>
  <c r="N98" i="4"/>
  <c r="F93" i="4"/>
  <c r="F94" i="4"/>
  <c r="F95" i="4"/>
  <c r="F96" i="4"/>
  <c r="F97" i="4"/>
  <c r="F98" i="4"/>
  <c r="F99" i="4"/>
  <c r="G12" i="4"/>
  <c r="H12" i="4"/>
  <c r="I12" i="4"/>
  <c r="J12" i="4"/>
  <c r="K12" i="4"/>
  <c r="L12" i="4"/>
  <c r="M12" i="4"/>
  <c r="N12" i="4"/>
  <c r="J5" i="4"/>
  <c r="K5" i="4"/>
  <c r="L5" i="4"/>
  <c r="M5" i="4"/>
  <c r="N5" i="4"/>
  <c r="N31" i="4" s="1"/>
  <c r="J3" i="4"/>
  <c r="K3" i="4"/>
  <c r="L3" i="4"/>
  <c r="M3" i="4"/>
  <c r="M31" i="4" s="1"/>
  <c r="N3" i="4"/>
  <c r="F12" i="4"/>
  <c r="E12" i="4"/>
  <c r="E94" i="4"/>
  <c r="E95" i="4"/>
  <c r="E96" i="4"/>
  <c r="E97" i="4"/>
  <c r="E98" i="4"/>
  <c r="E93" i="4"/>
  <c r="D97" i="4"/>
  <c r="D98" i="4"/>
  <c r="C92" i="4"/>
  <c r="I7" i="3"/>
  <c r="J7" i="3"/>
  <c r="K7" i="3"/>
  <c r="L7" i="3"/>
  <c r="M7" i="3"/>
  <c r="N7" i="3"/>
  <c r="C8" i="3"/>
  <c r="D8" i="3"/>
  <c r="E8" i="3"/>
  <c r="F8" i="3"/>
  <c r="G8" i="3"/>
  <c r="H8" i="3"/>
  <c r="I8" i="3"/>
  <c r="J8" i="3"/>
  <c r="K8" i="3"/>
  <c r="L8" i="3"/>
  <c r="M8" i="3"/>
  <c r="N8" i="3"/>
  <c r="C9" i="3"/>
  <c r="D9" i="3"/>
  <c r="E9" i="3"/>
  <c r="F9" i="3"/>
  <c r="G9" i="3"/>
  <c r="H9" i="3"/>
  <c r="I9" i="3"/>
  <c r="J9" i="3"/>
  <c r="K9" i="3"/>
  <c r="L9" i="3"/>
  <c r="M9" i="3"/>
  <c r="N9" i="3"/>
  <c r="C10" i="3"/>
  <c r="D10" i="3"/>
  <c r="E10" i="3"/>
  <c r="F10" i="3"/>
  <c r="G10" i="3"/>
  <c r="H10" i="3"/>
  <c r="I10" i="3"/>
  <c r="J10" i="3"/>
  <c r="K10" i="3"/>
  <c r="L10" i="3"/>
  <c r="M10" i="3"/>
  <c r="N10" i="3"/>
  <c r="C11" i="3"/>
  <c r="D11" i="3"/>
  <c r="E11" i="3"/>
  <c r="F11" i="3"/>
  <c r="G11" i="3"/>
  <c r="H11" i="3"/>
  <c r="I11" i="3"/>
  <c r="J11" i="3"/>
  <c r="K11" i="3"/>
  <c r="L11" i="3"/>
  <c r="M11" i="3"/>
  <c r="N11" i="3"/>
  <c r="C12" i="3"/>
  <c r="D12" i="3"/>
  <c r="E12" i="3"/>
  <c r="F12" i="3"/>
  <c r="G12" i="3"/>
  <c r="H12" i="3"/>
  <c r="I12" i="3"/>
  <c r="J12" i="3"/>
  <c r="K12" i="3"/>
  <c r="L12" i="3"/>
  <c r="M12" i="3"/>
  <c r="N12" i="3"/>
  <c r="I6" i="3"/>
  <c r="R6" i="3" s="1"/>
  <c r="J6" i="3"/>
  <c r="K6" i="3"/>
  <c r="L6" i="3"/>
  <c r="M6" i="3"/>
  <c r="N6" i="3"/>
  <c r="M76" i="3"/>
  <c r="M77" i="3"/>
  <c r="M78" i="3"/>
  <c r="M79" i="3"/>
  <c r="M80" i="3"/>
  <c r="M81" i="3"/>
  <c r="M82" i="3"/>
  <c r="M83" i="3"/>
  <c r="M84" i="3"/>
  <c r="M85" i="3"/>
  <c r="M86" i="3"/>
  <c r="G78" i="3"/>
  <c r="G44" i="3"/>
  <c r="C108" i="4"/>
  <c r="O108" i="4" s="1"/>
  <c r="C91" i="4"/>
  <c r="C93" i="4"/>
  <c r="C94" i="4"/>
  <c r="C95" i="4"/>
  <c r="C96" i="4"/>
  <c r="C97" i="4"/>
  <c r="C98" i="4"/>
  <c r="C99" i="4"/>
  <c r="C86" i="3"/>
  <c r="C76" i="3"/>
  <c r="C77" i="3"/>
  <c r="C78" i="3"/>
  <c r="C79" i="3"/>
  <c r="C80" i="3"/>
  <c r="C81" i="3"/>
  <c r="C82" i="3"/>
  <c r="C83" i="3"/>
  <c r="C84" i="3"/>
  <c r="C85" i="3"/>
  <c r="D86" i="3"/>
  <c r="D76" i="3"/>
  <c r="D77" i="3"/>
  <c r="D78" i="3"/>
  <c r="D79" i="3"/>
  <c r="D80" i="3"/>
  <c r="D81" i="3"/>
  <c r="D82" i="3"/>
  <c r="D83" i="3"/>
  <c r="D84" i="3"/>
  <c r="D85" i="3"/>
  <c r="E86" i="3"/>
  <c r="E76" i="3"/>
  <c r="E77" i="3"/>
  <c r="E78" i="3"/>
  <c r="E79" i="3"/>
  <c r="E80" i="3"/>
  <c r="E81" i="3"/>
  <c r="E82" i="3"/>
  <c r="E83" i="3"/>
  <c r="E84" i="3"/>
  <c r="E85" i="3"/>
  <c r="F86" i="3"/>
  <c r="F76" i="3"/>
  <c r="F77" i="3"/>
  <c r="F78" i="3"/>
  <c r="F79" i="3"/>
  <c r="F80" i="3"/>
  <c r="F81" i="3"/>
  <c r="F82" i="3"/>
  <c r="F83" i="3"/>
  <c r="F84" i="3"/>
  <c r="F85" i="3"/>
  <c r="G86" i="3"/>
  <c r="G76" i="3"/>
  <c r="G77" i="3"/>
  <c r="G79" i="3"/>
  <c r="G80" i="3"/>
  <c r="G81" i="3"/>
  <c r="G82" i="3"/>
  <c r="G83" i="3"/>
  <c r="G84" i="3"/>
  <c r="G85" i="3"/>
  <c r="H86" i="3"/>
  <c r="H76" i="3"/>
  <c r="H77" i="3"/>
  <c r="H78" i="3"/>
  <c r="H79" i="3"/>
  <c r="H80" i="3"/>
  <c r="H81" i="3"/>
  <c r="H82" i="3"/>
  <c r="H83" i="3"/>
  <c r="H84" i="3"/>
  <c r="H85" i="3"/>
  <c r="I86" i="3"/>
  <c r="I76" i="3"/>
  <c r="I77" i="3"/>
  <c r="I78" i="3"/>
  <c r="I79" i="3"/>
  <c r="I80" i="3"/>
  <c r="I81" i="3"/>
  <c r="I82" i="3"/>
  <c r="I83" i="3"/>
  <c r="I84" i="3"/>
  <c r="I85" i="3"/>
  <c r="J86" i="3"/>
  <c r="J76" i="3"/>
  <c r="J77" i="3"/>
  <c r="J78" i="3"/>
  <c r="J79" i="3"/>
  <c r="J80" i="3"/>
  <c r="J81" i="3"/>
  <c r="J82" i="3"/>
  <c r="J83" i="3"/>
  <c r="J84" i="3"/>
  <c r="J85" i="3"/>
  <c r="K86" i="3"/>
  <c r="K76" i="3"/>
  <c r="K77" i="3"/>
  <c r="K78" i="3"/>
  <c r="K79" i="3"/>
  <c r="K80" i="3"/>
  <c r="K81" i="3"/>
  <c r="K82" i="3"/>
  <c r="K83" i="3"/>
  <c r="K84" i="3"/>
  <c r="K85" i="3"/>
  <c r="L86" i="3"/>
  <c r="L76" i="3"/>
  <c r="L77" i="3"/>
  <c r="L78" i="3"/>
  <c r="L79" i="3"/>
  <c r="L80" i="3"/>
  <c r="L81" i="3"/>
  <c r="L82" i="3"/>
  <c r="L83" i="3"/>
  <c r="L84" i="3"/>
  <c r="L85" i="3"/>
  <c r="N91" i="1"/>
  <c r="N83" i="1"/>
  <c r="N84" i="1"/>
  <c r="N85" i="1"/>
  <c r="N86" i="1"/>
  <c r="N87" i="1"/>
  <c r="N88" i="1"/>
  <c r="N89" i="1"/>
  <c r="N90" i="1"/>
  <c r="N92" i="1"/>
  <c r="N93" i="1"/>
  <c r="N94" i="1"/>
  <c r="N82" i="2"/>
  <c r="N83" i="2"/>
  <c r="N84" i="2"/>
  <c r="N85" i="2"/>
  <c r="N86" i="2"/>
  <c r="N87" i="2"/>
  <c r="N88" i="2"/>
  <c r="N89" i="2"/>
  <c r="N90" i="2"/>
  <c r="N91" i="2"/>
  <c r="N92" i="2"/>
  <c r="N93" i="2"/>
  <c r="N49" i="4"/>
  <c r="N50" i="4"/>
  <c r="N51" i="4"/>
  <c r="N52" i="4"/>
  <c r="N53" i="4"/>
  <c r="N54" i="4"/>
  <c r="N55" i="4"/>
  <c r="N56" i="4"/>
  <c r="N57" i="4"/>
  <c r="N58" i="4"/>
  <c r="M49" i="4"/>
  <c r="M50" i="4"/>
  <c r="M51" i="4"/>
  <c r="M52" i="4"/>
  <c r="M53" i="4"/>
  <c r="M54" i="4"/>
  <c r="M55" i="4"/>
  <c r="M56" i="4"/>
  <c r="M57" i="4"/>
  <c r="L49" i="4"/>
  <c r="L50" i="4"/>
  <c r="L51" i="4"/>
  <c r="L52" i="4"/>
  <c r="L53" i="4"/>
  <c r="L54" i="4"/>
  <c r="L55" i="4"/>
  <c r="L56" i="4"/>
  <c r="L57" i="4"/>
  <c r="L58" i="4"/>
  <c r="K49" i="4"/>
  <c r="K50" i="4"/>
  <c r="K51" i="4"/>
  <c r="K52" i="4"/>
  <c r="K53" i="4"/>
  <c r="K54" i="4"/>
  <c r="K55" i="4"/>
  <c r="K56" i="4"/>
  <c r="K57" i="4"/>
  <c r="K58" i="4"/>
  <c r="J49" i="4"/>
  <c r="J50" i="4"/>
  <c r="J51" i="4"/>
  <c r="J52" i="4"/>
  <c r="J53" i="4"/>
  <c r="J54" i="4"/>
  <c r="J55" i="4"/>
  <c r="J56" i="4"/>
  <c r="J57" i="4"/>
  <c r="J58" i="4"/>
  <c r="I49" i="4"/>
  <c r="I50" i="4"/>
  <c r="I51" i="4"/>
  <c r="I52" i="4"/>
  <c r="I53" i="4"/>
  <c r="I54" i="4"/>
  <c r="I55" i="4"/>
  <c r="I56" i="4"/>
  <c r="I57" i="4"/>
  <c r="I58" i="4"/>
  <c r="H49" i="4"/>
  <c r="H50" i="4"/>
  <c r="H51" i="4"/>
  <c r="H52" i="4"/>
  <c r="H53" i="4"/>
  <c r="H54" i="4"/>
  <c r="H55" i="4"/>
  <c r="H56" i="4"/>
  <c r="H57" i="4"/>
  <c r="H58" i="4"/>
  <c r="G49" i="4"/>
  <c r="G50" i="4"/>
  <c r="G51" i="4"/>
  <c r="G52" i="4"/>
  <c r="G53" i="4"/>
  <c r="G54" i="4"/>
  <c r="G55" i="4"/>
  <c r="G56" i="4"/>
  <c r="G57" i="4"/>
  <c r="G58" i="4"/>
  <c r="F49" i="4"/>
  <c r="F50" i="4"/>
  <c r="F51" i="4"/>
  <c r="F52" i="4"/>
  <c r="F53" i="4"/>
  <c r="F54" i="4"/>
  <c r="F55" i="4"/>
  <c r="F56" i="4"/>
  <c r="F57" i="4"/>
  <c r="F58" i="4"/>
  <c r="E49" i="4"/>
  <c r="E50" i="4"/>
  <c r="E51" i="4"/>
  <c r="E52" i="4"/>
  <c r="E53" i="4"/>
  <c r="E54" i="4"/>
  <c r="E55" i="4"/>
  <c r="E56" i="4"/>
  <c r="E57" i="4"/>
  <c r="E58" i="4"/>
  <c r="D49" i="4"/>
  <c r="D50" i="4"/>
  <c r="D51" i="4"/>
  <c r="D52" i="4"/>
  <c r="D53" i="4"/>
  <c r="D54" i="4"/>
  <c r="D55" i="4"/>
  <c r="D56" i="4"/>
  <c r="D57" i="4"/>
  <c r="D58" i="4"/>
  <c r="C49" i="4"/>
  <c r="C50" i="4"/>
  <c r="C51" i="4"/>
  <c r="C52" i="4"/>
  <c r="C53" i="4"/>
  <c r="C54" i="4"/>
  <c r="C55" i="4"/>
  <c r="C56" i="4"/>
  <c r="C57" i="4"/>
  <c r="C58" i="4"/>
  <c r="D12" i="4"/>
  <c r="C12" i="4"/>
  <c r="N11" i="4"/>
  <c r="M11" i="4"/>
  <c r="L11" i="4"/>
  <c r="K11" i="4"/>
  <c r="I11" i="4"/>
  <c r="H11" i="4"/>
  <c r="G11" i="4"/>
  <c r="F11" i="4"/>
  <c r="E11" i="4"/>
  <c r="D11" i="4"/>
  <c r="C11" i="4"/>
  <c r="N10" i="4"/>
  <c r="M10" i="4"/>
  <c r="L10" i="4"/>
  <c r="K10" i="4"/>
  <c r="J10" i="4"/>
  <c r="I10" i="4"/>
  <c r="H10" i="4"/>
  <c r="G10" i="4"/>
  <c r="F10" i="4"/>
  <c r="E10" i="4"/>
  <c r="D10" i="4"/>
  <c r="C10" i="4"/>
  <c r="N9" i="4"/>
  <c r="M9" i="4"/>
  <c r="L9" i="4"/>
  <c r="K9" i="4"/>
  <c r="J9" i="4"/>
  <c r="I9" i="4"/>
  <c r="H9" i="4"/>
  <c r="G9" i="4"/>
  <c r="F9" i="4"/>
  <c r="E9" i="4"/>
  <c r="D9" i="4"/>
  <c r="C9" i="4"/>
  <c r="N8" i="4"/>
  <c r="M8" i="4"/>
  <c r="L8" i="4"/>
  <c r="K8" i="4"/>
  <c r="J8" i="4"/>
  <c r="I8" i="4"/>
  <c r="H8" i="4"/>
  <c r="G8" i="4"/>
  <c r="F8" i="4"/>
  <c r="E8" i="4"/>
  <c r="D8" i="4"/>
  <c r="C8" i="4"/>
  <c r="N7" i="4"/>
  <c r="M7" i="4"/>
  <c r="L7" i="4"/>
  <c r="K7" i="4"/>
  <c r="J7" i="4"/>
  <c r="I7" i="4"/>
  <c r="M6" i="4"/>
  <c r="L6" i="4"/>
  <c r="K6" i="4"/>
  <c r="J6" i="4"/>
  <c r="I6" i="4"/>
  <c r="N4" i="4"/>
  <c r="M4" i="4"/>
  <c r="L4" i="4"/>
  <c r="K4" i="4"/>
  <c r="J4" i="4"/>
  <c r="I4" i="4"/>
  <c r="H4" i="4"/>
  <c r="G4" i="4"/>
  <c r="E4" i="4"/>
  <c r="D4" i="4"/>
  <c r="C4" i="4"/>
  <c r="C83" i="1"/>
  <c r="D83" i="1"/>
  <c r="D84" i="1"/>
  <c r="D85" i="1"/>
  <c r="D86" i="1"/>
  <c r="D87" i="1"/>
  <c r="D88" i="1"/>
  <c r="D89" i="1"/>
  <c r="D90" i="1"/>
  <c r="D91" i="1"/>
  <c r="D92" i="1"/>
  <c r="D93" i="1"/>
  <c r="D94" i="1"/>
  <c r="E83" i="1"/>
  <c r="E84" i="1"/>
  <c r="E85" i="1"/>
  <c r="E86" i="1"/>
  <c r="E87" i="1"/>
  <c r="E88" i="1"/>
  <c r="E89" i="1"/>
  <c r="E90" i="1"/>
  <c r="E91" i="1"/>
  <c r="E92" i="1"/>
  <c r="E93" i="1"/>
  <c r="E94" i="1"/>
  <c r="F83" i="1"/>
  <c r="F84" i="1"/>
  <c r="F85" i="1"/>
  <c r="F86" i="1"/>
  <c r="F87" i="1"/>
  <c r="F88" i="1"/>
  <c r="F89" i="1"/>
  <c r="F90" i="1"/>
  <c r="F91" i="1"/>
  <c r="F92" i="1"/>
  <c r="F93" i="1"/>
  <c r="F94" i="1"/>
  <c r="G83" i="1"/>
  <c r="G84" i="1"/>
  <c r="G85" i="1"/>
  <c r="G86" i="1"/>
  <c r="G87" i="1"/>
  <c r="G88" i="1"/>
  <c r="G89" i="1"/>
  <c r="G90" i="1"/>
  <c r="G91" i="1"/>
  <c r="G92" i="1"/>
  <c r="G93" i="1"/>
  <c r="G94" i="1"/>
  <c r="H83" i="1"/>
  <c r="H84" i="1"/>
  <c r="H85" i="1"/>
  <c r="H86" i="1"/>
  <c r="H87" i="1"/>
  <c r="H88" i="1"/>
  <c r="H89" i="1"/>
  <c r="H90" i="1"/>
  <c r="H91" i="1"/>
  <c r="H92" i="1"/>
  <c r="H93" i="1"/>
  <c r="H94" i="1"/>
  <c r="I83" i="1"/>
  <c r="I84" i="1"/>
  <c r="I85" i="1"/>
  <c r="I86" i="1"/>
  <c r="I87" i="1"/>
  <c r="I88" i="1"/>
  <c r="I89" i="1"/>
  <c r="I90" i="1"/>
  <c r="I91" i="1"/>
  <c r="I92" i="1"/>
  <c r="I93" i="1"/>
  <c r="I94" i="1"/>
  <c r="J83" i="1"/>
  <c r="J84" i="1"/>
  <c r="J85" i="1"/>
  <c r="J86" i="1"/>
  <c r="J87" i="1"/>
  <c r="J88" i="1"/>
  <c r="J89" i="1"/>
  <c r="J90" i="1"/>
  <c r="J91" i="1"/>
  <c r="J92" i="1"/>
  <c r="J93" i="1"/>
  <c r="J94" i="1"/>
  <c r="K83" i="1"/>
  <c r="K84" i="1"/>
  <c r="K85" i="1"/>
  <c r="K86" i="1"/>
  <c r="K87" i="1"/>
  <c r="K88" i="1"/>
  <c r="K89" i="1"/>
  <c r="K90" i="1"/>
  <c r="K91" i="1"/>
  <c r="K92" i="1"/>
  <c r="K93" i="1"/>
  <c r="K94" i="1"/>
  <c r="L83" i="1"/>
  <c r="L84" i="1"/>
  <c r="L85" i="1"/>
  <c r="L86" i="1"/>
  <c r="L87" i="1"/>
  <c r="L88" i="1"/>
  <c r="L89" i="1"/>
  <c r="L90" i="1"/>
  <c r="L91" i="1"/>
  <c r="L92" i="1"/>
  <c r="L93" i="1"/>
  <c r="L94" i="1"/>
  <c r="M83" i="1"/>
  <c r="M84" i="1"/>
  <c r="M85" i="1"/>
  <c r="M86" i="1"/>
  <c r="M87" i="1"/>
  <c r="M88" i="1"/>
  <c r="M89" i="1"/>
  <c r="M90" i="1"/>
  <c r="M91" i="1"/>
  <c r="M92" i="1"/>
  <c r="M93" i="1"/>
  <c r="M94" i="1"/>
  <c r="C84" i="1"/>
  <c r="C85" i="1"/>
  <c r="C86" i="1"/>
  <c r="C87" i="1"/>
  <c r="C88" i="1"/>
  <c r="C89" i="1"/>
  <c r="C90" i="1"/>
  <c r="C91" i="1"/>
  <c r="C92" i="1"/>
  <c r="C93" i="1"/>
  <c r="C94" i="1"/>
  <c r="D82" i="2"/>
  <c r="D83" i="2"/>
  <c r="D84" i="2"/>
  <c r="D85" i="2"/>
  <c r="D86" i="2"/>
  <c r="D87" i="2"/>
  <c r="D88" i="2"/>
  <c r="D89" i="2"/>
  <c r="D90" i="2"/>
  <c r="D91" i="2"/>
  <c r="D92" i="2"/>
  <c r="D93" i="2"/>
  <c r="E82" i="2"/>
  <c r="E83" i="2"/>
  <c r="E84" i="2"/>
  <c r="E85" i="2"/>
  <c r="E86" i="2"/>
  <c r="E87" i="2"/>
  <c r="E88" i="2"/>
  <c r="E89" i="2"/>
  <c r="E90" i="2"/>
  <c r="E91" i="2"/>
  <c r="E92" i="2"/>
  <c r="E93" i="2"/>
  <c r="F82" i="2"/>
  <c r="F83" i="2"/>
  <c r="F84" i="2"/>
  <c r="F85" i="2"/>
  <c r="F86" i="2"/>
  <c r="F87" i="2"/>
  <c r="F88" i="2"/>
  <c r="F89" i="2"/>
  <c r="F90" i="2"/>
  <c r="F91" i="2"/>
  <c r="F92" i="2"/>
  <c r="F93" i="2"/>
  <c r="G82" i="2"/>
  <c r="G83" i="2"/>
  <c r="G84" i="2"/>
  <c r="G85" i="2"/>
  <c r="G86" i="2"/>
  <c r="G87" i="2"/>
  <c r="G88" i="2"/>
  <c r="G89" i="2"/>
  <c r="G90" i="2"/>
  <c r="G91" i="2"/>
  <c r="G92" i="2"/>
  <c r="G93" i="2"/>
  <c r="H82" i="2"/>
  <c r="H83" i="2"/>
  <c r="H84" i="2"/>
  <c r="H85" i="2"/>
  <c r="H86" i="2"/>
  <c r="H87" i="2"/>
  <c r="H88" i="2"/>
  <c r="H89" i="2"/>
  <c r="H90" i="2"/>
  <c r="H91" i="2"/>
  <c r="H92" i="2"/>
  <c r="H93" i="2"/>
  <c r="I82" i="2"/>
  <c r="I83" i="2"/>
  <c r="I84" i="2"/>
  <c r="I85" i="2"/>
  <c r="I86" i="2"/>
  <c r="I87" i="2"/>
  <c r="I88" i="2"/>
  <c r="I89" i="2"/>
  <c r="I90" i="2"/>
  <c r="I91" i="2"/>
  <c r="I92" i="2"/>
  <c r="I93" i="2"/>
  <c r="J82" i="2"/>
  <c r="J83" i="2"/>
  <c r="J84" i="2"/>
  <c r="J85" i="2"/>
  <c r="J86" i="2"/>
  <c r="J87" i="2"/>
  <c r="J88" i="2"/>
  <c r="J89" i="2"/>
  <c r="J90" i="2"/>
  <c r="J91" i="2"/>
  <c r="J92" i="2"/>
  <c r="J93" i="2"/>
  <c r="K82" i="2"/>
  <c r="K83" i="2"/>
  <c r="K84" i="2"/>
  <c r="K85" i="2"/>
  <c r="K86" i="2"/>
  <c r="K87" i="2"/>
  <c r="K88" i="2"/>
  <c r="K89" i="2"/>
  <c r="K90" i="2"/>
  <c r="K91" i="2"/>
  <c r="K92" i="2"/>
  <c r="K93" i="2"/>
  <c r="L82" i="2"/>
  <c r="L83" i="2"/>
  <c r="L84" i="2"/>
  <c r="L85" i="2"/>
  <c r="L86" i="2"/>
  <c r="L87" i="2"/>
  <c r="L88" i="2"/>
  <c r="L89" i="2"/>
  <c r="L90" i="2"/>
  <c r="L91" i="2"/>
  <c r="L92" i="2"/>
  <c r="L93" i="2"/>
  <c r="M82" i="2"/>
  <c r="M83" i="2"/>
  <c r="M84" i="2"/>
  <c r="M85" i="2"/>
  <c r="M86" i="2"/>
  <c r="M87" i="2"/>
  <c r="M88" i="2"/>
  <c r="M89" i="2"/>
  <c r="M90" i="2"/>
  <c r="M91" i="2"/>
  <c r="M92" i="2"/>
  <c r="M93" i="2"/>
  <c r="C82" i="2"/>
  <c r="C83" i="2"/>
  <c r="C84" i="2"/>
  <c r="C85" i="2"/>
  <c r="C86" i="2"/>
  <c r="C87" i="2"/>
  <c r="C88" i="2"/>
  <c r="C89" i="2"/>
  <c r="C90" i="2"/>
  <c r="C91" i="2"/>
  <c r="C92" i="2"/>
  <c r="C93" i="2"/>
  <c r="C42" i="2"/>
  <c r="C43" i="2"/>
  <c r="C44" i="2"/>
  <c r="C45" i="2"/>
  <c r="C46" i="2"/>
  <c r="C47" i="2"/>
  <c r="C48" i="2"/>
  <c r="C49" i="2"/>
  <c r="C50" i="2"/>
  <c r="C51" i="2"/>
  <c r="C52" i="2"/>
  <c r="C39" i="3"/>
  <c r="C40" i="3"/>
  <c r="C41" i="3"/>
  <c r="C42" i="3"/>
  <c r="C43" i="3"/>
  <c r="C44" i="3"/>
  <c r="C45" i="3"/>
  <c r="C46" i="3"/>
  <c r="C47" i="3"/>
  <c r="C48" i="3"/>
  <c r="D39" i="3"/>
  <c r="D40" i="3"/>
  <c r="D41" i="3"/>
  <c r="D42" i="3"/>
  <c r="D43" i="3"/>
  <c r="D44" i="3"/>
  <c r="D45" i="3"/>
  <c r="D46" i="3"/>
  <c r="D47" i="3"/>
  <c r="D48" i="3"/>
  <c r="E39" i="3"/>
  <c r="E40" i="3"/>
  <c r="E41" i="3"/>
  <c r="E42" i="3"/>
  <c r="E43" i="3"/>
  <c r="E44" i="3"/>
  <c r="E45" i="3"/>
  <c r="E46" i="3"/>
  <c r="E47" i="3"/>
  <c r="E48" i="3"/>
  <c r="F39" i="3"/>
  <c r="F40" i="3"/>
  <c r="F41" i="3"/>
  <c r="F42" i="3"/>
  <c r="F43" i="3"/>
  <c r="F44" i="3"/>
  <c r="F45" i="3"/>
  <c r="F46" i="3"/>
  <c r="F47" i="3"/>
  <c r="F48" i="3"/>
  <c r="G39" i="3"/>
  <c r="G40" i="3"/>
  <c r="G41" i="3"/>
  <c r="G42" i="3"/>
  <c r="G43" i="3"/>
  <c r="G45" i="3"/>
  <c r="G46" i="3"/>
  <c r="G47" i="3"/>
  <c r="G48" i="3"/>
  <c r="H39" i="3"/>
  <c r="H40" i="3"/>
  <c r="H41" i="3"/>
  <c r="H42" i="3"/>
  <c r="H43" i="3"/>
  <c r="H44" i="3"/>
  <c r="H45" i="3"/>
  <c r="H46" i="3"/>
  <c r="H47" i="3"/>
  <c r="H48" i="3"/>
  <c r="I39" i="3"/>
  <c r="I40" i="3"/>
  <c r="I41" i="3"/>
  <c r="I42" i="3"/>
  <c r="I43" i="3"/>
  <c r="I44" i="3"/>
  <c r="I45" i="3"/>
  <c r="I46" i="3"/>
  <c r="I47" i="3"/>
  <c r="I48" i="3"/>
  <c r="J39" i="3"/>
  <c r="J40" i="3"/>
  <c r="J41" i="3"/>
  <c r="J42" i="3"/>
  <c r="J43" i="3"/>
  <c r="J44" i="3"/>
  <c r="J45" i="3"/>
  <c r="J46" i="3"/>
  <c r="J47" i="3"/>
  <c r="J48" i="3"/>
  <c r="K39" i="3"/>
  <c r="K40" i="3"/>
  <c r="K41" i="3"/>
  <c r="K42" i="3"/>
  <c r="K43" i="3"/>
  <c r="K44" i="3"/>
  <c r="K45" i="3"/>
  <c r="K46" i="3"/>
  <c r="K47" i="3"/>
  <c r="K48" i="3"/>
  <c r="L39" i="3"/>
  <c r="L40" i="3"/>
  <c r="L41" i="3"/>
  <c r="L42" i="3"/>
  <c r="L43" i="3"/>
  <c r="L44" i="3"/>
  <c r="L45" i="3"/>
  <c r="L46" i="3"/>
  <c r="L47" i="3"/>
  <c r="L48" i="3"/>
  <c r="M39" i="3"/>
  <c r="M40" i="3"/>
  <c r="M41" i="3"/>
  <c r="M42" i="3"/>
  <c r="M43" i="3"/>
  <c r="M44" i="3"/>
  <c r="M45" i="3"/>
  <c r="M46" i="3"/>
  <c r="M47" i="3"/>
  <c r="M48" i="3"/>
  <c r="N39" i="3"/>
  <c r="N40" i="3"/>
  <c r="N41" i="3"/>
  <c r="N42" i="3"/>
  <c r="N43" i="3"/>
  <c r="N44" i="3"/>
  <c r="N45" i="3"/>
  <c r="N46" i="3"/>
  <c r="N47" i="3"/>
  <c r="N48" i="3"/>
  <c r="C42" i="1"/>
  <c r="C43" i="1"/>
  <c r="C44" i="1"/>
  <c r="C45" i="1"/>
  <c r="C46" i="1"/>
  <c r="C47" i="1"/>
  <c r="C48" i="1"/>
  <c r="C49" i="1"/>
  <c r="C50" i="1"/>
  <c r="C51" i="1"/>
  <c r="C52" i="1"/>
  <c r="D42" i="1"/>
  <c r="D43" i="1"/>
  <c r="D44" i="1"/>
  <c r="D45" i="1"/>
  <c r="D46" i="1"/>
  <c r="D47" i="1"/>
  <c r="D48" i="1"/>
  <c r="D49" i="1"/>
  <c r="D50" i="1"/>
  <c r="D51" i="1"/>
  <c r="D52" i="1"/>
  <c r="E42" i="1"/>
  <c r="E43" i="1"/>
  <c r="E44" i="1"/>
  <c r="E45" i="1"/>
  <c r="E46" i="1"/>
  <c r="E47" i="1"/>
  <c r="E48" i="1"/>
  <c r="E49" i="1"/>
  <c r="E50" i="1"/>
  <c r="E51" i="1"/>
  <c r="E52" i="1"/>
  <c r="F42" i="1"/>
  <c r="F43" i="1"/>
  <c r="F44" i="1"/>
  <c r="F45" i="1"/>
  <c r="F46" i="1"/>
  <c r="F47" i="1"/>
  <c r="F48" i="1"/>
  <c r="F49" i="1"/>
  <c r="F50" i="1"/>
  <c r="F51" i="1"/>
  <c r="F52" i="1"/>
  <c r="G42" i="1"/>
  <c r="G43" i="1"/>
  <c r="G44" i="1"/>
  <c r="G45" i="1"/>
  <c r="G46" i="1"/>
  <c r="G47" i="1"/>
  <c r="G48" i="1"/>
  <c r="G49" i="1"/>
  <c r="G50" i="1"/>
  <c r="G51" i="1"/>
  <c r="G52" i="1"/>
  <c r="H42" i="1"/>
  <c r="H43" i="1"/>
  <c r="H44" i="1"/>
  <c r="H45" i="1"/>
  <c r="H46" i="1"/>
  <c r="H47" i="1"/>
  <c r="H48" i="1"/>
  <c r="H49" i="1"/>
  <c r="H50" i="1"/>
  <c r="H51" i="1"/>
  <c r="H52" i="1"/>
  <c r="I42" i="1"/>
  <c r="I43" i="1"/>
  <c r="I44" i="1"/>
  <c r="I45" i="1"/>
  <c r="I46" i="1"/>
  <c r="I47" i="1"/>
  <c r="I48" i="1"/>
  <c r="I49" i="1"/>
  <c r="I50" i="1"/>
  <c r="I51" i="1"/>
  <c r="I52" i="1"/>
  <c r="J42" i="1"/>
  <c r="J43" i="1"/>
  <c r="J44" i="1"/>
  <c r="J45" i="1"/>
  <c r="J46" i="1"/>
  <c r="J47" i="1"/>
  <c r="J48" i="1"/>
  <c r="J49" i="1"/>
  <c r="J50" i="1"/>
  <c r="J51" i="1"/>
  <c r="J52" i="1"/>
  <c r="K42" i="1"/>
  <c r="K43" i="1"/>
  <c r="K44" i="1"/>
  <c r="K45" i="1"/>
  <c r="K46" i="1"/>
  <c r="K47" i="1"/>
  <c r="K48" i="1"/>
  <c r="K49" i="1"/>
  <c r="K50" i="1"/>
  <c r="K51" i="1"/>
  <c r="K52" i="1"/>
  <c r="L42" i="1"/>
  <c r="L43" i="1"/>
  <c r="L44" i="1"/>
  <c r="L45" i="1"/>
  <c r="L46" i="1"/>
  <c r="L47" i="1"/>
  <c r="L48" i="1"/>
  <c r="L49" i="1"/>
  <c r="L50" i="1"/>
  <c r="L51" i="1"/>
  <c r="L52" i="1"/>
  <c r="M42" i="1"/>
  <c r="M43" i="1"/>
  <c r="M44" i="1"/>
  <c r="M45" i="1"/>
  <c r="M46" i="1"/>
  <c r="M47" i="1"/>
  <c r="M48" i="1"/>
  <c r="M49" i="1"/>
  <c r="M50" i="1"/>
  <c r="M51" i="1"/>
  <c r="M52" i="1"/>
  <c r="N42" i="1"/>
  <c r="N43" i="1"/>
  <c r="N44" i="1"/>
  <c r="N45" i="1"/>
  <c r="N46" i="1"/>
  <c r="N47" i="1"/>
  <c r="N48" i="1"/>
  <c r="N49" i="1"/>
  <c r="N50" i="1"/>
  <c r="N51" i="1"/>
  <c r="N52" i="1"/>
  <c r="K43" i="2"/>
  <c r="K42" i="2"/>
  <c r="K44" i="2"/>
  <c r="K45" i="2"/>
  <c r="K46" i="2"/>
  <c r="K47" i="2"/>
  <c r="K48" i="2"/>
  <c r="K49" i="2"/>
  <c r="K50" i="2"/>
  <c r="K51" i="2"/>
  <c r="K52" i="2"/>
  <c r="N43" i="2"/>
  <c r="N42" i="2"/>
  <c r="N44" i="2"/>
  <c r="N45" i="2"/>
  <c r="N46" i="2"/>
  <c r="N47" i="2"/>
  <c r="N48" i="2"/>
  <c r="N49" i="2"/>
  <c r="N50" i="2"/>
  <c r="N51" i="2"/>
  <c r="N52" i="2"/>
  <c r="M43" i="2"/>
  <c r="M42" i="2"/>
  <c r="M44" i="2"/>
  <c r="M45" i="2"/>
  <c r="M46" i="2"/>
  <c r="M47" i="2"/>
  <c r="M48" i="2"/>
  <c r="M49" i="2"/>
  <c r="M50" i="2"/>
  <c r="M51" i="2"/>
  <c r="M52" i="2"/>
  <c r="L43" i="2"/>
  <c r="L42" i="2"/>
  <c r="L44" i="2"/>
  <c r="L45" i="2"/>
  <c r="L46" i="2"/>
  <c r="L47" i="2"/>
  <c r="L48" i="2"/>
  <c r="L49" i="2"/>
  <c r="L50" i="2"/>
  <c r="L51" i="2"/>
  <c r="L52" i="2"/>
  <c r="J43" i="2"/>
  <c r="J42" i="2"/>
  <c r="J44" i="2"/>
  <c r="J45" i="2"/>
  <c r="J46" i="2"/>
  <c r="J47" i="2"/>
  <c r="J48" i="2"/>
  <c r="J49" i="2"/>
  <c r="J50" i="2"/>
  <c r="J51" i="2"/>
  <c r="J52" i="2"/>
  <c r="I43" i="2"/>
  <c r="I42" i="2"/>
  <c r="I44" i="2"/>
  <c r="I45" i="2"/>
  <c r="I46" i="2"/>
  <c r="I47" i="2"/>
  <c r="I48" i="2"/>
  <c r="I49" i="2"/>
  <c r="I50" i="2"/>
  <c r="I51" i="2"/>
  <c r="I52" i="2"/>
  <c r="H43" i="2"/>
  <c r="H42" i="2"/>
  <c r="H44" i="2"/>
  <c r="H45" i="2"/>
  <c r="H46" i="2"/>
  <c r="H47" i="2"/>
  <c r="H48" i="2"/>
  <c r="H49" i="2"/>
  <c r="H50" i="2"/>
  <c r="H51" i="2"/>
  <c r="H52" i="2"/>
  <c r="G43" i="2"/>
  <c r="G42" i="2"/>
  <c r="G44" i="2"/>
  <c r="G45" i="2"/>
  <c r="G46" i="2"/>
  <c r="G47" i="2"/>
  <c r="G48" i="2"/>
  <c r="G49" i="2"/>
  <c r="G50" i="2"/>
  <c r="G51" i="2"/>
  <c r="G52" i="2"/>
  <c r="F43" i="2"/>
  <c r="F42" i="2"/>
  <c r="F44" i="2"/>
  <c r="F45" i="2"/>
  <c r="F46" i="2"/>
  <c r="F47" i="2"/>
  <c r="F48" i="2"/>
  <c r="F49" i="2"/>
  <c r="F50" i="2"/>
  <c r="F51" i="2"/>
  <c r="F52" i="2"/>
  <c r="E43" i="2"/>
  <c r="E42" i="2"/>
  <c r="E44" i="2"/>
  <c r="E45" i="2"/>
  <c r="E46" i="2"/>
  <c r="E47" i="2"/>
  <c r="E48" i="2"/>
  <c r="E49" i="2"/>
  <c r="E50" i="2"/>
  <c r="E51" i="2"/>
  <c r="E52" i="2"/>
  <c r="D42" i="2"/>
  <c r="D43" i="2"/>
  <c r="D44" i="2"/>
  <c r="D45" i="2"/>
  <c r="D46" i="2"/>
  <c r="D47" i="2"/>
  <c r="D48" i="2"/>
  <c r="D49" i="2"/>
  <c r="D50" i="2"/>
  <c r="D51" i="2"/>
  <c r="D52" i="2"/>
  <c r="E4" i="2"/>
  <c r="F4" i="2"/>
  <c r="G4" i="2"/>
  <c r="H4" i="2"/>
  <c r="I4" i="2"/>
  <c r="J4" i="2"/>
  <c r="K4" i="2"/>
  <c r="L4" i="2"/>
  <c r="M4" i="2"/>
  <c r="N4" i="2"/>
  <c r="E5" i="2"/>
  <c r="F5" i="2"/>
  <c r="G5" i="2"/>
  <c r="H5" i="2"/>
  <c r="I5" i="2"/>
  <c r="J5" i="2"/>
  <c r="K5" i="2"/>
  <c r="L5" i="2"/>
  <c r="M5" i="2"/>
  <c r="N5" i="2"/>
  <c r="E6" i="2"/>
  <c r="F6" i="2"/>
  <c r="G6" i="2"/>
  <c r="H6" i="2"/>
  <c r="I6" i="2"/>
  <c r="J6" i="2"/>
  <c r="K6" i="2"/>
  <c r="L6" i="2"/>
  <c r="M6" i="2"/>
  <c r="N6" i="2"/>
  <c r="E7" i="2"/>
  <c r="F7" i="2"/>
  <c r="G7" i="2"/>
  <c r="H7" i="2"/>
  <c r="I7" i="2"/>
  <c r="J7" i="2"/>
  <c r="K7" i="2"/>
  <c r="L7" i="2"/>
  <c r="M7" i="2"/>
  <c r="N7" i="2"/>
  <c r="E8" i="2"/>
  <c r="F8" i="2"/>
  <c r="G8" i="2"/>
  <c r="H8" i="2"/>
  <c r="I8" i="2"/>
  <c r="J8" i="2"/>
  <c r="K8" i="2"/>
  <c r="L8" i="2"/>
  <c r="M8" i="2"/>
  <c r="N8" i="2"/>
  <c r="E9" i="2"/>
  <c r="F9" i="2"/>
  <c r="G9" i="2"/>
  <c r="H9" i="2"/>
  <c r="I9" i="2"/>
  <c r="J9" i="2"/>
  <c r="K9" i="2"/>
  <c r="L9" i="2"/>
  <c r="M9" i="2"/>
  <c r="N9" i="2"/>
  <c r="E10" i="2"/>
  <c r="F10" i="2"/>
  <c r="G10" i="2"/>
  <c r="H10" i="2"/>
  <c r="I10" i="2"/>
  <c r="J10" i="2"/>
  <c r="K10" i="2"/>
  <c r="L10" i="2"/>
  <c r="M10" i="2"/>
  <c r="N10" i="2"/>
  <c r="E11" i="2"/>
  <c r="F11" i="2"/>
  <c r="G11" i="2"/>
  <c r="H11" i="2"/>
  <c r="I11" i="2"/>
  <c r="J11" i="2"/>
  <c r="K11" i="2"/>
  <c r="L11" i="2"/>
  <c r="M11" i="2"/>
  <c r="N11" i="2"/>
  <c r="E12" i="2"/>
  <c r="F12" i="2"/>
  <c r="G12" i="2"/>
  <c r="H12" i="2"/>
  <c r="I12" i="2"/>
  <c r="J12" i="2"/>
  <c r="K12" i="2"/>
  <c r="L12" i="2"/>
  <c r="M12" i="2"/>
  <c r="N12" i="2"/>
  <c r="E13" i="2"/>
  <c r="F13" i="2"/>
  <c r="G13" i="2"/>
  <c r="H13" i="2"/>
  <c r="I13" i="2"/>
  <c r="J13" i="2"/>
  <c r="K13" i="2"/>
  <c r="L13" i="2"/>
  <c r="M13" i="2"/>
  <c r="N13" i="2"/>
  <c r="M3" i="2"/>
  <c r="E3" i="2"/>
  <c r="F3" i="2"/>
  <c r="G3" i="2"/>
  <c r="H3" i="2"/>
  <c r="I3" i="2"/>
  <c r="J3" i="2"/>
  <c r="K3" i="2"/>
  <c r="L3" i="2"/>
  <c r="N3" i="2"/>
  <c r="C4" i="2"/>
  <c r="C5" i="2"/>
  <c r="C6" i="2"/>
  <c r="C7" i="2"/>
  <c r="C8" i="2"/>
  <c r="C9" i="2"/>
  <c r="C10" i="2"/>
  <c r="C11" i="2"/>
  <c r="C12" i="2"/>
  <c r="C13" i="2"/>
  <c r="C3" i="2"/>
  <c r="D4" i="2"/>
  <c r="D5" i="2"/>
  <c r="D6" i="2"/>
  <c r="D7" i="2"/>
  <c r="D8" i="2"/>
  <c r="D9" i="2"/>
  <c r="D10" i="2"/>
  <c r="D11" i="2"/>
  <c r="D12" i="2"/>
  <c r="D13" i="2"/>
  <c r="D3" i="2"/>
  <c r="N4" i="1"/>
  <c r="N5" i="1"/>
  <c r="N6" i="1"/>
  <c r="N7" i="1"/>
  <c r="N8" i="1"/>
  <c r="N9" i="1"/>
  <c r="N10" i="1"/>
  <c r="N11" i="1"/>
  <c r="N12" i="1"/>
  <c r="N13" i="1"/>
  <c r="N3" i="1"/>
  <c r="M4" i="1"/>
  <c r="M5" i="1"/>
  <c r="M6" i="1"/>
  <c r="S6" i="1" s="1"/>
  <c r="M7" i="1"/>
  <c r="M8" i="1"/>
  <c r="M9" i="1"/>
  <c r="M10" i="1"/>
  <c r="M11" i="1"/>
  <c r="M12" i="1"/>
  <c r="M13" i="1"/>
  <c r="M3" i="1"/>
  <c r="L4" i="1"/>
  <c r="L5" i="1"/>
  <c r="L6" i="1"/>
  <c r="L7" i="1"/>
  <c r="L8" i="1"/>
  <c r="L9" i="1"/>
  <c r="L10" i="1"/>
  <c r="L11" i="1"/>
  <c r="L12" i="1"/>
  <c r="L13" i="1"/>
  <c r="L3" i="1"/>
  <c r="K4" i="1"/>
  <c r="K5" i="1"/>
  <c r="K6" i="1"/>
  <c r="K7" i="1"/>
  <c r="K8" i="1"/>
  <c r="K9" i="1"/>
  <c r="K10" i="1"/>
  <c r="K11" i="1"/>
  <c r="K12" i="1"/>
  <c r="K13" i="1"/>
  <c r="K3" i="1"/>
  <c r="J4" i="1"/>
  <c r="J5" i="1"/>
  <c r="J6" i="1"/>
  <c r="J7" i="1"/>
  <c r="J8" i="1"/>
  <c r="J9" i="1"/>
  <c r="J10" i="1"/>
  <c r="J11" i="1"/>
  <c r="J12" i="1"/>
  <c r="J13" i="1"/>
  <c r="J3" i="1"/>
  <c r="I4" i="1"/>
  <c r="I5" i="1"/>
  <c r="I6" i="1"/>
  <c r="I7" i="1"/>
  <c r="I8" i="1"/>
  <c r="I9" i="1"/>
  <c r="I10" i="1"/>
  <c r="I11" i="1"/>
  <c r="I12" i="1"/>
  <c r="I13" i="1"/>
  <c r="I3" i="1"/>
  <c r="H4" i="1"/>
  <c r="H5" i="1"/>
  <c r="H6" i="1"/>
  <c r="H7" i="1"/>
  <c r="H8" i="1"/>
  <c r="H9" i="1"/>
  <c r="H10" i="1"/>
  <c r="H11" i="1"/>
  <c r="H12" i="1"/>
  <c r="H13" i="1"/>
  <c r="H3" i="1"/>
  <c r="G4" i="1"/>
  <c r="G5" i="1"/>
  <c r="G6" i="1"/>
  <c r="G7" i="1"/>
  <c r="G8" i="1"/>
  <c r="G9" i="1"/>
  <c r="G10" i="1"/>
  <c r="G11" i="1"/>
  <c r="G12" i="1"/>
  <c r="G13" i="1"/>
  <c r="G3" i="1"/>
  <c r="F4" i="1"/>
  <c r="F5" i="1"/>
  <c r="F6" i="1"/>
  <c r="F7" i="1"/>
  <c r="F8" i="1"/>
  <c r="F9" i="1"/>
  <c r="F10" i="1"/>
  <c r="F11" i="1"/>
  <c r="F12" i="1"/>
  <c r="F13" i="1"/>
  <c r="F3" i="1"/>
  <c r="E4" i="1"/>
  <c r="E5" i="1"/>
  <c r="E6" i="1"/>
  <c r="E7" i="1"/>
  <c r="P7" i="1" s="1"/>
  <c r="E8" i="1"/>
  <c r="E9" i="1"/>
  <c r="E10" i="1"/>
  <c r="E11" i="1"/>
  <c r="E12" i="1"/>
  <c r="E13" i="1"/>
  <c r="E3" i="1"/>
  <c r="D4" i="1"/>
  <c r="D5" i="1"/>
  <c r="D6" i="1"/>
  <c r="D7" i="1"/>
  <c r="D8" i="1"/>
  <c r="D9" i="1"/>
  <c r="D10" i="1"/>
  <c r="D11" i="1"/>
  <c r="D12" i="1"/>
  <c r="D13" i="1"/>
  <c r="D3" i="1"/>
  <c r="C4" i="1"/>
  <c r="C5" i="1"/>
  <c r="C6" i="1"/>
  <c r="C7" i="1"/>
  <c r="C8" i="1"/>
  <c r="C9" i="1"/>
  <c r="C10" i="1"/>
  <c r="C11" i="1"/>
  <c r="C12" i="1"/>
  <c r="C13" i="1"/>
  <c r="C3" i="1"/>
  <c r="J14" i="4"/>
  <c r="M128" i="7"/>
  <c r="M138" i="7" s="1"/>
  <c r="C165" i="8"/>
  <c r="H22" i="8"/>
  <c r="F20" i="8"/>
  <c r="E4" i="9" s="1"/>
  <c r="J22" i="8"/>
  <c r="D41" i="11"/>
  <c r="G16" i="4"/>
  <c r="H13" i="3"/>
  <c r="H25" i="3" s="1"/>
  <c r="G29" i="8"/>
  <c r="C39" i="11"/>
  <c r="G26" i="8"/>
  <c r="L31" i="4"/>
  <c r="F166" i="8"/>
  <c r="F167" i="8"/>
  <c r="G165" i="8"/>
  <c r="K26" i="8"/>
  <c r="H15" i="4"/>
  <c r="H31" i="4"/>
  <c r="G44" i="11"/>
  <c r="M38" i="11"/>
  <c r="I26" i="8"/>
  <c r="E26" i="8"/>
  <c r="D35" i="11"/>
  <c r="D37" i="12" s="1"/>
  <c r="D43" i="12"/>
  <c r="D45" i="12" s="1"/>
  <c r="D40" i="12"/>
  <c r="D19" i="11"/>
  <c r="H43" i="12"/>
  <c r="L40" i="12"/>
  <c r="C23" i="11"/>
  <c r="H38" i="12"/>
  <c r="H23" i="11"/>
  <c r="F19" i="13"/>
  <c r="F27" i="11"/>
  <c r="J39" i="12"/>
  <c r="N39" i="12"/>
  <c r="D34" i="11"/>
  <c r="D36" i="12" s="1"/>
  <c r="H166" i="8"/>
  <c r="D166" i="8"/>
  <c r="M22" i="8"/>
  <c r="C166" i="8"/>
  <c r="I168" i="8"/>
  <c r="J169" i="8"/>
  <c r="K170" i="8"/>
  <c r="C171" i="8"/>
  <c r="E172" i="8"/>
  <c r="F18" i="8"/>
  <c r="C23" i="8"/>
  <c r="N30" i="8"/>
  <c r="J40" i="12"/>
  <c r="J43" i="12"/>
  <c r="F23" i="11"/>
  <c r="J38" i="11"/>
  <c r="J38" i="12"/>
  <c r="H19" i="13"/>
  <c r="H39" i="12"/>
  <c r="J165" i="8"/>
  <c r="F169" i="8"/>
  <c r="G170" i="8"/>
  <c r="G41" i="11"/>
  <c r="G40" i="12"/>
  <c r="G19" i="11"/>
  <c r="E19" i="13"/>
  <c r="E27" i="11"/>
  <c r="I39" i="12"/>
  <c r="M19" i="13"/>
  <c r="J30" i="8"/>
  <c r="E166" i="8"/>
  <c r="E40" i="12"/>
  <c r="E42" i="12" s="1"/>
  <c r="I41" i="11"/>
  <c r="I40" i="12"/>
  <c r="I19" i="11"/>
  <c r="I31" i="11"/>
  <c r="I23" i="11"/>
  <c r="I38" i="12"/>
  <c r="C19" i="13"/>
  <c r="C39" i="12"/>
  <c r="C27" i="11"/>
  <c r="C28" i="11" s="1"/>
  <c r="G19" i="13"/>
  <c r="G27" i="11"/>
  <c r="K19" i="13"/>
  <c r="K39" i="12"/>
  <c r="J43" i="11"/>
  <c r="I163" i="8"/>
  <c r="I24" i="8"/>
  <c r="I26" i="12"/>
  <c r="I28" i="12" s="1"/>
  <c r="I26" i="11"/>
  <c r="G22" i="12"/>
  <c r="G22" i="11"/>
  <c r="F18" i="12"/>
  <c r="F18" i="11"/>
  <c r="D22" i="12"/>
  <c r="D22" i="11"/>
  <c r="E26" i="12"/>
  <c r="E26" i="11"/>
  <c r="H26" i="12"/>
  <c r="H26" i="11"/>
  <c r="G18" i="12"/>
  <c r="G18" i="11"/>
  <c r="N21" i="8"/>
  <c r="M165" i="8"/>
  <c r="M30" i="8"/>
  <c r="I27" i="8"/>
  <c r="G164" i="8"/>
  <c r="G21" i="8"/>
  <c r="I38" i="11"/>
  <c r="N38" i="11"/>
  <c r="H39" i="11"/>
  <c r="L39" i="11"/>
  <c r="E38" i="11"/>
  <c r="F22" i="12"/>
  <c r="M39" i="11"/>
  <c r="F24" i="8"/>
  <c r="D21" i="8"/>
  <c r="E165" i="8"/>
  <c r="H165" i="8"/>
  <c r="F27" i="8"/>
  <c r="G27" i="8"/>
  <c r="G43" i="11"/>
  <c r="J18" i="8"/>
  <c r="E39" i="11"/>
  <c r="E22" i="12"/>
  <c r="E22" i="11"/>
  <c r="E24" i="11" s="1"/>
  <c r="C18" i="11"/>
  <c r="I22" i="12"/>
  <c r="I22" i="11"/>
  <c r="C26" i="12"/>
  <c r="C26" i="11"/>
  <c r="G26" i="12"/>
  <c r="G26" i="11"/>
  <c r="E30" i="8"/>
  <c r="D27" i="8"/>
  <c r="G39" i="11"/>
  <c r="J39" i="11"/>
  <c r="N39" i="11"/>
  <c r="K171" i="11"/>
  <c r="K172" i="11" s="1"/>
  <c r="K170" i="11"/>
  <c r="K159" i="11"/>
  <c r="K175" i="11" s="1"/>
  <c r="K183" i="11"/>
  <c r="K158" i="11"/>
  <c r="K182" i="11" s="1"/>
  <c r="K160" i="11"/>
  <c r="K184" i="11" s="1"/>
  <c r="K162" i="11"/>
  <c r="K186" i="11" s="1"/>
  <c r="K166" i="11"/>
  <c r="K190" i="11" s="1"/>
  <c r="K168" i="11"/>
  <c r="K192" i="11" s="1"/>
  <c r="K156" i="11"/>
  <c r="K169" i="11"/>
  <c r="K193" i="11" s="1"/>
  <c r="J151" i="11"/>
  <c r="J165" i="11" s="1"/>
  <c r="J189" i="11" s="1"/>
  <c r="J44" i="11"/>
  <c r="I151" i="11"/>
  <c r="I167" i="11" s="1"/>
  <c r="I191" i="11" s="1"/>
  <c r="K167" i="11"/>
  <c r="K191" i="11" s="1"/>
  <c r="K163" i="11"/>
  <c r="K187" i="11" s="1"/>
  <c r="K164" i="11"/>
  <c r="K188" i="11" s="1"/>
  <c r="I44" i="11"/>
  <c r="C151" i="11"/>
  <c r="K161" i="11"/>
  <c r="K185" i="11" s="1"/>
  <c r="D44" i="11"/>
  <c r="G35" i="11"/>
  <c r="M44" i="11"/>
  <c r="K165" i="11"/>
  <c r="K189" i="11" s="1"/>
  <c r="K157" i="11"/>
  <c r="K181" i="11" s="1"/>
  <c r="C41" i="11"/>
  <c r="H41" i="11"/>
  <c r="G28" i="11"/>
  <c r="G17" i="11"/>
  <c r="H28" i="11"/>
  <c r="I40" i="11"/>
  <c r="I42" i="11" s="1"/>
  <c r="F28" i="8"/>
  <c r="E3" i="9" s="1"/>
  <c r="D43" i="11"/>
  <c r="I43" i="11"/>
  <c r="I28" i="8"/>
  <c r="H3" i="9" s="1"/>
  <c r="J161" i="11"/>
  <c r="J185" i="11" s="1"/>
  <c r="C159" i="11"/>
  <c r="C183" i="11" s="1"/>
  <c r="J170" i="11"/>
  <c r="J177" i="11" s="1"/>
  <c r="I159" i="11"/>
  <c r="I183" i="11" s="1"/>
  <c r="C166" i="11"/>
  <c r="C190" i="11" s="1"/>
  <c r="C168" i="11"/>
  <c r="C158" i="11"/>
  <c r="C171" i="11"/>
  <c r="C172" i="11" s="1"/>
  <c r="C162" i="11"/>
  <c r="C186" i="11" s="1"/>
  <c r="C169" i="11"/>
  <c r="C193" i="11" s="1"/>
  <c r="C164" i="11"/>
  <c r="C188" i="11" s="1"/>
  <c r="C167" i="11"/>
  <c r="C191" i="11" s="1"/>
  <c r="C156" i="11"/>
  <c r="C192" i="11"/>
  <c r="C182" i="11"/>
  <c r="K43" i="11" l="1"/>
  <c r="K28" i="8"/>
  <c r="J3" i="9" s="1"/>
  <c r="N146" i="7"/>
  <c r="N149" i="7"/>
  <c r="N168" i="11"/>
  <c r="N162" i="11"/>
  <c r="N186" i="11" s="1"/>
  <c r="N163" i="11"/>
  <c r="N187" i="11" s="1"/>
  <c r="N156" i="11"/>
  <c r="N157" i="11"/>
  <c r="N160" i="11"/>
  <c r="N171" i="11"/>
  <c r="N172" i="11" s="1"/>
  <c r="N170" i="11"/>
  <c r="N164" i="11"/>
  <c r="N188" i="11" s="1"/>
  <c r="N158" i="11"/>
  <c r="N166" i="11"/>
  <c r="N190" i="11" s="1"/>
  <c r="N161" i="11"/>
  <c r="N185" i="11" s="1"/>
  <c r="N165" i="11"/>
  <c r="N189" i="11" s="1"/>
  <c r="N167" i="11"/>
  <c r="N191" i="11" s="1"/>
  <c r="N169" i="11"/>
  <c r="C24" i="12"/>
  <c r="D161" i="11"/>
  <c r="D185" i="11" s="1"/>
  <c r="D162" i="11"/>
  <c r="D186" i="11" s="1"/>
  <c r="D170" i="11"/>
  <c r="G38" i="11"/>
  <c r="N43" i="12"/>
  <c r="N34" i="11"/>
  <c r="N36" i="11" s="1"/>
  <c r="E39" i="12"/>
  <c r="L19" i="13"/>
  <c r="F39" i="11"/>
  <c r="N54" i="2"/>
  <c r="L54" i="1"/>
  <c r="F54" i="1"/>
  <c r="G50" i="3"/>
  <c r="G15" i="4"/>
  <c r="H148" i="5"/>
  <c r="H169" i="5" s="1"/>
  <c r="H128" i="5"/>
  <c r="J135" i="6"/>
  <c r="J158" i="6" s="1"/>
  <c r="J159" i="6" s="1"/>
  <c r="H135" i="6"/>
  <c r="H158" i="6" s="1"/>
  <c r="H159" i="6" s="1"/>
  <c r="G135" i="6"/>
  <c r="G145" i="6" s="1"/>
  <c r="G167" i="6" s="1"/>
  <c r="C15" i="4"/>
  <c r="K128" i="7"/>
  <c r="K145" i="7" s="1"/>
  <c r="K166" i="7" s="1"/>
  <c r="I172" i="8"/>
  <c r="M168" i="8"/>
  <c r="J29" i="8"/>
  <c r="J31" i="8" s="1"/>
  <c r="I169" i="8"/>
  <c r="I139" i="8"/>
  <c r="I153" i="8" s="1"/>
  <c r="C139" i="8"/>
  <c r="C152" i="8" s="1"/>
  <c r="M147" i="8"/>
  <c r="N137" i="7"/>
  <c r="M139" i="8"/>
  <c r="F151" i="11"/>
  <c r="J41" i="12"/>
  <c r="J42" i="12" s="1"/>
  <c r="D46" i="12"/>
  <c r="G17" i="4"/>
  <c r="C66" i="11"/>
  <c r="E125" i="14"/>
  <c r="E139" i="14" s="1"/>
  <c r="E163" i="14" s="1"/>
  <c r="O6" i="14"/>
  <c r="J194" i="11"/>
  <c r="N159" i="11"/>
  <c r="C38" i="11"/>
  <c r="F26" i="12"/>
  <c r="F25" i="8"/>
  <c r="E2" i="9" s="1"/>
  <c r="N41" i="11"/>
  <c r="D27" i="11"/>
  <c r="F43" i="12"/>
  <c r="M146" i="7"/>
  <c r="M167" i="7" s="1"/>
  <c r="F163" i="8"/>
  <c r="R6" i="2"/>
  <c r="J31" i="4"/>
  <c r="Q7" i="3"/>
  <c r="J13" i="3"/>
  <c r="J25" i="3" s="1"/>
  <c r="N172" i="8"/>
  <c r="N170" i="8"/>
  <c r="F170" i="8"/>
  <c r="I167" i="8"/>
  <c r="C18" i="13"/>
  <c r="L125" i="14"/>
  <c r="L140" i="14" s="1"/>
  <c r="G125" i="14"/>
  <c r="G138" i="14" s="1"/>
  <c r="G162" i="14" s="1"/>
  <c r="I17" i="14"/>
  <c r="J163" i="11"/>
  <c r="J187" i="11" s="1"/>
  <c r="F19" i="11"/>
  <c r="I45" i="11"/>
  <c r="D39" i="12"/>
  <c r="F41" i="11"/>
  <c r="C38" i="12"/>
  <c r="J166" i="8"/>
  <c r="Q6" i="8"/>
  <c r="J19" i="13"/>
  <c r="D124" i="13"/>
  <c r="D45" i="11"/>
  <c r="C21" i="8"/>
  <c r="C22" i="11"/>
  <c r="N31" i="8"/>
  <c r="K95" i="1"/>
  <c r="K99" i="1" s="1"/>
  <c r="C29" i="8"/>
  <c r="J32" i="8"/>
  <c r="H38" i="11"/>
  <c r="K32" i="8"/>
  <c r="I30" i="8"/>
  <c r="N166" i="8"/>
  <c r="H168" i="8"/>
  <c r="M169" i="8"/>
  <c r="H171" i="8"/>
  <c r="D172" i="8"/>
  <c r="M172" i="8"/>
  <c r="D25" i="13"/>
  <c r="I18" i="13"/>
  <c r="G19" i="12"/>
  <c r="G20" i="12" s="1"/>
  <c r="D21" i="13"/>
  <c r="C174" i="15"/>
  <c r="D17" i="11"/>
  <c r="N35" i="11"/>
  <c r="F34" i="11"/>
  <c r="F36" i="11" s="1"/>
  <c r="F15" i="4"/>
  <c r="F165" i="8"/>
  <c r="I19" i="7"/>
  <c r="M19" i="7"/>
  <c r="L38" i="12"/>
  <c r="J46" i="11"/>
  <c r="C34" i="11"/>
  <c r="I25" i="13"/>
  <c r="N46" i="12"/>
  <c r="F35" i="12"/>
  <c r="F17" i="12" s="1"/>
  <c r="E153" i="12"/>
  <c r="P7" i="2"/>
  <c r="M95" i="1"/>
  <c r="M103" i="1" s="1"/>
  <c r="J172" i="8"/>
  <c r="N29" i="8"/>
  <c r="D29" i="8"/>
  <c r="H35" i="11"/>
  <c r="H17" i="11" s="1"/>
  <c r="D46" i="11"/>
  <c r="L151" i="11"/>
  <c r="D156" i="11"/>
  <c r="D174" i="11" s="1"/>
  <c r="D158" i="11"/>
  <c r="D182" i="11" s="1"/>
  <c r="H151" i="11"/>
  <c r="D160" i="11"/>
  <c r="D176" i="11" s="1"/>
  <c r="D164" i="11"/>
  <c r="D188" i="11" s="1"/>
  <c r="D166" i="11"/>
  <c r="D190" i="11" s="1"/>
  <c r="D168" i="11"/>
  <c r="D192" i="11" s="1"/>
  <c r="C41" i="12"/>
  <c r="K46" i="12"/>
  <c r="I19" i="12"/>
  <c r="N167" i="7"/>
  <c r="M28" i="8"/>
  <c r="M43" i="11"/>
  <c r="M45" i="11" s="1"/>
  <c r="D47" i="12"/>
  <c r="L161" i="11"/>
  <c r="L185" i="11" s="1"/>
  <c r="L159" i="11"/>
  <c r="L183" i="11" s="1"/>
  <c r="L170" i="11"/>
  <c r="L177" i="11" s="1"/>
  <c r="L167" i="11"/>
  <c r="L191" i="11" s="1"/>
  <c r="L171" i="11"/>
  <c r="L172" i="11" s="1"/>
  <c r="L163" i="11"/>
  <c r="L187" i="11" s="1"/>
  <c r="L169" i="11"/>
  <c r="L193" i="11" s="1"/>
  <c r="D180" i="11"/>
  <c r="L158" i="11"/>
  <c r="L182" i="11" s="1"/>
  <c r="H158" i="11"/>
  <c r="H182" i="11" s="1"/>
  <c r="H162" i="11"/>
  <c r="H186" i="11" s="1"/>
  <c r="H156" i="11"/>
  <c r="H171" i="11"/>
  <c r="H172" i="11" s="1"/>
  <c r="H157" i="11"/>
  <c r="H181" i="11" s="1"/>
  <c r="H160" i="11"/>
  <c r="H159" i="11"/>
  <c r="H183" i="11" s="1"/>
  <c r="L160" i="11"/>
  <c r="H161" i="11"/>
  <c r="H185" i="11" s="1"/>
  <c r="L162" i="11"/>
  <c r="L186" i="11" s="1"/>
  <c r="H163" i="11"/>
  <c r="H187" i="11" s="1"/>
  <c r="L166" i="11"/>
  <c r="L190" i="11" s="1"/>
  <c r="H167" i="11"/>
  <c r="H191" i="11" s="1"/>
  <c r="L168" i="11"/>
  <c r="L192" i="11" s="1"/>
  <c r="H135" i="5"/>
  <c r="H156" i="5" s="1"/>
  <c r="H133" i="5"/>
  <c r="H154" i="5" s="1"/>
  <c r="H140" i="5"/>
  <c r="H161" i="5" s="1"/>
  <c r="H146" i="5"/>
  <c r="H167" i="5" s="1"/>
  <c r="H137" i="5"/>
  <c r="H158" i="5" s="1"/>
  <c r="H144" i="5"/>
  <c r="H165" i="5" s="1"/>
  <c r="H145" i="5"/>
  <c r="H166" i="5" s="1"/>
  <c r="H136" i="5"/>
  <c r="H157" i="5" s="1"/>
  <c r="H150" i="5"/>
  <c r="H151" i="5" s="1"/>
  <c r="H142" i="6"/>
  <c r="H164" i="6" s="1"/>
  <c r="H144" i="6"/>
  <c r="H166" i="6" s="1"/>
  <c r="G140" i="6"/>
  <c r="G162" i="6" s="1"/>
  <c r="K141" i="7"/>
  <c r="K162" i="7" s="1"/>
  <c r="I154" i="8"/>
  <c r="N158" i="7"/>
  <c r="M150" i="8"/>
  <c r="M158" i="8"/>
  <c r="M148" i="8"/>
  <c r="M156" i="8"/>
  <c r="M146" i="8"/>
  <c r="M151" i="8"/>
  <c r="M154" i="8"/>
  <c r="M159" i="8"/>
  <c r="M160" i="8" s="1"/>
  <c r="M155" i="8"/>
  <c r="M157" i="8"/>
  <c r="F161" i="11"/>
  <c r="F185" i="11" s="1"/>
  <c r="F160" i="11"/>
  <c r="F165" i="11"/>
  <c r="F189" i="11" s="1"/>
  <c r="F169" i="11"/>
  <c r="F193" i="11" s="1"/>
  <c r="F157" i="11"/>
  <c r="F181" i="11" s="1"/>
  <c r="I170" i="11"/>
  <c r="L156" i="11"/>
  <c r="N142" i="7"/>
  <c r="N163" i="7" s="1"/>
  <c r="D66" i="11"/>
  <c r="D169" i="11"/>
  <c r="D193" i="11" s="1"/>
  <c r="D159" i="11"/>
  <c r="D183" i="11" s="1"/>
  <c r="G151" i="11"/>
  <c r="G157" i="11" s="1"/>
  <c r="G181" i="11" s="1"/>
  <c r="E18" i="8"/>
  <c r="D38" i="11"/>
  <c r="F40" i="11"/>
  <c r="F42" i="11" s="1"/>
  <c r="F24" i="12"/>
  <c r="D165" i="8"/>
  <c r="D139" i="8"/>
  <c r="D156" i="8" s="1"/>
  <c r="E43" i="12"/>
  <c r="E45" i="12" s="1"/>
  <c r="F45" i="12"/>
  <c r="H19" i="11"/>
  <c r="I31" i="8"/>
  <c r="M142" i="7"/>
  <c r="M163" i="7" s="1"/>
  <c r="M54" i="1"/>
  <c r="O9" i="4"/>
  <c r="N60" i="4"/>
  <c r="S6" i="3"/>
  <c r="J170" i="8"/>
  <c r="E164" i="8"/>
  <c r="I170" i="8"/>
  <c r="C172" i="8"/>
  <c r="L172" i="8"/>
  <c r="E27" i="8"/>
  <c r="H44" i="12"/>
  <c r="H45" i="12" s="1"/>
  <c r="N35" i="12"/>
  <c r="N17" i="12" s="1"/>
  <c r="E171" i="12"/>
  <c r="E195" i="12" s="1"/>
  <c r="N20" i="13"/>
  <c r="G16" i="13"/>
  <c r="I161" i="11"/>
  <c r="I185" i="11" s="1"/>
  <c r="N136" i="7"/>
  <c r="N143" i="7"/>
  <c r="N164" i="7" s="1"/>
  <c r="C44" i="11"/>
  <c r="D171" i="11"/>
  <c r="D172" i="11" s="1"/>
  <c r="I39" i="11"/>
  <c r="D30" i="8"/>
  <c r="D31" i="8" s="1"/>
  <c r="K45" i="11"/>
  <c r="E28" i="12"/>
  <c r="I32" i="11"/>
  <c r="G39" i="12"/>
  <c r="D23" i="11"/>
  <c r="J23" i="11" s="1"/>
  <c r="E35" i="11"/>
  <c r="I27" i="11"/>
  <c r="I28" i="11" s="1"/>
  <c r="N139" i="8"/>
  <c r="N147" i="8" s="1"/>
  <c r="O147" i="8" s="1"/>
  <c r="D16" i="4"/>
  <c r="E31" i="4"/>
  <c r="F104" i="4"/>
  <c r="D19" i="5"/>
  <c r="H164" i="8"/>
  <c r="I24" i="12"/>
  <c r="H19" i="12"/>
  <c r="D17" i="13"/>
  <c r="G34" i="12"/>
  <c r="H46" i="12"/>
  <c r="D142" i="13"/>
  <c r="I160" i="11"/>
  <c r="K34" i="11"/>
  <c r="K36" i="12" s="1"/>
  <c r="D167" i="11"/>
  <c r="D191" i="11" s="1"/>
  <c r="D39" i="11"/>
  <c r="I32" i="12"/>
  <c r="D38" i="12"/>
  <c r="C19" i="11"/>
  <c r="H30" i="8"/>
  <c r="P6" i="1"/>
  <c r="Q6" i="3"/>
  <c r="F19" i="5"/>
  <c r="J15" i="4"/>
  <c r="M136" i="7"/>
  <c r="M157" i="7" s="1"/>
  <c r="J21" i="8"/>
  <c r="C22" i="8"/>
  <c r="M35" i="11"/>
  <c r="M151" i="11"/>
  <c r="E151" i="11"/>
  <c r="N41" i="12"/>
  <c r="N42" i="12" s="1"/>
  <c r="G46" i="12"/>
  <c r="F23" i="13"/>
  <c r="F25" i="13" s="1"/>
  <c r="G20" i="13"/>
  <c r="G22" i="13" s="1"/>
  <c r="E25" i="13"/>
  <c r="J16" i="13"/>
  <c r="E16" i="13"/>
  <c r="I166" i="11"/>
  <c r="I190" i="11" s="1"/>
  <c r="H139" i="5"/>
  <c r="H160" i="5" s="1"/>
  <c r="D165" i="11"/>
  <c r="D189" i="11" s="1"/>
  <c r="G28" i="12"/>
  <c r="E18" i="12"/>
  <c r="K39" i="11"/>
  <c r="L32" i="8"/>
  <c r="H22" i="11"/>
  <c r="H24" i="11" s="1"/>
  <c r="G24" i="12"/>
  <c r="J45" i="11"/>
  <c r="J32" i="11"/>
  <c r="E28" i="11"/>
  <c r="M43" i="12"/>
  <c r="C46" i="11"/>
  <c r="J95" i="1"/>
  <c r="J111" i="1" s="1"/>
  <c r="J112" i="1" s="1"/>
  <c r="D95" i="1"/>
  <c r="D107" i="1" s="1"/>
  <c r="M87" i="3"/>
  <c r="M96" i="3" s="1"/>
  <c r="L18" i="8"/>
  <c r="K168" i="8"/>
  <c r="H169" i="8"/>
  <c r="D170" i="8"/>
  <c r="M170" i="8"/>
  <c r="H172" i="8"/>
  <c r="L167" i="8"/>
  <c r="G171" i="8"/>
  <c r="F34" i="12"/>
  <c r="F36" i="12" s="1"/>
  <c r="D42" i="12"/>
  <c r="E135" i="14"/>
  <c r="E159" i="14" s="1"/>
  <c r="C175" i="11"/>
  <c r="G136" i="5"/>
  <c r="G157" i="5" s="1"/>
  <c r="N141" i="7"/>
  <c r="N162" i="7" s="1"/>
  <c r="M46" i="11"/>
  <c r="D157" i="11"/>
  <c r="D181" i="11" s="1"/>
  <c r="D163" i="11"/>
  <c r="D187" i="11" s="1"/>
  <c r="H22" i="12"/>
  <c r="H24" i="12" s="1"/>
  <c r="C43" i="12"/>
  <c r="C45" i="12" s="1"/>
  <c r="D22" i="8"/>
  <c r="C35" i="11"/>
  <c r="R6" i="1"/>
  <c r="H17" i="4"/>
  <c r="E19" i="7"/>
  <c r="M18" i="8"/>
  <c r="M36" i="11" s="1"/>
  <c r="H25" i="13"/>
  <c r="K18" i="13"/>
  <c r="H125" i="14"/>
  <c r="N124" i="13"/>
  <c r="N138" i="13" s="1"/>
  <c r="N161" i="13" s="1"/>
  <c r="K17" i="14"/>
  <c r="N17" i="14"/>
  <c r="N170" i="7"/>
  <c r="J184" i="11"/>
  <c r="G137" i="5"/>
  <c r="G158" i="5" s="1"/>
  <c r="N135" i="7"/>
  <c r="N156" i="7" s="1"/>
  <c r="E34" i="11"/>
  <c r="H46" i="11"/>
  <c r="D26" i="11"/>
  <c r="L38" i="11"/>
  <c r="D24" i="11"/>
  <c r="H19" i="5"/>
  <c r="F29" i="8"/>
  <c r="L164" i="8"/>
  <c r="N23" i="13"/>
  <c r="N25" i="13" s="1"/>
  <c r="C153" i="12"/>
  <c r="C170" i="12" s="1"/>
  <c r="C194" i="12" s="1"/>
  <c r="D136" i="13"/>
  <c r="D159" i="13" s="1"/>
  <c r="G133" i="5"/>
  <c r="G154" i="5" s="1"/>
  <c r="D32" i="8"/>
  <c r="D47" i="11" s="1"/>
  <c r="F28" i="12"/>
  <c r="H34" i="11"/>
  <c r="H36" i="12" s="1"/>
  <c r="N45" i="12"/>
  <c r="Q6" i="2"/>
  <c r="R7" i="3"/>
  <c r="K14" i="4"/>
  <c r="C20" i="6"/>
  <c r="F135" i="6"/>
  <c r="F153" i="6" s="1"/>
  <c r="F175" i="6" s="1"/>
  <c r="K147" i="7"/>
  <c r="K168" i="7" s="1"/>
  <c r="M139" i="7"/>
  <c r="C19" i="7"/>
  <c r="K172" i="8"/>
  <c r="G168" i="8"/>
  <c r="N46" i="11"/>
  <c r="N47" i="12" s="1"/>
  <c r="I20" i="14"/>
  <c r="O6" i="13"/>
  <c r="P6" i="14" s="1"/>
  <c r="I27" i="15"/>
  <c r="D102" i="1"/>
  <c r="D111" i="1"/>
  <c r="D112" i="1" s="1"/>
  <c r="D109" i="1"/>
  <c r="D99" i="1"/>
  <c r="D104" i="1"/>
  <c r="D101" i="1"/>
  <c r="D105" i="1"/>
  <c r="D108" i="1"/>
  <c r="D110" i="1"/>
  <c r="D106" i="1"/>
  <c r="M101" i="3"/>
  <c r="M94" i="3"/>
  <c r="J108" i="1"/>
  <c r="J99" i="1"/>
  <c r="F116" i="4"/>
  <c r="F118" i="4"/>
  <c r="F119" i="4"/>
  <c r="F112" i="4"/>
  <c r="F120" i="4"/>
  <c r="F114" i="4"/>
  <c r="F111" i="4"/>
  <c r="F113" i="4"/>
  <c r="F110" i="4"/>
  <c r="F123" i="4"/>
  <c r="F124" i="4" s="1"/>
  <c r="F109" i="4"/>
  <c r="F115" i="4"/>
  <c r="L184" i="11"/>
  <c r="M160" i="7"/>
  <c r="M173" i="7"/>
  <c r="E158" i="12"/>
  <c r="E182" i="12" s="1"/>
  <c r="F153" i="12"/>
  <c r="F164" i="12" s="1"/>
  <c r="F188" i="12" s="1"/>
  <c r="L153" i="12"/>
  <c r="D153" i="12"/>
  <c r="D167" i="12" s="1"/>
  <c r="D191" i="12" s="1"/>
  <c r="E162" i="12"/>
  <c r="E186" i="12" s="1"/>
  <c r="E169" i="12"/>
  <c r="E193" i="12" s="1"/>
  <c r="L44" i="12"/>
  <c r="L34" i="12"/>
  <c r="L23" i="13"/>
  <c r="L25" i="13" s="1"/>
  <c r="E54" i="2"/>
  <c r="G54" i="2"/>
  <c r="H54" i="2"/>
  <c r="I54" i="2"/>
  <c r="N54" i="1"/>
  <c r="J54" i="1"/>
  <c r="I54" i="1"/>
  <c r="H54" i="1"/>
  <c r="G54" i="1"/>
  <c r="D54" i="1"/>
  <c r="C54" i="1"/>
  <c r="L50" i="3"/>
  <c r="E50" i="3"/>
  <c r="L94" i="2"/>
  <c r="L109" i="2" s="1"/>
  <c r="F94" i="2"/>
  <c r="F109" i="2" s="1"/>
  <c r="D94" i="2"/>
  <c r="D100" i="2" s="1"/>
  <c r="C95" i="1"/>
  <c r="C103" i="1" s="1"/>
  <c r="K107" i="1"/>
  <c r="H95" i="1"/>
  <c r="H103" i="1" s="1"/>
  <c r="G107" i="1"/>
  <c r="G95" i="1"/>
  <c r="F95" i="1"/>
  <c r="F99" i="1" s="1"/>
  <c r="E103" i="1"/>
  <c r="E95" i="1"/>
  <c r="E107" i="1" s="1"/>
  <c r="D103" i="1"/>
  <c r="D60" i="4"/>
  <c r="F60" i="4"/>
  <c r="H60" i="4"/>
  <c r="J60" i="4"/>
  <c r="L60" i="4"/>
  <c r="M60" i="4"/>
  <c r="L87" i="3"/>
  <c r="K100" i="3"/>
  <c r="K87" i="3"/>
  <c r="K96" i="3" s="1"/>
  <c r="D87" i="3"/>
  <c r="G23" i="8"/>
  <c r="G163" i="8"/>
  <c r="C163" i="8"/>
  <c r="C32" i="8"/>
  <c r="C47" i="11" s="1"/>
  <c r="C24" i="8"/>
  <c r="C40" i="11" s="1"/>
  <c r="C42" i="11" s="1"/>
  <c r="C18" i="12"/>
  <c r="H32" i="8"/>
  <c r="H18" i="12"/>
  <c r="H18" i="11"/>
  <c r="H20" i="11" s="1"/>
  <c r="F38" i="11"/>
  <c r="O4" i="8"/>
  <c r="F22" i="11"/>
  <c r="F24" i="11" s="1"/>
  <c r="F32" i="8"/>
  <c r="K164" i="8"/>
  <c r="K21" i="8"/>
  <c r="K30" i="8"/>
  <c r="K38" i="11"/>
  <c r="D149" i="13"/>
  <c r="D165" i="13"/>
  <c r="E159" i="12"/>
  <c r="E173" i="12"/>
  <c r="E174" i="12" s="1"/>
  <c r="E160" i="12"/>
  <c r="E161" i="12"/>
  <c r="E185" i="12" s="1"/>
  <c r="E172" i="12"/>
  <c r="N37" i="12"/>
  <c r="N153" i="12"/>
  <c r="N158" i="12" s="1"/>
  <c r="F21" i="13"/>
  <c r="F16" i="13"/>
  <c r="F17" i="13" s="1"/>
  <c r="F26" i="13"/>
  <c r="N192" i="11"/>
  <c r="I157" i="11"/>
  <c r="I181" i="11" s="1"/>
  <c r="I168" i="11"/>
  <c r="I192" i="11" s="1"/>
  <c r="I171" i="11"/>
  <c r="I172" i="11" s="1"/>
  <c r="I169" i="11"/>
  <c r="I193" i="11" s="1"/>
  <c r="I162" i="11"/>
  <c r="I186" i="11" s="1"/>
  <c r="N181" i="11"/>
  <c r="N174" i="11"/>
  <c r="C28" i="12"/>
  <c r="J26" i="12"/>
  <c r="L194" i="11"/>
  <c r="I165" i="11"/>
  <c r="I189" i="11" s="1"/>
  <c r="I164" i="11"/>
  <c r="I188" i="11" s="1"/>
  <c r="K176" i="11"/>
  <c r="G158" i="6"/>
  <c r="G159" i="6" s="1"/>
  <c r="J47" i="11"/>
  <c r="D149" i="8"/>
  <c r="D155" i="8"/>
  <c r="D153" i="8"/>
  <c r="D146" i="8"/>
  <c r="D158" i="8"/>
  <c r="D152" i="8"/>
  <c r="C20" i="11"/>
  <c r="C146" i="8"/>
  <c r="M144" i="7"/>
  <c r="M165" i="7" s="1"/>
  <c r="M150" i="7"/>
  <c r="M151" i="7" s="1"/>
  <c r="M143" i="7"/>
  <c r="M164" i="7" s="1"/>
  <c r="M137" i="7"/>
  <c r="M158" i="7" s="1"/>
  <c r="M149" i="7"/>
  <c r="M170" i="7" s="1"/>
  <c r="M145" i="7"/>
  <c r="M166" i="7" s="1"/>
  <c r="G148" i="6"/>
  <c r="G170" i="6" s="1"/>
  <c r="M109" i="1"/>
  <c r="M159" i="7"/>
  <c r="M130" i="7"/>
  <c r="F141" i="6"/>
  <c r="F163" i="6" s="1"/>
  <c r="F155" i="6"/>
  <c r="F177" i="6" s="1"/>
  <c r="J153" i="12"/>
  <c r="J158" i="12" s="1"/>
  <c r="H153" i="12"/>
  <c r="H160" i="12" s="1"/>
  <c r="E163" i="12"/>
  <c r="E187" i="12" s="1"/>
  <c r="E164" i="12"/>
  <c r="E188" i="12" s="1"/>
  <c r="E165" i="12"/>
  <c r="E189" i="12" s="1"/>
  <c r="E166" i="12"/>
  <c r="E190" i="12" s="1"/>
  <c r="E167" i="12"/>
  <c r="E191" i="12" s="1"/>
  <c r="E168" i="12"/>
  <c r="E192" i="12" s="1"/>
  <c r="E170" i="12"/>
  <c r="E194" i="12" s="1"/>
  <c r="I21" i="13"/>
  <c r="I22" i="13" s="1"/>
  <c r="I16" i="13"/>
  <c r="G153" i="6"/>
  <c r="G175" i="6" s="1"/>
  <c r="G147" i="5"/>
  <c r="G168" i="5" s="1"/>
  <c r="G145" i="5"/>
  <c r="G166" i="5" s="1"/>
  <c r="G146" i="5"/>
  <c r="G167" i="5" s="1"/>
  <c r="G149" i="5"/>
  <c r="G170" i="5" s="1"/>
  <c r="G148" i="5"/>
  <c r="G169" i="5" s="1"/>
  <c r="G139" i="5"/>
  <c r="G160" i="5" s="1"/>
  <c r="G141" i="5"/>
  <c r="G162" i="5" s="1"/>
  <c r="G150" i="5"/>
  <c r="G151" i="5" s="1"/>
  <c r="G142" i="5"/>
  <c r="G163" i="5" s="1"/>
  <c r="G135" i="5"/>
  <c r="G156" i="5" s="1"/>
  <c r="L180" i="11"/>
  <c r="I156" i="11"/>
  <c r="I158" i="11"/>
  <c r="I163" i="11"/>
  <c r="I187" i="11" s="1"/>
  <c r="M105" i="1"/>
  <c r="G140" i="5"/>
  <c r="G161" i="5" s="1"/>
  <c r="M107" i="1"/>
  <c r="C161" i="11"/>
  <c r="C165" i="11"/>
  <c r="C189" i="11" s="1"/>
  <c r="C170" i="11"/>
  <c r="C160" i="11"/>
  <c r="C163" i="11"/>
  <c r="C157" i="11"/>
  <c r="C181" i="11" s="1"/>
  <c r="H164" i="11"/>
  <c r="H188" i="11" s="1"/>
  <c r="H169" i="11"/>
  <c r="H193" i="11" s="1"/>
  <c r="H170" i="11"/>
  <c r="H166" i="11"/>
  <c r="H190" i="11" s="1"/>
  <c r="H165" i="11"/>
  <c r="H189" i="11" s="1"/>
  <c r="H168" i="11"/>
  <c r="H192" i="11" s="1"/>
  <c r="N155" i="8"/>
  <c r="O155" i="8" s="1"/>
  <c r="H154" i="6"/>
  <c r="H176" i="6" s="1"/>
  <c r="H146" i="6"/>
  <c r="H168" i="6" s="1"/>
  <c r="R7" i="1"/>
  <c r="G13" i="3"/>
  <c r="G25" i="3" s="1"/>
  <c r="G14" i="4"/>
  <c r="E13" i="3"/>
  <c r="E25" i="3" s="1"/>
  <c r="E14" i="4"/>
  <c r="O3" i="3"/>
  <c r="I165" i="8"/>
  <c r="I22" i="8"/>
  <c r="E29" i="8"/>
  <c r="E31" i="8" s="1"/>
  <c r="E22" i="8"/>
  <c r="E36" i="11"/>
  <c r="G28" i="8"/>
  <c r="F3" i="9" s="1"/>
  <c r="G20" i="11"/>
  <c r="J145" i="6"/>
  <c r="J167" i="6" s="1"/>
  <c r="J155" i="6"/>
  <c r="J177" i="6" s="1"/>
  <c r="H138" i="5"/>
  <c r="H159" i="5" s="1"/>
  <c r="H149" i="5"/>
  <c r="H170" i="5" s="1"/>
  <c r="H142" i="5"/>
  <c r="H163" i="5" s="1"/>
  <c r="H143" i="5"/>
  <c r="H164" i="5" s="1"/>
  <c r="G45" i="11"/>
  <c r="K150" i="7"/>
  <c r="K151" i="7" s="1"/>
  <c r="K149" i="7"/>
  <c r="K170" i="7" s="1"/>
  <c r="K144" i="7"/>
  <c r="K165" i="7" s="1"/>
  <c r="K134" i="7"/>
  <c r="K155" i="7" s="1"/>
  <c r="D54" i="2"/>
  <c r="E54" i="1"/>
  <c r="L95" i="1"/>
  <c r="L106" i="1" s="1"/>
  <c r="D100" i="1"/>
  <c r="N102" i="2"/>
  <c r="N94" i="2"/>
  <c r="N105" i="2" s="1"/>
  <c r="F117" i="4"/>
  <c r="M104" i="4"/>
  <c r="L104" i="4"/>
  <c r="H104" i="4"/>
  <c r="D14" i="4"/>
  <c r="D31" i="4"/>
  <c r="O6" i="3"/>
  <c r="I31" i="4"/>
  <c r="I15" i="4"/>
  <c r="E104" i="4"/>
  <c r="I104" i="4"/>
  <c r="K104" i="4"/>
  <c r="K116" i="4" s="1"/>
  <c r="G19" i="5"/>
  <c r="N13" i="3"/>
  <c r="N25" i="3" s="1"/>
  <c r="L13" i="3"/>
  <c r="L25" i="3" s="1"/>
  <c r="C19" i="5"/>
  <c r="G143" i="5"/>
  <c r="G164" i="5" s="1"/>
  <c r="F128" i="5"/>
  <c r="E128" i="5"/>
  <c r="E135" i="6"/>
  <c r="M135" i="6"/>
  <c r="K148" i="7"/>
  <c r="K169" i="7" s="1"/>
  <c r="K143" i="7"/>
  <c r="K164" i="7" s="1"/>
  <c r="M141" i="7"/>
  <c r="M162" i="7" s="1"/>
  <c r="K140" i="7"/>
  <c r="K161" i="7" s="1"/>
  <c r="K138" i="7"/>
  <c r="K137" i="7"/>
  <c r="K158" i="7" s="1"/>
  <c r="K135" i="7"/>
  <c r="K156" i="7" s="1"/>
  <c r="K133" i="7"/>
  <c r="K154" i="7" s="1"/>
  <c r="G19" i="7"/>
  <c r="C27" i="8"/>
  <c r="C18" i="8"/>
  <c r="C37" i="11" s="1"/>
  <c r="H27" i="8"/>
  <c r="H18" i="8"/>
  <c r="C135" i="6"/>
  <c r="L139" i="8"/>
  <c r="L154" i="8" s="1"/>
  <c r="H139" i="8"/>
  <c r="D148" i="8"/>
  <c r="F139" i="8"/>
  <c r="F152" i="8" s="1"/>
  <c r="N147" i="7"/>
  <c r="N168" i="7" s="1"/>
  <c r="N139" i="7"/>
  <c r="L165" i="8"/>
  <c r="L29" i="8"/>
  <c r="L31" i="8" s="1"/>
  <c r="L22" i="8"/>
  <c r="N27" i="8"/>
  <c r="N43" i="11" s="1"/>
  <c r="N45" i="11" s="1"/>
  <c r="N20" i="8"/>
  <c r="G43" i="12"/>
  <c r="G46" i="11"/>
  <c r="K41" i="11"/>
  <c r="K40" i="12"/>
  <c r="K43" i="12"/>
  <c r="K45" i="12" s="1"/>
  <c r="K46" i="11"/>
  <c r="K35" i="11"/>
  <c r="K17" i="11" s="1"/>
  <c r="J35" i="11"/>
  <c r="J34" i="11"/>
  <c r="J36" i="11" s="1"/>
  <c r="G24" i="11"/>
  <c r="E44" i="11"/>
  <c r="E19" i="11"/>
  <c r="J19" i="11" s="1"/>
  <c r="E66" i="11"/>
  <c r="I43" i="12"/>
  <c r="I35" i="11"/>
  <c r="I37" i="11" s="1"/>
  <c r="I34" i="11"/>
  <c r="I36" i="11" s="1"/>
  <c r="I46" i="11"/>
  <c r="F167" i="11"/>
  <c r="F191" i="11" s="1"/>
  <c r="F159" i="11"/>
  <c r="F183" i="11" s="1"/>
  <c r="F168" i="11"/>
  <c r="F192" i="11" s="1"/>
  <c r="F170" i="11"/>
  <c r="F158" i="11"/>
  <c r="F163" i="11"/>
  <c r="F187" i="11" s="1"/>
  <c r="F171" i="11"/>
  <c r="F172" i="11" s="1"/>
  <c r="F156" i="11"/>
  <c r="F162" i="11"/>
  <c r="F186" i="11" s="1"/>
  <c r="F164" i="11"/>
  <c r="F188" i="11" s="1"/>
  <c r="F166" i="11"/>
  <c r="F190" i="11" s="1"/>
  <c r="J157" i="11"/>
  <c r="J181" i="11" s="1"/>
  <c r="J169" i="11"/>
  <c r="J193" i="11" s="1"/>
  <c r="G169" i="11"/>
  <c r="H141" i="5"/>
  <c r="H162" i="5" s="1"/>
  <c r="H147" i="5"/>
  <c r="H168" i="5" s="1"/>
  <c r="H134" i="5"/>
  <c r="H155" i="5" s="1"/>
  <c r="J146" i="6"/>
  <c r="J168" i="6" s="1"/>
  <c r="G66" i="11"/>
  <c r="L157" i="11"/>
  <c r="L181" i="11" s="1"/>
  <c r="L165" i="11"/>
  <c r="L189" i="11" s="1"/>
  <c r="L164" i="11"/>
  <c r="L188" i="11" s="1"/>
  <c r="I24" i="11"/>
  <c r="D28" i="12"/>
  <c r="N140" i="7"/>
  <c r="N161" i="7" s="1"/>
  <c r="N150" i="7"/>
  <c r="N151" i="7" s="1"/>
  <c r="O151" i="7" s="1"/>
  <c r="N145" i="7"/>
  <c r="N148" i="7"/>
  <c r="N144" i="7"/>
  <c r="N165" i="7" s="1"/>
  <c r="N138" i="7"/>
  <c r="F20" i="11"/>
  <c r="M149" i="8"/>
  <c r="M152" i="8"/>
  <c r="M153" i="8"/>
  <c r="M145" i="8"/>
  <c r="M144" i="8"/>
  <c r="D128" i="5"/>
  <c r="D133" i="5" s="1"/>
  <c r="D154" i="5" s="1"/>
  <c r="E16" i="4"/>
  <c r="I135" i="6"/>
  <c r="M148" i="7"/>
  <c r="M169" i="7" s="1"/>
  <c r="M133" i="7"/>
  <c r="M154" i="7" s="1"/>
  <c r="M29" i="8"/>
  <c r="M31" i="8" s="1"/>
  <c r="M163" i="8"/>
  <c r="M23" i="8"/>
  <c r="I23" i="8"/>
  <c r="I25" i="8" s="1"/>
  <c r="H2" i="9" s="1"/>
  <c r="I20" i="8"/>
  <c r="H4" i="9" s="1"/>
  <c r="L169" i="8"/>
  <c r="K142" i="7"/>
  <c r="K163" i="7" s="1"/>
  <c r="C128" i="7"/>
  <c r="D20" i="8"/>
  <c r="C4" i="9" s="1"/>
  <c r="D18" i="11"/>
  <c r="D20" i="11" s="1"/>
  <c r="D24" i="8"/>
  <c r="D18" i="8"/>
  <c r="J163" i="8"/>
  <c r="J24" i="8"/>
  <c r="I32" i="8"/>
  <c r="I18" i="12"/>
  <c r="I18" i="11"/>
  <c r="I20" i="11" s="1"/>
  <c r="H162" i="12"/>
  <c r="D165" i="12"/>
  <c r="D189" i="12" s="1"/>
  <c r="H168" i="12"/>
  <c r="H192" i="12" s="1"/>
  <c r="O9" i="1"/>
  <c r="Q7" i="1"/>
  <c r="Q6" i="1"/>
  <c r="R7" i="2"/>
  <c r="J19" i="7"/>
  <c r="M21" i="8"/>
  <c r="I21" i="8"/>
  <c r="N167" i="8"/>
  <c r="K167" i="8"/>
  <c r="G167" i="8"/>
  <c r="L166" i="8"/>
  <c r="L21" i="8"/>
  <c r="H19" i="7"/>
  <c r="D19" i="7"/>
  <c r="L54" i="2"/>
  <c r="M54" i="2"/>
  <c r="N50" i="3"/>
  <c r="H50" i="3"/>
  <c r="E15" i="4"/>
  <c r="L128" i="5"/>
  <c r="N87" i="3"/>
  <c r="N135" i="6"/>
  <c r="M147" i="7"/>
  <c r="M168" i="7" s="1"/>
  <c r="M140" i="7"/>
  <c r="M161" i="7" s="1"/>
  <c r="K139" i="7"/>
  <c r="M135" i="7"/>
  <c r="M156" i="7" s="1"/>
  <c r="I128" i="7"/>
  <c r="I138" i="7" s="1"/>
  <c r="H31" i="8"/>
  <c r="D104" i="4"/>
  <c r="D114" i="4" s="1"/>
  <c r="G34" i="11"/>
  <c r="G36" i="12" s="1"/>
  <c r="D18" i="13"/>
  <c r="D23" i="12"/>
  <c r="M20" i="13"/>
  <c r="M22" i="13" s="1"/>
  <c r="M46" i="12"/>
  <c r="M47" i="12" s="1"/>
  <c r="M35" i="12"/>
  <c r="F20" i="13"/>
  <c r="F19" i="12"/>
  <c r="F20" i="12" s="1"/>
  <c r="F46" i="12"/>
  <c r="F41" i="12"/>
  <c r="F42" i="12" s="1"/>
  <c r="C158" i="12"/>
  <c r="C168" i="12"/>
  <c r="C192" i="12" s="1"/>
  <c r="L25" i="8"/>
  <c r="K2" i="9" s="1"/>
  <c r="I153" i="12"/>
  <c r="I168" i="12" s="1"/>
  <c r="I192" i="12" s="1"/>
  <c r="M153" i="12"/>
  <c r="M162" i="12" s="1"/>
  <c r="K153" i="12"/>
  <c r="K160" i="12" s="1"/>
  <c r="H165" i="12"/>
  <c r="H189" i="12" s="1"/>
  <c r="H166" i="12"/>
  <c r="L167" i="12"/>
  <c r="L191" i="12" s="1"/>
  <c r="M34" i="12"/>
  <c r="M36" i="12" s="1"/>
  <c r="M44" i="12"/>
  <c r="M45" i="12" s="1"/>
  <c r="J23" i="13"/>
  <c r="J25" i="13" s="1"/>
  <c r="J46" i="12"/>
  <c r="J47" i="12" s="1"/>
  <c r="J44" i="12"/>
  <c r="J45" i="12" s="1"/>
  <c r="J34" i="12"/>
  <c r="M38" i="12"/>
  <c r="L20" i="13"/>
  <c r="L22" i="13" s="1"/>
  <c r="L35" i="12"/>
  <c r="L17" i="12" s="1"/>
  <c r="L46" i="12"/>
  <c r="L41" i="12"/>
  <c r="L42" i="12" s="1"/>
  <c r="I35" i="12"/>
  <c r="I17" i="12" s="1"/>
  <c r="I31" i="12"/>
  <c r="J32" i="12" s="1"/>
  <c r="I41" i="12"/>
  <c r="I42" i="12" s="1"/>
  <c r="I46" i="12"/>
  <c r="E20" i="13"/>
  <c r="E22" i="13" s="1"/>
  <c r="E19" i="12"/>
  <c r="E20" i="12" s="1"/>
  <c r="E35" i="12"/>
  <c r="E46" i="12"/>
  <c r="C23" i="13"/>
  <c r="C25" i="13" s="1"/>
  <c r="C34" i="12"/>
  <c r="C36" i="12" s="1"/>
  <c r="C19" i="12"/>
  <c r="C46" i="12"/>
  <c r="C47" i="12" s="1"/>
  <c r="G142" i="14"/>
  <c r="G165" i="14" s="1"/>
  <c r="I131" i="13"/>
  <c r="E144" i="14"/>
  <c r="E145" i="14"/>
  <c r="E146" i="14" s="1"/>
  <c r="E131" i="14"/>
  <c r="E155" i="14" s="1"/>
  <c r="E130" i="14"/>
  <c r="E140" i="14"/>
  <c r="E164" i="14" s="1"/>
  <c r="E134" i="14"/>
  <c r="D164" i="8"/>
  <c r="K166" i="8"/>
  <c r="E169" i="8"/>
  <c r="I171" i="8"/>
  <c r="E46" i="11"/>
  <c r="J35" i="12"/>
  <c r="I44" i="12"/>
  <c r="I45" i="12" s="1"/>
  <c r="I34" i="12"/>
  <c r="I36" i="12" s="1"/>
  <c r="K20" i="13"/>
  <c r="K22" i="13" s="1"/>
  <c r="K35" i="12"/>
  <c r="H41" i="12"/>
  <c r="H42" i="12" s="1"/>
  <c r="H35" i="12"/>
  <c r="D20" i="13"/>
  <c r="D19" i="12"/>
  <c r="D20" i="12" s="1"/>
  <c r="E18" i="13"/>
  <c r="E23" i="12"/>
  <c r="E24" i="12" s="1"/>
  <c r="E38" i="12"/>
  <c r="H16" i="13"/>
  <c r="C124" i="13"/>
  <c r="C131" i="13" s="1"/>
  <c r="L130" i="13"/>
  <c r="L153" i="13" s="1"/>
  <c r="D133" i="13"/>
  <c r="D140" i="13"/>
  <c r="D163" i="13" s="1"/>
  <c r="G26" i="13"/>
  <c r="G18" i="13"/>
  <c r="H135" i="14"/>
  <c r="H159" i="14" s="1"/>
  <c r="H144" i="14"/>
  <c r="H143" i="14"/>
  <c r="H166" i="14" s="1"/>
  <c r="E133" i="14"/>
  <c r="E157" i="14" s="1"/>
  <c r="E136" i="14"/>
  <c r="E160" i="14" s="1"/>
  <c r="E137" i="14"/>
  <c r="E161" i="14" s="1"/>
  <c r="E138" i="14"/>
  <c r="E162" i="14" s="1"/>
  <c r="J125" i="14"/>
  <c r="J130" i="14" s="1"/>
  <c r="N129" i="13"/>
  <c r="N152" i="13" s="1"/>
  <c r="N136" i="13"/>
  <c r="N159" i="13" s="1"/>
  <c r="N132" i="13"/>
  <c r="N155" i="13" s="1"/>
  <c r="E20" i="14"/>
  <c r="E27" i="15"/>
  <c r="S7" i="1"/>
  <c r="P6" i="2"/>
  <c r="O9" i="2"/>
  <c r="K54" i="1"/>
  <c r="K50" i="3"/>
  <c r="E60" i="4"/>
  <c r="G60" i="4"/>
  <c r="N95" i="1"/>
  <c r="N101" i="1" s="1"/>
  <c r="H87" i="3"/>
  <c r="H101" i="3" s="1"/>
  <c r="E87" i="3"/>
  <c r="N104" i="4"/>
  <c r="E17" i="4"/>
  <c r="F31" i="4"/>
  <c r="J104" i="4"/>
  <c r="E23" i="8"/>
  <c r="E20" i="8"/>
  <c r="D4" i="9" s="1"/>
  <c r="M24" i="8"/>
  <c r="M20" i="8"/>
  <c r="K135" i="6"/>
  <c r="E139" i="8"/>
  <c r="E155" i="8" s="1"/>
  <c r="J139" i="8"/>
  <c r="J159" i="8" s="1"/>
  <c r="J160" i="8" s="1"/>
  <c r="L163" i="8"/>
  <c r="M41" i="11"/>
  <c r="M40" i="12"/>
  <c r="M42" i="12" s="1"/>
  <c r="E34" i="12"/>
  <c r="E36" i="12" s="1"/>
  <c r="H20" i="13"/>
  <c r="H22" i="13" s="1"/>
  <c r="K41" i="12"/>
  <c r="J169" i="12"/>
  <c r="J193" i="12" s="1"/>
  <c r="J27" i="12"/>
  <c r="G38" i="12"/>
  <c r="F18" i="13"/>
  <c r="F38" i="12"/>
  <c r="N134" i="13"/>
  <c r="N157" i="13" s="1"/>
  <c r="D138" i="13"/>
  <c r="D161" i="13" s="1"/>
  <c r="H130" i="14"/>
  <c r="H154" i="14" s="1"/>
  <c r="K18" i="14"/>
  <c r="P3" i="13"/>
  <c r="S7" i="2"/>
  <c r="S6" i="2"/>
  <c r="F54" i="2"/>
  <c r="J50" i="3"/>
  <c r="I60" i="4"/>
  <c r="J87" i="3"/>
  <c r="J99" i="3" s="1"/>
  <c r="F16" i="4"/>
  <c r="H14" i="4"/>
  <c r="C13" i="3"/>
  <c r="C25" i="3" s="1"/>
  <c r="K171" i="8"/>
  <c r="C20" i="8"/>
  <c r="B4" i="9" s="1"/>
  <c r="G169" i="8"/>
  <c r="C169" i="8"/>
  <c r="K169" i="8"/>
  <c r="N34" i="12"/>
  <c r="N36" i="12" s="1"/>
  <c r="G35" i="12"/>
  <c r="G41" i="12"/>
  <c r="G42" i="12" s="1"/>
  <c r="G153" i="12"/>
  <c r="G23" i="13"/>
  <c r="G44" i="12"/>
  <c r="E135" i="13"/>
  <c r="E158" i="13" s="1"/>
  <c r="M18" i="13"/>
  <c r="F125" i="14"/>
  <c r="H140" i="14"/>
  <c r="H164" i="14" s="1"/>
  <c r="N141" i="13"/>
  <c r="N164" i="13" s="1"/>
  <c r="N137" i="13"/>
  <c r="N133" i="13"/>
  <c r="Q3" i="14"/>
  <c r="O7" i="14"/>
  <c r="G20" i="14"/>
  <c r="H17" i="14"/>
  <c r="D17" i="14"/>
  <c r="J141" i="14"/>
  <c r="M16" i="13"/>
  <c r="E26" i="13"/>
  <c r="I26" i="13"/>
  <c r="M26" i="13"/>
  <c r="J26" i="13"/>
  <c r="J27" i="13" s="1"/>
  <c r="O10" i="13"/>
  <c r="J124" i="13"/>
  <c r="J138" i="13" s="1"/>
  <c r="J161" i="13" s="1"/>
  <c r="G124" i="13"/>
  <c r="G139" i="13" s="1"/>
  <c r="G162" i="13" s="1"/>
  <c r="K124" i="13"/>
  <c r="K129" i="13" s="1"/>
  <c r="K152" i="13" s="1"/>
  <c r="E124" i="13"/>
  <c r="E134" i="13" s="1"/>
  <c r="E157" i="13" s="1"/>
  <c r="I124" i="13"/>
  <c r="I135" i="13" s="1"/>
  <c r="I158" i="13" s="1"/>
  <c r="H124" i="13"/>
  <c r="H140" i="13" s="1"/>
  <c r="H163" i="13" s="1"/>
  <c r="L124" i="13"/>
  <c r="L140" i="13" s="1"/>
  <c r="L163" i="13" s="1"/>
  <c r="M124" i="13"/>
  <c r="M132" i="13" s="1"/>
  <c r="M155" i="13" s="1"/>
  <c r="D141" i="13"/>
  <c r="D164" i="13" s="1"/>
  <c r="D166" i="13" s="1"/>
  <c r="H141" i="13"/>
  <c r="H164" i="13" s="1"/>
  <c r="K125" i="14"/>
  <c r="K135" i="14" s="1"/>
  <c r="K159" i="14" s="1"/>
  <c r="H139" i="14"/>
  <c r="H163" i="14" s="1"/>
  <c r="I125" i="14"/>
  <c r="I132" i="14" s="1"/>
  <c r="M125" i="14"/>
  <c r="M135" i="14" s="1"/>
  <c r="M159" i="14" s="1"/>
  <c r="E143" i="14"/>
  <c r="E166" i="14" s="1"/>
  <c r="N125" i="14"/>
  <c r="N140" i="13"/>
  <c r="N163" i="13" s="1"/>
  <c r="C17" i="14"/>
  <c r="E17" i="14"/>
  <c r="C174" i="11"/>
  <c r="D105" i="2"/>
  <c r="E183" i="12"/>
  <c r="E176" i="12"/>
  <c r="H175" i="11"/>
  <c r="I184" i="11"/>
  <c r="J147" i="6"/>
  <c r="J169" i="6" s="1"/>
  <c r="J153" i="6"/>
  <c r="J175" i="6" s="1"/>
  <c r="K180" i="11"/>
  <c r="K174" i="11"/>
  <c r="K177" i="11"/>
  <c r="K194" i="11"/>
  <c r="J22" i="12"/>
  <c r="F43" i="11"/>
  <c r="F45" i="11" s="1"/>
  <c r="K119" i="4"/>
  <c r="I130" i="7"/>
  <c r="I159" i="7"/>
  <c r="N19" i="7"/>
  <c r="N26" i="8"/>
  <c r="N28" i="8" s="1"/>
  <c r="O3" i="7"/>
  <c r="O5" i="7"/>
  <c r="F21" i="8"/>
  <c r="C180" i="11"/>
  <c r="J150" i="6"/>
  <c r="J172" i="6" s="1"/>
  <c r="J159" i="11"/>
  <c r="J156" i="11"/>
  <c r="J162" i="11"/>
  <c r="J164" i="11"/>
  <c r="J167" i="11"/>
  <c r="J171" i="11"/>
  <c r="J172" i="11" s="1"/>
  <c r="I17" i="11"/>
  <c r="I37" i="12"/>
  <c r="J142" i="6"/>
  <c r="J164" i="6" s="1"/>
  <c r="J152" i="6"/>
  <c r="J174" i="6" s="1"/>
  <c r="J141" i="6"/>
  <c r="J163" i="6" s="1"/>
  <c r="J148" i="6"/>
  <c r="J170" i="6" s="1"/>
  <c r="J157" i="6"/>
  <c r="J179" i="6" s="1"/>
  <c r="J144" i="6"/>
  <c r="J166" i="6" s="1"/>
  <c r="J154" i="6"/>
  <c r="J176" i="6" s="1"/>
  <c r="J143" i="6"/>
  <c r="J165" i="6" s="1"/>
  <c r="J151" i="6"/>
  <c r="J173" i="6" s="1"/>
  <c r="J140" i="6"/>
  <c r="I176" i="11"/>
  <c r="L175" i="11"/>
  <c r="J149" i="6"/>
  <c r="J171" i="6" s="1"/>
  <c r="J156" i="6"/>
  <c r="J178" i="6" s="1"/>
  <c r="N166" i="7"/>
  <c r="N193" i="11"/>
  <c r="C24" i="11"/>
  <c r="J22" i="11"/>
  <c r="C25" i="8"/>
  <c r="B2" i="9" s="1"/>
  <c r="I156" i="8"/>
  <c r="I158" i="8"/>
  <c r="M37" i="11"/>
  <c r="M17" i="11"/>
  <c r="D93" i="3"/>
  <c r="D95" i="3"/>
  <c r="D96" i="3"/>
  <c r="C87" i="3"/>
  <c r="O12" i="3"/>
  <c r="O11" i="3"/>
  <c r="O10" i="3"/>
  <c r="O9" i="3"/>
  <c r="O8" i="3"/>
  <c r="S7" i="3"/>
  <c r="O7" i="3"/>
  <c r="C14" i="4"/>
  <c r="C31" i="4"/>
  <c r="D50" i="3"/>
  <c r="C50" i="3"/>
  <c r="C54" i="2"/>
  <c r="C94" i="2"/>
  <c r="M94" i="2"/>
  <c r="M100" i="2" s="1"/>
  <c r="K94" i="2"/>
  <c r="J94" i="2"/>
  <c r="I94" i="2"/>
  <c r="I100" i="2" s="1"/>
  <c r="H94" i="2"/>
  <c r="G94" i="2"/>
  <c r="G100" i="2" s="1"/>
  <c r="E94" i="2"/>
  <c r="E108" i="2" s="1"/>
  <c r="L44" i="11"/>
  <c r="L45" i="11" s="1"/>
  <c r="Q7" i="8"/>
  <c r="L46" i="11"/>
  <c r="L43" i="12"/>
  <c r="L45" i="12" s="1"/>
  <c r="L35" i="11"/>
  <c r="L34" i="11"/>
  <c r="J152" i="8"/>
  <c r="J158" i="8"/>
  <c r="J144" i="8"/>
  <c r="J147" i="8"/>
  <c r="J157" i="8"/>
  <c r="J156" i="8"/>
  <c r="J153" i="8"/>
  <c r="M109" i="4"/>
  <c r="M114" i="4"/>
  <c r="I149" i="7"/>
  <c r="I170" i="7" s="1"/>
  <c r="I133" i="7"/>
  <c r="I154" i="7" s="1"/>
  <c r="I144" i="7"/>
  <c r="I165" i="7" s="1"/>
  <c r="I139" i="7"/>
  <c r="I148" i="7"/>
  <c r="I169" i="7" s="1"/>
  <c r="I147" i="7"/>
  <c r="I168" i="7" s="1"/>
  <c r="I143" i="7"/>
  <c r="I164" i="7" s="1"/>
  <c r="I134" i="7"/>
  <c r="I155" i="7" s="1"/>
  <c r="I137" i="7"/>
  <c r="I158" i="7" s="1"/>
  <c r="I141" i="7"/>
  <c r="I162" i="7" s="1"/>
  <c r="I140" i="7"/>
  <c r="I161" i="7" s="1"/>
  <c r="I150" i="7"/>
  <c r="I151" i="7" s="1"/>
  <c r="I146" i="7"/>
  <c r="I167" i="7" s="1"/>
  <c r="I136" i="7"/>
  <c r="I157" i="7" s="1"/>
  <c r="I142" i="7"/>
  <c r="I163" i="7" s="1"/>
  <c r="J100" i="3"/>
  <c r="J97" i="3"/>
  <c r="E24" i="8"/>
  <c r="E163" i="8"/>
  <c r="O2" i="8"/>
  <c r="E18" i="11"/>
  <c r="E32" i="8"/>
  <c r="E47" i="11" s="1"/>
  <c r="N4" i="9"/>
  <c r="K24" i="8"/>
  <c r="K18" i="8"/>
  <c r="K20" i="8"/>
  <c r="J4" i="9" s="1"/>
  <c r="K163" i="8"/>
  <c r="N165" i="8"/>
  <c r="N22" i="8"/>
  <c r="M32" i="8"/>
  <c r="M47" i="11" s="1"/>
  <c r="M171" i="8"/>
  <c r="E43" i="11"/>
  <c r="E45" i="11" s="1"/>
  <c r="E28" i="8"/>
  <c r="D3" i="9" s="1"/>
  <c r="G32" i="8"/>
  <c r="G47" i="11" s="1"/>
  <c r="J54" i="2"/>
  <c r="K54" i="2"/>
  <c r="M50" i="3"/>
  <c r="I50" i="3"/>
  <c r="F50" i="3"/>
  <c r="K60" i="4"/>
  <c r="I87" i="3"/>
  <c r="G87" i="3"/>
  <c r="F87" i="3"/>
  <c r="K15" i="4"/>
  <c r="K31" i="4"/>
  <c r="L135" i="6"/>
  <c r="L128" i="7"/>
  <c r="L145" i="7" s="1"/>
  <c r="L166" i="7" s="1"/>
  <c r="H128" i="7"/>
  <c r="J128" i="7"/>
  <c r="J135" i="7" s="1"/>
  <c r="J156" i="7" s="1"/>
  <c r="G128" i="7"/>
  <c r="G134" i="7" s="1"/>
  <c r="G155" i="7" s="1"/>
  <c r="F128" i="7"/>
  <c r="F145" i="7" s="1"/>
  <c r="F166" i="7" s="1"/>
  <c r="E128" i="7"/>
  <c r="D128" i="7"/>
  <c r="D136" i="7" s="1"/>
  <c r="F22" i="8"/>
  <c r="F30" i="8"/>
  <c r="F31" i="8" s="1"/>
  <c r="K165" i="8"/>
  <c r="K22" i="8"/>
  <c r="J171" i="8"/>
  <c r="F172" i="8"/>
  <c r="I164" i="8"/>
  <c r="M164" i="8"/>
  <c r="F35" i="11"/>
  <c r="F46" i="11"/>
  <c r="E184" i="12"/>
  <c r="N183" i="11"/>
  <c r="N180" i="11"/>
  <c r="G138" i="5"/>
  <c r="G159" i="5" s="1"/>
  <c r="Q7" i="2"/>
  <c r="C128" i="5"/>
  <c r="M128" i="5"/>
  <c r="K128" i="5"/>
  <c r="N128" i="5"/>
  <c r="D135" i="6"/>
  <c r="J26" i="8"/>
  <c r="J28" i="8" s="1"/>
  <c r="I3" i="9" s="1"/>
  <c r="J20" i="8"/>
  <c r="I4" i="9" s="1"/>
  <c r="F164" i="8"/>
  <c r="K29" i="8"/>
  <c r="K31" i="8" s="1"/>
  <c r="H24" i="8"/>
  <c r="H20" i="8"/>
  <c r="G4" i="9" s="1"/>
  <c r="H163" i="8"/>
  <c r="F171" i="8"/>
  <c r="C104" i="4"/>
  <c r="D113" i="4"/>
  <c r="G104" i="4"/>
  <c r="G109" i="4" s="1"/>
  <c r="K139" i="8"/>
  <c r="C164" i="8"/>
  <c r="C30" i="8"/>
  <c r="C31" i="8" s="1"/>
  <c r="J164" i="8"/>
  <c r="N164" i="8"/>
  <c r="H190" i="12"/>
  <c r="I95" i="1"/>
  <c r="C60" i="4"/>
  <c r="O5" i="3"/>
  <c r="O13" i="3" s="1"/>
  <c r="O25" i="3" s="1"/>
  <c r="D15" i="4"/>
  <c r="D13" i="3"/>
  <c r="D25" i="3" s="1"/>
  <c r="O11" i="5"/>
  <c r="G134" i="5"/>
  <c r="G155" i="5" s="1"/>
  <c r="J128" i="5"/>
  <c r="J146" i="5" s="1"/>
  <c r="J167" i="5" s="1"/>
  <c r="I128" i="5"/>
  <c r="I144" i="5" s="1"/>
  <c r="I165" i="5" s="1"/>
  <c r="L19" i="7"/>
  <c r="L20" i="8"/>
  <c r="K4" i="9" s="1"/>
  <c r="D163" i="8"/>
  <c r="J168" i="8"/>
  <c r="G22" i="8"/>
  <c r="G30" i="8"/>
  <c r="G31" i="8" s="1"/>
  <c r="G24" i="8"/>
  <c r="G18" i="8"/>
  <c r="G20" i="8"/>
  <c r="F4" i="9" s="1"/>
  <c r="G139" i="8"/>
  <c r="N24" i="8"/>
  <c r="N163" i="8"/>
  <c r="N32" i="8"/>
  <c r="N47" i="11" s="1"/>
  <c r="O6" i="1"/>
  <c r="O8" i="7"/>
  <c r="P8" i="7" s="1"/>
  <c r="O6" i="8"/>
  <c r="O4" i="11"/>
  <c r="H32" i="9" s="1"/>
  <c r="O6" i="11"/>
  <c r="O7" i="11"/>
  <c r="O10" i="11"/>
  <c r="O132" i="5"/>
  <c r="O7" i="6"/>
  <c r="O7" i="7"/>
  <c r="O7" i="8"/>
  <c r="P9" i="8" s="1"/>
  <c r="N134" i="7"/>
  <c r="O6" i="2"/>
  <c r="O6" i="4"/>
  <c r="O7" i="5"/>
  <c r="O11" i="6"/>
  <c r="M134" i="7"/>
  <c r="M155" i="7" s="1"/>
  <c r="O11" i="7"/>
  <c r="O10" i="8"/>
  <c r="N133" i="7"/>
  <c r="O16" i="11"/>
  <c r="O2" i="11"/>
  <c r="O11" i="12"/>
  <c r="O8" i="12"/>
  <c r="O5" i="12"/>
  <c r="I32" i="9" s="1"/>
  <c r="L145" i="14"/>
  <c r="L146" i="14" s="1"/>
  <c r="J18" i="14"/>
  <c r="J17" i="14"/>
  <c r="F18" i="14"/>
  <c r="F17" i="14"/>
  <c r="H141" i="14"/>
  <c r="O7" i="12"/>
  <c r="C139" i="13"/>
  <c r="C162" i="13" s="1"/>
  <c r="C136" i="13"/>
  <c r="C159" i="13" s="1"/>
  <c r="F132" i="14"/>
  <c r="F141" i="14"/>
  <c r="F134" i="14"/>
  <c r="F133" i="14"/>
  <c r="F157" i="14" s="1"/>
  <c r="F136" i="14"/>
  <c r="F160" i="14" s="1"/>
  <c r="F145" i="14"/>
  <c r="F146" i="14" s="1"/>
  <c r="F131" i="14"/>
  <c r="F142" i="14"/>
  <c r="F165" i="14" s="1"/>
  <c r="F143" i="14"/>
  <c r="F166" i="14" s="1"/>
  <c r="F139" i="14"/>
  <c r="F163" i="14" s="1"/>
  <c r="H131" i="14"/>
  <c r="H145" i="14"/>
  <c r="H146" i="14" s="1"/>
  <c r="H142" i="14"/>
  <c r="H165" i="14" s="1"/>
  <c r="H168" i="14" s="1"/>
  <c r="H137" i="14"/>
  <c r="H161" i="14" s="1"/>
  <c r="H133" i="14"/>
  <c r="H157" i="14" s="1"/>
  <c r="H136" i="14"/>
  <c r="H160" i="14" s="1"/>
  <c r="H132" i="14"/>
  <c r="C40" i="12"/>
  <c r="C42" i="12" s="1"/>
  <c r="O2" i="12"/>
  <c r="O3" i="12"/>
  <c r="K135" i="13"/>
  <c r="K158" i="13" s="1"/>
  <c r="K131" i="13"/>
  <c r="K133" i="13"/>
  <c r="K132" i="13"/>
  <c r="K155" i="13" s="1"/>
  <c r="K134" i="13"/>
  <c r="K157" i="13" s="1"/>
  <c r="K130" i="13"/>
  <c r="K136" i="13"/>
  <c r="K159" i="13" s="1"/>
  <c r="K143" i="13"/>
  <c r="K144" i="13" s="1"/>
  <c r="C125" i="14"/>
  <c r="D135" i="13"/>
  <c r="D158" i="13" s="1"/>
  <c r="D132" i="13"/>
  <c r="D155" i="13" s="1"/>
  <c r="D131" i="13"/>
  <c r="D130" i="13"/>
  <c r="G25" i="13"/>
  <c r="O7" i="13"/>
  <c r="P5" i="13"/>
  <c r="J32" i="9" s="1"/>
  <c r="Q2" i="14"/>
  <c r="K31" i="9" s="1"/>
  <c r="C18" i="14"/>
  <c r="I18" i="14"/>
  <c r="I26" i="15" s="1"/>
  <c r="E18" i="14"/>
  <c r="L29" i="18"/>
  <c r="L27" i="17"/>
  <c r="L18" i="14"/>
  <c r="L27" i="15"/>
  <c r="H29" i="18"/>
  <c r="H27" i="17"/>
  <c r="H20" i="14"/>
  <c r="H18" i="14"/>
  <c r="D29" i="18"/>
  <c r="D27" i="17"/>
  <c r="D27" i="15"/>
  <c r="D20" i="14"/>
  <c r="D18" i="14"/>
  <c r="G18" i="14"/>
  <c r="G17" i="14"/>
  <c r="M18" i="14"/>
  <c r="M17" i="14"/>
  <c r="L20" i="14"/>
  <c r="O5" i="14"/>
  <c r="D137" i="13"/>
  <c r="D160" i="13" s="1"/>
  <c r="D143" i="13"/>
  <c r="D144" i="13" s="1"/>
  <c r="E132" i="14"/>
  <c r="E141" i="14"/>
  <c r="K28" i="18"/>
  <c r="K26" i="17"/>
  <c r="N21" i="13"/>
  <c r="N16" i="13"/>
  <c r="N17" i="13" s="1"/>
  <c r="N26" i="13"/>
  <c r="N27" i="13" s="1"/>
  <c r="N143" i="13"/>
  <c r="N144" i="13" s="1"/>
  <c r="N131" i="13"/>
  <c r="N154" i="13" s="1"/>
  <c r="C21" i="13"/>
  <c r="C22" i="13" s="1"/>
  <c r="P2" i="13"/>
  <c r="J31" i="9" s="1"/>
  <c r="C16" i="13"/>
  <c r="C17" i="13" s="1"/>
  <c r="C26" i="13"/>
  <c r="C27" i="13" s="1"/>
  <c r="K16" i="13"/>
  <c r="K26" i="13"/>
  <c r="F124" i="13"/>
  <c r="F129" i="13" s="1"/>
  <c r="D134" i="13"/>
  <c r="D157" i="13" s="1"/>
  <c r="L26" i="13"/>
  <c r="H26" i="13"/>
  <c r="H27" i="13" s="1"/>
  <c r="O5" i="13"/>
  <c r="D26" i="13"/>
  <c r="D27" i="13" s="1"/>
  <c r="C130" i="14"/>
  <c r="C131" i="14"/>
  <c r="D125" i="14"/>
  <c r="D141" i="14" s="1"/>
  <c r="L132" i="14"/>
  <c r="M130" i="14"/>
  <c r="M154" i="14" s="1"/>
  <c r="M136" i="14"/>
  <c r="M160" i="14" s="1"/>
  <c r="E142" i="14"/>
  <c r="E165" i="14" s="1"/>
  <c r="N141" i="14"/>
  <c r="N136" i="14"/>
  <c r="N160" i="14" s="1"/>
  <c r="N130" i="14"/>
  <c r="O10" i="14"/>
  <c r="F29" i="18"/>
  <c r="F27" i="17"/>
  <c r="F20" i="14"/>
  <c r="F27" i="15"/>
  <c r="Q5" i="14"/>
  <c r="K32" i="9" s="1"/>
  <c r="K29" i="18"/>
  <c r="K27" i="17"/>
  <c r="M20" i="14"/>
  <c r="N18" i="14"/>
  <c r="N29" i="18"/>
  <c r="N27" i="17"/>
  <c r="J29" i="18"/>
  <c r="J27" i="17"/>
  <c r="G29" i="18"/>
  <c r="G27" i="17"/>
  <c r="E29" i="18"/>
  <c r="E27" i="17"/>
  <c r="C20" i="14"/>
  <c r="J20" i="14"/>
  <c r="N20" i="14"/>
  <c r="G27" i="15"/>
  <c r="M29" i="18"/>
  <c r="M27" i="17"/>
  <c r="I29" i="18"/>
  <c r="I27" i="17"/>
  <c r="C29" i="18"/>
  <c r="C27" i="17"/>
  <c r="K20" i="14"/>
  <c r="J27" i="15"/>
  <c r="N27" i="15"/>
  <c r="N160" i="13"/>
  <c r="N195" i="15"/>
  <c r="N186" i="15"/>
  <c r="N190" i="15"/>
  <c r="N177" i="15"/>
  <c r="N189" i="15"/>
  <c r="N188" i="15"/>
  <c r="N193" i="15"/>
  <c r="N178" i="15"/>
  <c r="N176" i="15"/>
  <c r="N187" i="15"/>
  <c r="N174" i="15"/>
  <c r="N185" i="15"/>
  <c r="N194" i="15"/>
  <c r="N183" i="15"/>
  <c r="N175" i="15"/>
  <c r="N184" i="15"/>
  <c r="N180" i="15"/>
  <c r="N182" i="15"/>
  <c r="N181" i="15"/>
  <c r="N179" i="15"/>
  <c r="N192" i="15"/>
  <c r="M23" i="15"/>
  <c r="J23" i="15"/>
  <c r="G169" i="15"/>
  <c r="G191" i="15" s="1"/>
  <c r="I169" i="15"/>
  <c r="C23" i="15"/>
  <c r="N196" i="15"/>
  <c r="N197" i="15" s="1"/>
  <c r="E169" i="15"/>
  <c r="E191" i="15" s="1"/>
  <c r="N25" i="15"/>
  <c r="F169" i="15"/>
  <c r="F191" i="15" s="1"/>
  <c r="J169" i="15"/>
  <c r="H23" i="15"/>
  <c r="G24" i="15"/>
  <c r="E24" i="15"/>
  <c r="G25" i="15"/>
  <c r="J25" i="15"/>
  <c r="E23" i="15"/>
  <c r="F25" i="15"/>
  <c r="F26" i="15" s="1"/>
  <c r="N23" i="15"/>
  <c r="G23" i="15"/>
  <c r="K169" i="15"/>
  <c r="K191" i="15" s="1"/>
  <c r="E25" i="15"/>
  <c r="M25" i="15"/>
  <c r="M26" i="15" s="1"/>
  <c r="H27" i="15"/>
  <c r="D169" i="15"/>
  <c r="D191" i="15" s="1"/>
  <c r="D23" i="15"/>
  <c r="D25" i="15"/>
  <c r="D26" i="15" s="1"/>
  <c r="K25" i="15"/>
  <c r="K26" i="15" s="1"/>
  <c r="K23" i="15"/>
  <c r="C25" i="15"/>
  <c r="C26" i="15" s="1"/>
  <c r="L25" i="15"/>
  <c r="L26" i="15" s="1"/>
  <c r="F23" i="15"/>
  <c r="F24" i="15"/>
  <c r="M169" i="15"/>
  <c r="C169" i="15"/>
  <c r="H169" i="15"/>
  <c r="H191" i="15" s="1"/>
  <c r="H25" i="15"/>
  <c r="N153" i="8" l="1"/>
  <c r="O153" i="8" s="1"/>
  <c r="G149" i="6"/>
  <c r="G171" i="6" s="1"/>
  <c r="L134" i="14"/>
  <c r="J26" i="15"/>
  <c r="L133" i="14"/>
  <c r="L27" i="13"/>
  <c r="L131" i="14"/>
  <c r="L155" i="14" s="1"/>
  <c r="C155" i="8"/>
  <c r="I148" i="8"/>
  <c r="K113" i="4"/>
  <c r="D108" i="2"/>
  <c r="M17" i="13"/>
  <c r="J136" i="13"/>
  <c r="J159" i="13" s="1"/>
  <c r="F171" i="12"/>
  <c r="F195" i="12" s="1"/>
  <c r="K42" i="12"/>
  <c r="G137" i="14"/>
  <c r="G161" i="14" s="1"/>
  <c r="C156" i="8"/>
  <c r="K47" i="12"/>
  <c r="C147" i="8"/>
  <c r="H155" i="6"/>
  <c r="H177" i="6" s="1"/>
  <c r="N148" i="8"/>
  <c r="O148" i="8" s="1"/>
  <c r="F142" i="6"/>
  <c r="F164" i="6" s="1"/>
  <c r="F156" i="6"/>
  <c r="F178" i="6" s="1"/>
  <c r="M104" i="1"/>
  <c r="G155" i="6"/>
  <c r="G177" i="6" s="1"/>
  <c r="J27" i="11"/>
  <c r="G156" i="6"/>
  <c r="G178" i="6" s="1"/>
  <c r="K103" i="1"/>
  <c r="C107" i="1"/>
  <c r="M99" i="3"/>
  <c r="I144" i="8"/>
  <c r="G146" i="6"/>
  <c r="G168" i="6" s="1"/>
  <c r="H150" i="6"/>
  <c r="H172" i="6" s="1"/>
  <c r="D102" i="2"/>
  <c r="M108" i="1"/>
  <c r="K102" i="1"/>
  <c r="C145" i="8"/>
  <c r="I145" i="8"/>
  <c r="G144" i="6"/>
  <c r="G166" i="6" s="1"/>
  <c r="M110" i="1"/>
  <c r="L138" i="14"/>
  <c r="L144" i="14"/>
  <c r="C148" i="8"/>
  <c r="I149" i="8"/>
  <c r="I155" i="8"/>
  <c r="D98" i="2"/>
  <c r="K109" i="4"/>
  <c r="D104" i="2"/>
  <c r="G139" i="14"/>
  <c r="G163" i="14" s="1"/>
  <c r="F167" i="12"/>
  <c r="F191" i="12" s="1"/>
  <c r="G130" i="14"/>
  <c r="G154" i="14" s="1"/>
  <c r="G140" i="14"/>
  <c r="G164" i="14" s="1"/>
  <c r="F149" i="8"/>
  <c r="H153" i="6"/>
  <c r="H175" i="6" s="1"/>
  <c r="N151" i="8"/>
  <c r="O151" i="8" s="1"/>
  <c r="G141" i="6"/>
  <c r="G163" i="6" s="1"/>
  <c r="G150" i="6"/>
  <c r="G172" i="6" s="1"/>
  <c r="F158" i="6"/>
  <c r="F159" i="6" s="1"/>
  <c r="M100" i="1"/>
  <c r="C159" i="8"/>
  <c r="C160" i="8" s="1"/>
  <c r="F101" i="2"/>
  <c r="G152" i="6"/>
  <c r="G174" i="6" s="1"/>
  <c r="H20" i="12"/>
  <c r="M98" i="3"/>
  <c r="K104" i="1"/>
  <c r="M97" i="3"/>
  <c r="E37" i="11"/>
  <c r="C150" i="8"/>
  <c r="K136" i="7"/>
  <c r="K157" i="7" s="1"/>
  <c r="H143" i="6"/>
  <c r="H165" i="6" s="1"/>
  <c r="H151" i="6"/>
  <c r="H173" i="6" s="1"/>
  <c r="M111" i="1"/>
  <c r="M112" i="1" s="1"/>
  <c r="G131" i="14"/>
  <c r="C153" i="8"/>
  <c r="L137" i="14"/>
  <c r="K17" i="13"/>
  <c r="J34" i="9"/>
  <c r="L139" i="14"/>
  <c r="L163" i="14" s="1"/>
  <c r="L130" i="14"/>
  <c r="L154" i="14" s="1"/>
  <c r="C154" i="8"/>
  <c r="I157" i="8"/>
  <c r="I152" i="8"/>
  <c r="K112" i="4"/>
  <c r="K120" i="4"/>
  <c r="D110" i="2"/>
  <c r="D111" i="2" s="1"/>
  <c r="D107" i="2"/>
  <c r="G135" i="14"/>
  <c r="G159" i="14" s="1"/>
  <c r="N166" i="12"/>
  <c r="N190" i="12" s="1"/>
  <c r="K139" i="13"/>
  <c r="K162" i="13" s="1"/>
  <c r="G144" i="14"/>
  <c r="G141" i="14"/>
  <c r="I135" i="7"/>
  <c r="I156" i="7" s="1"/>
  <c r="I20" i="12"/>
  <c r="G47" i="12"/>
  <c r="K100" i="1"/>
  <c r="H141" i="6"/>
  <c r="H163" i="6" s="1"/>
  <c r="N156" i="8"/>
  <c r="O156" i="8" s="1"/>
  <c r="M101" i="1"/>
  <c r="F157" i="6"/>
  <c r="F179" i="6" s="1"/>
  <c r="M99" i="1"/>
  <c r="C158" i="8"/>
  <c r="F154" i="6"/>
  <c r="F176" i="6" s="1"/>
  <c r="F151" i="6"/>
  <c r="F173" i="6" s="1"/>
  <c r="K110" i="1"/>
  <c r="M100" i="3"/>
  <c r="M95" i="3"/>
  <c r="G142" i="6"/>
  <c r="G164" i="6" s="1"/>
  <c r="C144" i="8"/>
  <c r="K146" i="7"/>
  <c r="K167" i="7" s="1"/>
  <c r="H147" i="6"/>
  <c r="H169" i="6" s="1"/>
  <c r="H152" i="6"/>
  <c r="H174" i="6" s="1"/>
  <c r="D184" i="11"/>
  <c r="K101" i="1"/>
  <c r="N194" i="11"/>
  <c r="N177" i="11"/>
  <c r="D194" i="11"/>
  <c r="D177" i="11"/>
  <c r="G27" i="13"/>
  <c r="G143" i="14"/>
  <c r="G166" i="14" s="1"/>
  <c r="G168" i="14" s="1"/>
  <c r="N182" i="11"/>
  <c r="N175" i="11"/>
  <c r="N178" i="11" s="1"/>
  <c r="N147" i="13"/>
  <c r="P217" i="18" s="1"/>
  <c r="L136" i="14"/>
  <c r="N22" i="13"/>
  <c r="L141" i="14"/>
  <c r="O141" i="14" s="1"/>
  <c r="L142" i="14"/>
  <c r="O142" i="14" s="1"/>
  <c r="I159" i="8"/>
  <c r="I160" i="8" s="1"/>
  <c r="K110" i="4"/>
  <c r="K111" i="4"/>
  <c r="D109" i="2"/>
  <c r="D101" i="2"/>
  <c r="M27" i="13"/>
  <c r="G134" i="14"/>
  <c r="N164" i="12"/>
  <c r="N188" i="12" s="1"/>
  <c r="L136" i="13"/>
  <c r="L159" i="13" s="1"/>
  <c r="G133" i="14"/>
  <c r="G157" i="14" s="1"/>
  <c r="G145" i="14"/>
  <c r="G146" i="14" s="1"/>
  <c r="K108" i="1"/>
  <c r="N152" i="8"/>
  <c r="O152" i="8" s="1"/>
  <c r="H156" i="6"/>
  <c r="H178" i="6" s="1"/>
  <c r="N158" i="8"/>
  <c r="O158" i="8" s="1"/>
  <c r="F143" i="6"/>
  <c r="F165" i="6" s="1"/>
  <c r="F152" i="6"/>
  <c r="F174" i="6" s="1"/>
  <c r="G154" i="6"/>
  <c r="G176" i="6" s="1"/>
  <c r="C149" i="8"/>
  <c r="F146" i="6"/>
  <c r="F168" i="6" s="1"/>
  <c r="E177" i="12"/>
  <c r="K105" i="1"/>
  <c r="M103" i="3"/>
  <c r="M104" i="3" s="1"/>
  <c r="M92" i="3"/>
  <c r="M102" i="1"/>
  <c r="I146" i="8"/>
  <c r="H157" i="6"/>
  <c r="H179" i="6" s="1"/>
  <c r="K111" i="1"/>
  <c r="K112" i="1" s="1"/>
  <c r="N167" i="12"/>
  <c r="N191" i="12" s="1"/>
  <c r="G157" i="6"/>
  <c r="G179" i="6" s="1"/>
  <c r="L135" i="14"/>
  <c r="L143" i="14"/>
  <c r="I147" i="8"/>
  <c r="K118" i="4"/>
  <c r="D106" i="2"/>
  <c r="D99" i="2"/>
  <c r="K106" i="1"/>
  <c r="D22" i="13"/>
  <c r="G132" i="14"/>
  <c r="N144" i="8"/>
  <c r="O144" i="8" s="1"/>
  <c r="N157" i="8"/>
  <c r="O157" i="8" s="1"/>
  <c r="C157" i="8"/>
  <c r="F144" i="6"/>
  <c r="F166" i="6" s="1"/>
  <c r="H145" i="6"/>
  <c r="H167" i="6" s="1"/>
  <c r="N146" i="8"/>
  <c r="O146" i="8" s="1"/>
  <c r="F147" i="6"/>
  <c r="F169" i="6" s="1"/>
  <c r="E197" i="12"/>
  <c r="G151" i="6"/>
  <c r="G173" i="6" s="1"/>
  <c r="C151" i="8"/>
  <c r="K92" i="3"/>
  <c r="K109" i="1"/>
  <c r="M102" i="3"/>
  <c r="M93" i="3"/>
  <c r="M106" i="1"/>
  <c r="I151" i="8"/>
  <c r="H149" i="6"/>
  <c r="H171" i="6" s="1"/>
  <c r="D129" i="13"/>
  <c r="D152" i="13" s="1"/>
  <c r="D139" i="13"/>
  <c r="D162" i="13" s="1"/>
  <c r="N184" i="11"/>
  <c r="N176" i="11"/>
  <c r="K123" i="4"/>
  <c r="K124" i="4" s="1"/>
  <c r="G147" i="6"/>
  <c r="G169" i="6" s="1"/>
  <c r="I150" i="8"/>
  <c r="D103" i="2"/>
  <c r="E27" i="13"/>
  <c r="N171" i="12"/>
  <c r="N195" i="12" s="1"/>
  <c r="N163" i="12"/>
  <c r="N187" i="12" s="1"/>
  <c r="I17" i="4"/>
  <c r="E47" i="12"/>
  <c r="G136" i="14"/>
  <c r="G160" i="14" s="1"/>
  <c r="H140" i="6"/>
  <c r="H148" i="6"/>
  <c r="H170" i="6" s="1"/>
  <c r="N145" i="8"/>
  <c r="O145" i="8" s="1"/>
  <c r="F145" i="6"/>
  <c r="F167" i="6" s="1"/>
  <c r="F149" i="6"/>
  <c r="F171" i="6" s="1"/>
  <c r="G143" i="6"/>
  <c r="G165" i="6" s="1"/>
  <c r="F66" i="11"/>
  <c r="N17" i="11"/>
  <c r="N37" i="11"/>
  <c r="M133" i="14"/>
  <c r="M157" i="14" s="1"/>
  <c r="C162" i="12"/>
  <c r="C186" i="12" s="1"/>
  <c r="D166" i="12"/>
  <c r="D190" i="12" s="1"/>
  <c r="I47" i="11"/>
  <c r="G170" i="11"/>
  <c r="C36" i="11"/>
  <c r="L176" i="11"/>
  <c r="J100" i="1"/>
  <c r="J101" i="1"/>
  <c r="D28" i="11"/>
  <c r="J26" i="11"/>
  <c r="J28" i="11" s="1"/>
  <c r="E158" i="11"/>
  <c r="E156" i="11"/>
  <c r="E170" i="11"/>
  <c r="E157" i="11"/>
  <c r="H42" i="16" s="1"/>
  <c r="E162" i="11"/>
  <c r="E165" i="11"/>
  <c r="E189" i="11" s="1"/>
  <c r="E168" i="11"/>
  <c r="E166" i="11"/>
  <c r="E163" i="11"/>
  <c r="E171" i="11"/>
  <c r="E172" i="11" s="1"/>
  <c r="E167" i="11"/>
  <c r="E160" i="11"/>
  <c r="H47" i="16" s="1"/>
  <c r="E169" i="11"/>
  <c r="O169" i="11" s="1"/>
  <c r="E159" i="11"/>
  <c r="E183" i="11" s="1"/>
  <c r="E161" i="11"/>
  <c r="E164" i="11"/>
  <c r="E188" i="11" s="1"/>
  <c r="N169" i="7"/>
  <c r="I5" i="16"/>
  <c r="M163" i="11"/>
  <c r="M187" i="11" s="1"/>
  <c r="M164" i="11"/>
  <c r="M188" i="11" s="1"/>
  <c r="M169" i="11"/>
  <c r="M193" i="11" s="1"/>
  <c r="M171" i="11"/>
  <c r="M172" i="11" s="1"/>
  <c r="M165" i="11"/>
  <c r="M189" i="11" s="1"/>
  <c r="M158" i="11"/>
  <c r="M160" i="11"/>
  <c r="M162" i="11"/>
  <c r="M186" i="11" s="1"/>
  <c r="M167" i="11"/>
  <c r="M191" i="11" s="1"/>
  <c r="M166" i="11"/>
  <c r="M190" i="11" s="1"/>
  <c r="M161" i="11"/>
  <c r="M185" i="11" s="1"/>
  <c r="M156" i="11"/>
  <c r="H40" i="16" s="1"/>
  <c r="M159" i="11"/>
  <c r="M183" i="11" s="1"/>
  <c r="M157" i="11"/>
  <c r="M181" i="11" s="1"/>
  <c r="M168" i="11"/>
  <c r="M192" i="11" s="1"/>
  <c r="M170" i="11"/>
  <c r="G159" i="11"/>
  <c r="G183" i="11" s="1"/>
  <c r="G166" i="11"/>
  <c r="G190" i="11" s="1"/>
  <c r="G162" i="11"/>
  <c r="G186" i="11" s="1"/>
  <c r="G163" i="11"/>
  <c r="G187" i="11" s="1"/>
  <c r="G160" i="11"/>
  <c r="G167" i="11"/>
  <c r="G191" i="11" s="1"/>
  <c r="G165" i="11"/>
  <c r="G189" i="11" s="1"/>
  <c r="G164" i="11"/>
  <c r="G188" i="11" s="1"/>
  <c r="G158" i="11"/>
  <c r="O158" i="11" s="1"/>
  <c r="G161" i="11"/>
  <c r="G185" i="11" s="1"/>
  <c r="G156" i="11"/>
  <c r="C164" i="12"/>
  <c r="C188" i="12" s="1"/>
  <c r="E168" i="14"/>
  <c r="M140" i="14"/>
  <c r="M164" i="14" s="1"/>
  <c r="M138" i="13"/>
  <c r="M161" i="13" s="1"/>
  <c r="M139" i="13"/>
  <c r="M162" i="13" s="1"/>
  <c r="M138" i="14"/>
  <c r="M162" i="14" s="1"/>
  <c r="M139" i="14"/>
  <c r="M163" i="14" s="1"/>
  <c r="C172" i="12"/>
  <c r="M171" i="12"/>
  <c r="M195" i="12" s="1"/>
  <c r="N110" i="1"/>
  <c r="J107" i="1"/>
  <c r="J109" i="1"/>
  <c r="N130" i="13"/>
  <c r="N135" i="13"/>
  <c r="N158" i="13" s="1"/>
  <c r="N142" i="13"/>
  <c r="C17" i="11"/>
  <c r="C37" i="12"/>
  <c r="H180" i="11"/>
  <c r="H174" i="11"/>
  <c r="J24" i="11"/>
  <c r="M143" i="14"/>
  <c r="M166" i="14" s="1"/>
  <c r="M159" i="12"/>
  <c r="M183" i="12" s="1"/>
  <c r="J146" i="8"/>
  <c r="J102" i="1"/>
  <c r="J106" i="1"/>
  <c r="J103" i="1"/>
  <c r="H138" i="14"/>
  <c r="H162" i="14" s="1"/>
  <c r="H134" i="14"/>
  <c r="D150" i="8"/>
  <c r="D157" i="8"/>
  <c r="I25" i="16" s="1"/>
  <c r="D159" i="8"/>
  <c r="D160" i="8" s="1"/>
  <c r="D145" i="8"/>
  <c r="D151" i="8"/>
  <c r="D144" i="8"/>
  <c r="D147" i="8"/>
  <c r="D154" i="8"/>
  <c r="N139" i="13"/>
  <c r="N162" i="13" s="1"/>
  <c r="C163" i="12"/>
  <c r="C187" i="12" s="1"/>
  <c r="C169" i="12"/>
  <c r="C193" i="12" s="1"/>
  <c r="C165" i="12"/>
  <c r="C189" i="12" s="1"/>
  <c r="L147" i="7"/>
  <c r="L168" i="7" s="1"/>
  <c r="M141" i="14"/>
  <c r="I140" i="14"/>
  <c r="I164" i="14" s="1"/>
  <c r="M160" i="12"/>
  <c r="M137" i="14"/>
  <c r="M161" i="14" s="1"/>
  <c r="I159" i="12"/>
  <c r="I183" i="12" s="1"/>
  <c r="C167" i="12"/>
  <c r="C191" i="12" s="1"/>
  <c r="G171" i="11"/>
  <c r="G172" i="11" s="1"/>
  <c r="H26" i="16"/>
  <c r="M169" i="12"/>
  <c r="M193" i="12" s="1"/>
  <c r="J159" i="12"/>
  <c r="J183" i="12" s="1"/>
  <c r="H47" i="11"/>
  <c r="M170" i="12"/>
  <c r="M194" i="12" s="1"/>
  <c r="J110" i="1"/>
  <c r="L102" i="1"/>
  <c r="N157" i="7"/>
  <c r="N154" i="8"/>
  <c r="C160" i="12"/>
  <c r="C166" i="12"/>
  <c r="C190" i="12" s="1"/>
  <c r="I145" i="7"/>
  <c r="I166" i="7" s="1"/>
  <c r="M168" i="12"/>
  <c r="M192" i="12" s="1"/>
  <c r="J18" i="12"/>
  <c r="J104" i="1"/>
  <c r="H47" i="12"/>
  <c r="F184" i="11"/>
  <c r="F176" i="11"/>
  <c r="C159" i="12"/>
  <c r="C183" i="12" s="1"/>
  <c r="I158" i="12"/>
  <c r="C171" i="12"/>
  <c r="C195" i="12" s="1"/>
  <c r="C197" i="12" s="1"/>
  <c r="I164" i="12"/>
  <c r="I188" i="12" s="1"/>
  <c r="F103" i="1"/>
  <c r="M166" i="12"/>
  <c r="M190" i="12" s="1"/>
  <c r="J105" i="1"/>
  <c r="F150" i="6"/>
  <c r="F172" i="6" s="1"/>
  <c r="F148" i="6"/>
  <c r="F170" i="6" s="1"/>
  <c r="D175" i="11"/>
  <c r="D178" i="11" s="1"/>
  <c r="H31" i="9"/>
  <c r="C173" i="12"/>
  <c r="C174" i="12" s="1"/>
  <c r="I16" i="4"/>
  <c r="G168" i="11"/>
  <c r="G192" i="11" s="1"/>
  <c r="E17" i="11"/>
  <c r="N159" i="12"/>
  <c r="N183" i="12" s="1"/>
  <c r="F107" i="1"/>
  <c r="C161" i="12"/>
  <c r="C185" i="12" s="1"/>
  <c r="N159" i="8"/>
  <c r="N160" i="8" s="1"/>
  <c r="N149" i="8"/>
  <c r="N150" i="8"/>
  <c r="O150" i="8" s="1"/>
  <c r="I194" i="11"/>
  <c r="I177" i="11"/>
  <c r="F140" i="6"/>
  <c r="H176" i="11"/>
  <c r="H184" i="11"/>
  <c r="H184" i="12"/>
  <c r="I156" i="14"/>
  <c r="J176" i="12"/>
  <c r="J182" i="12"/>
  <c r="N176" i="12"/>
  <c r="N182" i="12"/>
  <c r="N218" i="15"/>
  <c r="C18" i="16"/>
  <c r="K151" i="6"/>
  <c r="K173" i="6" s="1"/>
  <c r="K141" i="6"/>
  <c r="K163" i="6" s="1"/>
  <c r="K147" i="6"/>
  <c r="K169" i="6" s="1"/>
  <c r="K158" i="6"/>
  <c r="K159" i="6" s="1"/>
  <c r="K150" i="6"/>
  <c r="K172" i="6" s="1"/>
  <c r="K145" i="6"/>
  <c r="K167" i="6" s="1"/>
  <c r="K154" i="6"/>
  <c r="K176" i="6" s="1"/>
  <c r="K157" i="6"/>
  <c r="K179" i="6" s="1"/>
  <c r="K153" i="6"/>
  <c r="K175" i="6" s="1"/>
  <c r="K152" i="6"/>
  <c r="K174" i="6" s="1"/>
  <c r="K146" i="6"/>
  <c r="K168" i="6" s="1"/>
  <c r="K140" i="6"/>
  <c r="K148" i="6"/>
  <c r="K170" i="6" s="1"/>
  <c r="K149" i="6"/>
  <c r="K171" i="6" s="1"/>
  <c r="K142" i="6"/>
  <c r="K164" i="6" s="1"/>
  <c r="K143" i="6"/>
  <c r="K165" i="6" s="1"/>
  <c r="K155" i="6"/>
  <c r="K177" i="6" s="1"/>
  <c r="K156" i="6"/>
  <c r="K178" i="6" s="1"/>
  <c r="N119" i="4"/>
  <c r="N113" i="4"/>
  <c r="N118" i="4"/>
  <c r="N116" i="4"/>
  <c r="N117" i="4"/>
  <c r="N109" i="4"/>
  <c r="N111" i="4"/>
  <c r="N121" i="4"/>
  <c r="N114" i="4"/>
  <c r="N123" i="4"/>
  <c r="N124" i="4" s="1"/>
  <c r="N122" i="4"/>
  <c r="N120" i="4"/>
  <c r="N112" i="4"/>
  <c r="N115" i="4"/>
  <c r="N110" i="4"/>
  <c r="J137" i="14"/>
  <c r="J161" i="14" s="1"/>
  <c r="J145" i="14"/>
  <c r="J146" i="14" s="1"/>
  <c r="J138" i="14"/>
  <c r="J162" i="14" s="1"/>
  <c r="J144" i="14"/>
  <c r="J135" i="14"/>
  <c r="J159" i="14" s="1"/>
  <c r="J136" i="14"/>
  <c r="J160" i="14" s="1"/>
  <c r="J132" i="14"/>
  <c r="J139" i="14"/>
  <c r="J163" i="14" s="1"/>
  <c r="J134" i="14"/>
  <c r="J133" i="14"/>
  <c r="J157" i="14" s="1"/>
  <c r="C147" i="7"/>
  <c r="C168" i="7" s="1"/>
  <c r="C149" i="7"/>
  <c r="C170" i="7" s="1"/>
  <c r="C148" i="7"/>
  <c r="C169" i="7" s="1"/>
  <c r="C150" i="7"/>
  <c r="C151" i="7" s="1"/>
  <c r="C138" i="7"/>
  <c r="C145" i="7"/>
  <c r="C166" i="7" s="1"/>
  <c r="C139" i="7"/>
  <c r="C140" i="7"/>
  <c r="C161" i="7" s="1"/>
  <c r="C144" i="7"/>
  <c r="C165" i="7" s="1"/>
  <c r="C135" i="7"/>
  <c r="C156" i="7" s="1"/>
  <c r="C137" i="7"/>
  <c r="C158" i="7" s="1"/>
  <c r="C143" i="7"/>
  <c r="C164" i="7" s="1"/>
  <c r="C133" i="7"/>
  <c r="C154" i="7" s="1"/>
  <c r="C134" i="7"/>
  <c r="C155" i="7" s="1"/>
  <c r="C136" i="7"/>
  <c r="C157" i="7" s="1"/>
  <c r="C144" i="6"/>
  <c r="C166" i="6" s="1"/>
  <c r="C154" i="6"/>
  <c r="C176" i="6" s="1"/>
  <c r="C141" i="6"/>
  <c r="C163" i="6" s="1"/>
  <c r="C151" i="6"/>
  <c r="C173" i="6" s="1"/>
  <c r="C140" i="6"/>
  <c r="C152" i="6"/>
  <c r="C174" i="6" s="1"/>
  <c r="C143" i="6"/>
  <c r="C165" i="6" s="1"/>
  <c r="C156" i="6"/>
  <c r="C178" i="6" s="1"/>
  <c r="C145" i="6"/>
  <c r="C167" i="6" s="1"/>
  <c r="C157" i="6"/>
  <c r="C179" i="6" s="1"/>
  <c r="C148" i="6"/>
  <c r="C170" i="6" s="1"/>
  <c r="C147" i="6"/>
  <c r="C169" i="6" s="1"/>
  <c r="C158" i="6"/>
  <c r="C159" i="6" s="1"/>
  <c r="C146" i="6"/>
  <c r="C168" i="6" s="1"/>
  <c r="C142" i="6"/>
  <c r="C164" i="6" s="1"/>
  <c r="C150" i="6"/>
  <c r="C172" i="6" s="1"/>
  <c r="C153" i="6"/>
  <c r="C175" i="6" s="1"/>
  <c r="C155" i="6"/>
  <c r="C177" i="6" s="1"/>
  <c r="C149" i="6"/>
  <c r="C171" i="6" s="1"/>
  <c r="C28" i="8"/>
  <c r="B3" i="9" s="1"/>
  <c r="C43" i="11"/>
  <c r="C45" i="11" s="1"/>
  <c r="F138" i="5"/>
  <c r="F159" i="5" s="1"/>
  <c r="F137" i="5"/>
  <c r="F158" i="5" s="1"/>
  <c r="F145" i="5"/>
  <c r="F166" i="5" s="1"/>
  <c r="F133" i="5"/>
  <c r="F147" i="5"/>
  <c r="F168" i="5" s="1"/>
  <c r="F146" i="5"/>
  <c r="F167" i="5" s="1"/>
  <c r="F139" i="5"/>
  <c r="F160" i="5" s="1"/>
  <c r="F134" i="5"/>
  <c r="F155" i="5" s="1"/>
  <c r="F143" i="5"/>
  <c r="F164" i="5" s="1"/>
  <c r="F150" i="5"/>
  <c r="F151" i="5" s="1"/>
  <c r="F149" i="5"/>
  <c r="F170" i="5" s="1"/>
  <c r="F135" i="5"/>
  <c r="F156" i="5" s="1"/>
  <c r="F144" i="5"/>
  <c r="F165" i="5" s="1"/>
  <c r="F148" i="5"/>
  <c r="F169" i="5" s="1"/>
  <c r="F140" i="5"/>
  <c r="F161" i="5" s="1"/>
  <c r="F142" i="5"/>
  <c r="F163" i="5" s="1"/>
  <c r="F141" i="5"/>
  <c r="F162" i="5" s="1"/>
  <c r="I114" i="4"/>
  <c r="I109" i="4"/>
  <c r="I123" i="4"/>
  <c r="I124" i="4" s="1"/>
  <c r="I119" i="4"/>
  <c r="I117" i="4"/>
  <c r="I112" i="4"/>
  <c r="I116" i="4"/>
  <c r="I110" i="4"/>
  <c r="I111" i="4"/>
  <c r="I118" i="4"/>
  <c r="I113" i="4"/>
  <c r="I115" i="4"/>
  <c r="I120" i="4"/>
  <c r="E120" i="4"/>
  <c r="E109" i="4"/>
  <c r="E114" i="4"/>
  <c r="E117" i="4"/>
  <c r="E123" i="4"/>
  <c r="E124" i="4" s="1"/>
  <c r="E118" i="4"/>
  <c r="E112" i="4"/>
  <c r="E115" i="4"/>
  <c r="E116" i="4"/>
  <c r="E119" i="4"/>
  <c r="E113" i="4"/>
  <c r="L111" i="4"/>
  <c r="L113" i="4"/>
  <c r="L123" i="4"/>
  <c r="L124" i="4" s="1"/>
  <c r="L112" i="4"/>
  <c r="L117" i="4"/>
  <c r="L119" i="4"/>
  <c r="L116" i="4"/>
  <c r="L114" i="4"/>
  <c r="L109" i="4"/>
  <c r="L110" i="4"/>
  <c r="L120" i="4"/>
  <c r="L115" i="4"/>
  <c r="L118" i="4"/>
  <c r="C176" i="11"/>
  <c r="C184" i="11"/>
  <c r="C141" i="7"/>
  <c r="C162" i="7" s="1"/>
  <c r="D97" i="3"/>
  <c r="D92" i="3"/>
  <c r="L96" i="3"/>
  <c r="L94" i="3"/>
  <c r="L95" i="3"/>
  <c r="L98" i="3"/>
  <c r="L100" i="3"/>
  <c r="L101" i="3"/>
  <c r="L103" i="3"/>
  <c r="L104" i="3" s="1"/>
  <c r="L102" i="3"/>
  <c r="L93" i="3"/>
  <c r="L92" i="3"/>
  <c r="L99" i="3"/>
  <c r="M186" i="12"/>
  <c r="L172" i="12"/>
  <c r="L173" i="12"/>
  <c r="L174" i="12" s="1"/>
  <c r="L171" i="12"/>
  <c r="L195" i="12" s="1"/>
  <c r="L161" i="12"/>
  <c r="L185" i="12" s="1"/>
  <c r="L164" i="12"/>
  <c r="L188" i="12" s="1"/>
  <c r="L165" i="12"/>
  <c r="L189" i="12" s="1"/>
  <c r="L168" i="12"/>
  <c r="L192" i="12" s="1"/>
  <c r="L159" i="12"/>
  <c r="L183" i="12" s="1"/>
  <c r="L162" i="12"/>
  <c r="L158" i="12"/>
  <c r="L163" i="12"/>
  <c r="L187" i="12" s="1"/>
  <c r="N26" i="15"/>
  <c r="N222" i="15"/>
  <c r="C23" i="16"/>
  <c r="N211" i="15"/>
  <c r="C10" i="16"/>
  <c r="N224" i="15"/>
  <c r="C25" i="16"/>
  <c r="N207" i="15"/>
  <c r="C6" i="16"/>
  <c r="N220" i="15"/>
  <c r="C20" i="16"/>
  <c r="N225" i="15"/>
  <c r="C26" i="16"/>
  <c r="I31" i="9"/>
  <c r="C135" i="13"/>
  <c r="C158" i="13" s="1"/>
  <c r="J140" i="5"/>
  <c r="J161" i="5" s="1"/>
  <c r="J148" i="5"/>
  <c r="J169" i="5" s="1"/>
  <c r="F134" i="7"/>
  <c r="F155" i="7" s="1"/>
  <c r="J101" i="3"/>
  <c r="J92" i="3"/>
  <c r="J155" i="8"/>
  <c r="J150" i="8"/>
  <c r="E100" i="2"/>
  <c r="D103" i="3"/>
  <c r="D104" i="3" s="1"/>
  <c r="D102" i="3"/>
  <c r="H130" i="5"/>
  <c r="E178" i="12"/>
  <c r="J21" i="12"/>
  <c r="M131" i="14"/>
  <c r="M155" i="14" s="1"/>
  <c r="M142" i="14"/>
  <c r="M165" i="14" s="1"/>
  <c r="M144" i="14"/>
  <c r="M134" i="14"/>
  <c r="M145" i="14"/>
  <c r="M146" i="14" s="1"/>
  <c r="K132" i="14"/>
  <c r="K141" i="14"/>
  <c r="K142" i="14"/>
  <c r="K165" i="14" s="1"/>
  <c r="K144" i="14"/>
  <c r="K130" i="14"/>
  <c r="K139" i="14"/>
  <c r="K163" i="14" s="1"/>
  <c r="K145" i="14"/>
  <c r="K146" i="14" s="1"/>
  <c r="K131" i="14"/>
  <c r="K155" i="14" s="1"/>
  <c r="K143" i="14"/>
  <c r="K166" i="14" s="1"/>
  <c r="K136" i="14"/>
  <c r="K160" i="14" s="1"/>
  <c r="K133" i="14"/>
  <c r="K157" i="14" s="1"/>
  <c r="K140" i="14"/>
  <c r="K164" i="14" s="1"/>
  <c r="K138" i="14"/>
  <c r="K162" i="14" s="1"/>
  <c r="K137" i="14"/>
  <c r="K161" i="14" s="1"/>
  <c r="M141" i="13"/>
  <c r="M164" i="13" s="1"/>
  <c r="M143" i="13"/>
  <c r="M144" i="13" s="1"/>
  <c r="M134" i="13"/>
  <c r="M157" i="13" s="1"/>
  <c r="M130" i="13"/>
  <c r="M153" i="13" s="1"/>
  <c r="M131" i="13"/>
  <c r="M135" i="13"/>
  <c r="M158" i="13" s="1"/>
  <c r="M140" i="13"/>
  <c r="M163" i="13" s="1"/>
  <c r="M133" i="13"/>
  <c r="M129" i="13"/>
  <c r="M142" i="13"/>
  <c r="M137" i="13"/>
  <c r="M160" i="13" s="1"/>
  <c r="M136" i="13"/>
  <c r="M159" i="13" s="1"/>
  <c r="I130" i="13"/>
  <c r="I153" i="13" s="1"/>
  <c r="I140" i="13"/>
  <c r="I163" i="13" s="1"/>
  <c r="I132" i="13"/>
  <c r="I155" i="13" s="1"/>
  <c r="I143" i="13"/>
  <c r="I144" i="13" s="1"/>
  <c r="I138" i="13"/>
  <c r="I161" i="13" s="1"/>
  <c r="I137" i="13"/>
  <c r="I160" i="13" s="1"/>
  <c r="I142" i="13"/>
  <c r="I136" i="13"/>
  <c r="I159" i="13" s="1"/>
  <c r="I139" i="13"/>
  <c r="I162" i="13" s="1"/>
  <c r="I129" i="13"/>
  <c r="I134" i="13"/>
  <c r="I157" i="13" s="1"/>
  <c r="I133" i="13"/>
  <c r="J132" i="13"/>
  <c r="J155" i="13" s="1"/>
  <c r="J137" i="13"/>
  <c r="J160" i="13" s="1"/>
  <c r="J140" i="13"/>
  <c r="J163" i="13" s="1"/>
  <c r="J129" i="13"/>
  <c r="J139" i="13"/>
  <c r="J162" i="13" s="1"/>
  <c r="J143" i="13"/>
  <c r="J144" i="13" s="1"/>
  <c r="J134" i="13"/>
  <c r="J157" i="13" s="1"/>
  <c r="J135" i="13"/>
  <c r="J158" i="13" s="1"/>
  <c r="J130" i="13"/>
  <c r="J153" i="13" s="1"/>
  <c r="J133" i="13"/>
  <c r="J142" i="13"/>
  <c r="J131" i="13"/>
  <c r="J141" i="13"/>
  <c r="J164" i="13" s="1"/>
  <c r="I27" i="13"/>
  <c r="K134" i="14"/>
  <c r="F135" i="14"/>
  <c r="F159" i="14" s="1"/>
  <c r="F137" i="14"/>
  <c r="F161" i="14" s="1"/>
  <c r="F138" i="14"/>
  <c r="F162" i="14" s="1"/>
  <c r="F144" i="14"/>
  <c r="F140" i="14"/>
  <c r="F164" i="14" s="1"/>
  <c r="F130" i="14"/>
  <c r="F154" i="14" s="1"/>
  <c r="G137" i="13"/>
  <c r="G160" i="13" s="1"/>
  <c r="G134" i="13"/>
  <c r="G157" i="13" s="1"/>
  <c r="C177" i="12"/>
  <c r="C184" i="12"/>
  <c r="J111" i="4"/>
  <c r="J120" i="4"/>
  <c r="J114" i="4"/>
  <c r="J118" i="4"/>
  <c r="J109" i="4"/>
  <c r="J115" i="4"/>
  <c r="J117" i="4"/>
  <c r="J113" i="4"/>
  <c r="J110" i="4"/>
  <c r="J119" i="4"/>
  <c r="J123" i="4"/>
  <c r="J124" i="4" s="1"/>
  <c r="J116" i="4"/>
  <c r="E96" i="3"/>
  <c r="E100" i="3"/>
  <c r="E92" i="3"/>
  <c r="E98" i="3"/>
  <c r="E102" i="3"/>
  <c r="E94" i="3"/>
  <c r="E95" i="3"/>
  <c r="E103" i="3"/>
  <c r="E104" i="3" s="1"/>
  <c r="E93" i="3"/>
  <c r="E99" i="3"/>
  <c r="E101" i="3"/>
  <c r="J140" i="14"/>
  <c r="J164" i="14" s="1"/>
  <c r="I134" i="14"/>
  <c r="M132" i="14"/>
  <c r="I141" i="13"/>
  <c r="I164" i="13" s="1"/>
  <c r="H136" i="13"/>
  <c r="H159" i="13" s="1"/>
  <c r="H17" i="13"/>
  <c r="K17" i="12"/>
  <c r="K37" i="12"/>
  <c r="E150" i="14"/>
  <c r="E158" i="14"/>
  <c r="G156" i="14"/>
  <c r="G149" i="14"/>
  <c r="H171" i="12"/>
  <c r="H195" i="12" s="1"/>
  <c r="H167" i="12"/>
  <c r="H191" i="12" s="1"/>
  <c r="K162" i="12"/>
  <c r="K164" i="12"/>
  <c r="K188" i="12" s="1"/>
  <c r="K170" i="12"/>
  <c r="K194" i="12" s="1"/>
  <c r="K168" i="12"/>
  <c r="K192" i="12" s="1"/>
  <c r="K159" i="12"/>
  <c r="K183" i="12" s="1"/>
  <c r="K161" i="12"/>
  <c r="K185" i="12" s="1"/>
  <c r="K166" i="12"/>
  <c r="K190" i="12" s="1"/>
  <c r="K158" i="12"/>
  <c r="K165" i="12"/>
  <c r="K189" i="12" s="1"/>
  <c r="K167" i="12"/>
  <c r="K191" i="12" s="1"/>
  <c r="K169" i="12"/>
  <c r="K193" i="12" s="1"/>
  <c r="K171" i="12"/>
  <c r="K195" i="12" s="1"/>
  <c r="K173" i="12"/>
  <c r="K174" i="12" s="1"/>
  <c r="K163" i="12"/>
  <c r="K187" i="12" s="1"/>
  <c r="K172" i="12"/>
  <c r="M173" i="12"/>
  <c r="M174" i="12" s="1"/>
  <c r="M172" i="12"/>
  <c r="M158" i="12"/>
  <c r="N101" i="3"/>
  <c r="N100" i="3"/>
  <c r="N103" i="3"/>
  <c r="N104" i="3" s="1"/>
  <c r="M23" i="16" s="1"/>
  <c r="N102" i="3"/>
  <c r="N95" i="3"/>
  <c r="N98" i="3"/>
  <c r="N92" i="3"/>
  <c r="N96" i="3"/>
  <c r="N99" i="3"/>
  <c r="N97" i="3"/>
  <c r="N93" i="3"/>
  <c r="N94" i="3"/>
  <c r="N98" i="2"/>
  <c r="D40" i="11"/>
  <c r="D42" i="11" s="1"/>
  <c r="D25" i="8"/>
  <c r="C2" i="9" s="1"/>
  <c r="D150" i="5"/>
  <c r="D151" i="5" s="1"/>
  <c r="D143" i="5"/>
  <c r="D164" i="5" s="1"/>
  <c r="D149" i="5"/>
  <c r="D170" i="5" s="1"/>
  <c r="D144" i="5"/>
  <c r="D165" i="5" s="1"/>
  <c r="D138" i="5"/>
  <c r="D159" i="5" s="1"/>
  <c r="D145" i="5"/>
  <c r="D166" i="5" s="1"/>
  <c r="D139" i="5"/>
  <c r="D160" i="5" s="1"/>
  <c r="D148" i="5"/>
  <c r="D169" i="5" s="1"/>
  <c r="D135" i="5"/>
  <c r="D156" i="5" s="1"/>
  <c r="D134" i="5"/>
  <c r="D141" i="5"/>
  <c r="D162" i="5" s="1"/>
  <c r="D136" i="5"/>
  <c r="D157" i="5" s="1"/>
  <c r="D142" i="5"/>
  <c r="D163" i="5" s="1"/>
  <c r="D140" i="5"/>
  <c r="D161" i="5" s="1"/>
  <c r="D147" i="5"/>
  <c r="D168" i="5" s="1"/>
  <c r="D137" i="5"/>
  <c r="D158" i="5" s="1"/>
  <c r="D146" i="5"/>
  <c r="D167" i="5" s="1"/>
  <c r="G193" i="11"/>
  <c r="J17" i="11"/>
  <c r="J37" i="11"/>
  <c r="L145" i="8"/>
  <c r="L159" i="8"/>
  <c r="L160" i="8" s="1"/>
  <c r="L144" i="8"/>
  <c r="L155" i="8"/>
  <c r="L147" i="8"/>
  <c r="L150" i="8"/>
  <c r="L149" i="8"/>
  <c r="L151" i="8"/>
  <c r="L152" i="8"/>
  <c r="L158" i="8"/>
  <c r="L156" i="8"/>
  <c r="L157" i="8"/>
  <c r="L148" i="8"/>
  <c r="L153" i="8"/>
  <c r="L146" i="8"/>
  <c r="H36" i="11"/>
  <c r="H37" i="11"/>
  <c r="K159" i="7"/>
  <c r="K130" i="7"/>
  <c r="M153" i="6"/>
  <c r="M175" i="6" s="1"/>
  <c r="M141" i="6"/>
  <c r="M163" i="6" s="1"/>
  <c r="M155" i="6"/>
  <c r="M177" i="6" s="1"/>
  <c r="M150" i="6"/>
  <c r="M172" i="6" s="1"/>
  <c r="M145" i="6"/>
  <c r="M167" i="6" s="1"/>
  <c r="M140" i="6"/>
  <c r="M157" i="6"/>
  <c r="M179" i="6" s="1"/>
  <c r="M158" i="6"/>
  <c r="M159" i="6" s="1"/>
  <c r="M142" i="6"/>
  <c r="M164" i="6" s="1"/>
  <c r="M146" i="6"/>
  <c r="M168" i="6" s="1"/>
  <c r="M156" i="6"/>
  <c r="M178" i="6" s="1"/>
  <c r="M151" i="6"/>
  <c r="M173" i="6" s="1"/>
  <c r="M143" i="6"/>
  <c r="M165" i="6" s="1"/>
  <c r="M149" i="6"/>
  <c r="M171" i="6" s="1"/>
  <c r="M152" i="6"/>
  <c r="M174" i="6" s="1"/>
  <c r="M148" i="6"/>
  <c r="M170" i="6" s="1"/>
  <c r="M147" i="6"/>
  <c r="M169" i="6" s="1"/>
  <c r="M154" i="6"/>
  <c r="M176" i="6" s="1"/>
  <c r="M144" i="6"/>
  <c r="M166" i="6" s="1"/>
  <c r="F136" i="5"/>
  <c r="F157" i="5" s="1"/>
  <c r="J112" i="4"/>
  <c r="M120" i="4"/>
  <c r="M123" i="4"/>
  <c r="M124" i="4" s="1"/>
  <c r="M112" i="4"/>
  <c r="M119" i="4"/>
  <c r="M111" i="4"/>
  <c r="M115" i="4"/>
  <c r="M118" i="4"/>
  <c r="M116" i="4"/>
  <c r="M110" i="4"/>
  <c r="M117" i="4"/>
  <c r="M113" i="4"/>
  <c r="O170" i="11"/>
  <c r="C177" i="11"/>
  <c r="C194" i="11"/>
  <c r="I161" i="12"/>
  <c r="I185" i="12" s="1"/>
  <c r="J28" i="12"/>
  <c r="I171" i="12"/>
  <c r="I195" i="12" s="1"/>
  <c r="I167" i="12"/>
  <c r="I191" i="12" s="1"/>
  <c r="I163" i="12"/>
  <c r="I187" i="12" s="1"/>
  <c r="E196" i="12"/>
  <c r="E179" i="12"/>
  <c r="E180" i="12" s="1"/>
  <c r="E97" i="3"/>
  <c r="K93" i="3"/>
  <c r="K98" i="3"/>
  <c r="K102" i="3"/>
  <c r="K99" i="3"/>
  <c r="K95" i="3"/>
  <c r="K101" i="3"/>
  <c r="K94" i="3"/>
  <c r="K103" i="3"/>
  <c r="K104" i="3" s="1"/>
  <c r="K97" i="3"/>
  <c r="L97" i="3"/>
  <c r="N101" i="2"/>
  <c r="G109" i="1"/>
  <c r="G104" i="1"/>
  <c r="G108" i="1"/>
  <c r="G106" i="1"/>
  <c r="G101" i="1"/>
  <c r="G99" i="1"/>
  <c r="G105" i="1"/>
  <c r="G110" i="1"/>
  <c r="G100" i="1"/>
  <c r="G103" i="1"/>
  <c r="G102" i="1"/>
  <c r="G111" i="1"/>
  <c r="G112" i="1" s="1"/>
  <c r="L103" i="2"/>
  <c r="L110" i="2"/>
  <c r="L111" i="2" s="1"/>
  <c r="L98" i="2"/>
  <c r="L107" i="2"/>
  <c r="L104" i="2"/>
  <c r="L106" i="2"/>
  <c r="L101" i="2"/>
  <c r="L99" i="2"/>
  <c r="L102" i="2"/>
  <c r="L100" i="2"/>
  <c r="L108" i="2"/>
  <c r="L105" i="2"/>
  <c r="M165" i="12"/>
  <c r="M189" i="12" s="1"/>
  <c r="L160" i="12"/>
  <c r="N214" i="15"/>
  <c r="C14" i="16"/>
  <c r="N217" i="15"/>
  <c r="C17" i="16"/>
  <c r="G143" i="13"/>
  <c r="G144" i="13" s="1"/>
  <c r="G132" i="13"/>
  <c r="G155" i="13" s="1"/>
  <c r="G142" i="13"/>
  <c r="G138" i="13"/>
  <c r="G161" i="13" s="1"/>
  <c r="G130" i="13"/>
  <c r="G153" i="13" s="1"/>
  <c r="G141" i="13"/>
  <c r="G164" i="13" s="1"/>
  <c r="G131" i="13"/>
  <c r="G136" i="13"/>
  <c r="G159" i="13" s="1"/>
  <c r="G140" i="13"/>
  <c r="G163" i="13" s="1"/>
  <c r="G135" i="13"/>
  <c r="G158" i="13" s="1"/>
  <c r="J154" i="14"/>
  <c r="G158" i="12"/>
  <c r="G170" i="12"/>
  <c r="G194" i="12" s="1"/>
  <c r="G166" i="12"/>
  <c r="G190" i="12" s="1"/>
  <c r="G164" i="12"/>
  <c r="G188" i="12" s="1"/>
  <c r="G162" i="12"/>
  <c r="G163" i="12"/>
  <c r="G187" i="12" s="1"/>
  <c r="G168" i="12"/>
  <c r="G192" i="12" s="1"/>
  <c r="G172" i="12"/>
  <c r="G167" i="12"/>
  <c r="G173" i="12"/>
  <c r="G174" i="12" s="1"/>
  <c r="G161" i="12"/>
  <c r="G185" i="12" s="1"/>
  <c r="G165" i="12"/>
  <c r="G189" i="12" s="1"/>
  <c r="G160" i="12"/>
  <c r="G169" i="12"/>
  <c r="G193" i="12" s="1"/>
  <c r="G171" i="12"/>
  <c r="G195" i="12" s="1"/>
  <c r="M184" i="12"/>
  <c r="C138" i="13"/>
  <c r="C161" i="13" s="1"/>
  <c r="C133" i="13"/>
  <c r="C137" i="13"/>
  <c r="C160" i="13" s="1"/>
  <c r="C142" i="13"/>
  <c r="C132" i="13"/>
  <c r="C155" i="13" s="1"/>
  <c r="C130" i="13"/>
  <c r="C153" i="13" s="1"/>
  <c r="N142" i="6"/>
  <c r="N164" i="6" s="1"/>
  <c r="N156" i="6"/>
  <c r="N178" i="6" s="1"/>
  <c r="N146" i="6"/>
  <c r="N168" i="6" s="1"/>
  <c r="N143" i="6"/>
  <c r="N165" i="6" s="1"/>
  <c r="N145" i="6"/>
  <c r="N167" i="6" s="1"/>
  <c r="N155" i="6"/>
  <c r="N177" i="6" s="1"/>
  <c r="N158" i="6"/>
  <c r="N159" i="6" s="1"/>
  <c r="N140" i="6"/>
  <c r="N157" i="6"/>
  <c r="N179" i="6" s="1"/>
  <c r="N149" i="6"/>
  <c r="N171" i="6" s="1"/>
  <c r="N144" i="6"/>
  <c r="N166" i="6" s="1"/>
  <c r="N147" i="6"/>
  <c r="N169" i="6" s="1"/>
  <c r="N154" i="6"/>
  <c r="N176" i="6" s="1"/>
  <c r="N148" i="6"/>
  <c r="N170" i="6" s="1"/>
  <c r="N151" i="6"/>
  <c r="N173" i="6" s="1"/>
  <c r="N150" i="6"/>
  <c r="N172" i="6" s="1"/>
  <c r="N153" i="6"/>
  <c r="N175" i="6" s="1"/>
  <c r="N152" i="6"/>
  <c r="N174" i="6" s="1"/>
  <c r="D37" i="11"/>
  <c r="D36" i="11"/>
  <c r="N159" i="7"/>
  <c r="N130" i="7"/>
  <c r="F194" i="11"/>
  <c r="F177" i="11"/>
  <c r="E158" i="6"/>
  <c r="E159" i="6" s="1"/>
  <c r="E152" i="6"/>
  <c r="E174" i="6" s="1"/>
  <c r="E151" i="6"/>
  <c r="E173" i="6" s="1"/>
  <c r="E145" i="6"/>
  <c r="E167" i="6" s="1"/>
  <c r="E144" i="6"/>
  <c r="E166" i="6" s="1"/>
  <c r="E143" i="6"/>
  <c r="E165" i="6" s="1"/>
  <c r="E156" i="6"/>
  <c r="E178" i="6" s="1"/>
  <c r="E140" i="6"/>
  <c r="E148" i="6"/>
  <c r="E170" i="6" s="1"/>
  <c r="E146" i="6"/>
  <c r="E168" i="6" s="1"/>
  <c r="E155" i="6"/>
  <c r="E177" i="6" s="1"/>
  <c r="E157" i="6"/>
  <c r="E179" i="6" s="1"/>
  <c r="E142" i="6"/>
  <c r="E164" i="6" s="1"/>
  <c r="E141" i="6"/>
  <c r="E163" i="6" s="1"/>
  <c r="E147" i="6"/>
  <c r="E169" i="6" s="1"/>
  <c r="E149" i="6"/>
  <c r="E171" i="6" s="1"/>
  <c r="E154" i="6"/>
  <c r="E176" i="6" s="1"/>
  <c r="E153" i="6"/>
  <c r="E175" i="6" s="1"/>
  <c r="N210" i="15"/>
  <c r="C9" i="16"/>
  <c r="N216" i="15"/>
  <c r="C16" i="16"/>
  <c r="N208" i="15"/>
  <c r="C7" i="16"/>
  <c r="C143" i="13"/>
  <c r="C144" i="13" s="1"/>
  <c r="C134" i="13"/>
  <c r="C157" i="13" s="1"/>
  <c r="C142" i="7"/>
  <c r="C163" i="7" s="1"/>
  <c r="F140" i="7"/>
  <c r="F161" i="7" s="1"/>
  <c r="N2" i="9"/>
  <c r="J98" i="3"/>
  <c r="D94" i="3"/>
  <c r="D98" i="3"/>
  <c r="N145" i="14"/>
  <c r="N146" i="14" s="1"/>
  <c r="N134" i="14"/>
  <c r="N144" i="14"/>
  <c r="N131" i="14"/>
  <c r="N155" i="14" s="1"/>
  <c r="N135" i="14"/>
  <c r="N159" i="14" s="1"/>
  <c r="N143" i="14"/>
  <c r="N166" i="14" s="1"/>
  <c r="N133" i="14"/>
  <c r="N157" i="14" s="1"/>
  <c r="N140" i="14"/>
  <c r="N164" i="14" s="1"/>
  <c r="N142" i="14"/>
  <c r="N165" i="14" s="1"/>
  <c r="N139" i="14"/>
  <c r="N163" i="14" s="1"/>
  <c r="N137" i="14"/>
  <c r="N161" i="14" s="1"/>
  <c r="N138" i="14"/>
  <c r="N162" i="14" s="1"/>
  <c r="N132" i="14"/>
  <c r="H166" i="13"/>
  <c r="L139" i="13"/>
  <c r="L162" i="13" s="1"/>
  <c r="L142" i="13"/>
  <c r="L137" i="13"/>
  <c r="L160" i="13" s="1"/>
  <c r="L129" i="13"/>
  <c r="L135" i="13"/>
  <c r="L158" i="13" s="1"/>
  <c r="L143" i="13"/>
  <c r="L144" i="13" s="1"/>
  <c r="L141" i="13"/>
  <c r="L164" i="13" s="1"/>
  <c r="L134" i="13"/>
  <c r="L157" i="13" s="1"/>
  <c r="L131" i="13"/>
  <c r="L138" i="13"/>
  <c r="L161" i="13" s="1"/>
  <c r="L132" i="13"/>
  <c r="L155" i="13" s="1"/>
  <c r="E131" i="13"/>
  <c r="E132" i="13"/>
  <c r="E155" i="13" s="1"/>
  <c r="E139" i="13"/>
  <c r="E162" i="13" s="1"/>
  <c r="E138" i="13"/>
  <c r="E161" i="13" s="1"/>
  <c r="E140" i="13"/>
  <c r="E163" i="13" s="1"/>
  <c r="E130" i="13"/>
  <c r="E153" i="13" s="1"/>
  <c r="E142" i="13"/>
  <c r="E133" i="13"/>
  <c r="E129" i="13"/>
  <c r="E143" i="13"/>
  <c r="E144" i="13" s="1"/>
  <c r="E136" i="13"/>
  <c r="E159" i="13" s="1"/>
  <c r="E141" i="13"/>
  <c r="E164" i="13" s="1"/>
  <c r="N148" i="13"/>
  <c r="N156" i="13"/>
  <c r="G158" i="14"/>
  <c r="G150" i="14"/>
  <c r="G45" i="12"/>
  <c r="G17" i="13"/>
  <c r="G17" i="12"/>
  <c r="G37" i="12"/>
  <c r="G159" i="12"/>
  <c r="G183" i="12" s="1"/>
  <c r="J148" i="8"/>
  <c r="J151" i="8"/>
  <c r="J154" i="8"/>
  <c r="J149" i="8"/>
  <c r="J145" i="8"/>
  <c r="M40" i="11"/>
  <c r="M42" i="11" s="1"/>
  <c r="M25" i="8"/>
  <c r="H99" i="3"/>
  <c r="H100" i="3"/>
  <c r="H92" i="3"/>
  <c r="H98" i="3"/>
  <c r="H95" i="3"/>
  <c r="H94" i="3"/>
  <c r="H102" i="3"/>
  <c r="H103" i="3"/>
  <c r="H104" i="3" s="1"/>
  <c r="H96" i="3"/>
  <c r="J143" i="14"/>
  <c r="J166" i="14" s="1"/>
  <c r="I136" i="14"/>
  <c r="I160" i="14" s="1"/>
  <c r="L133" i="13"/>
  <c r="G129" i="13"/>
  <c r="J17" i="12"/>
  <c r="J17" i="13"/>
  <c r="J37" i="12"/>
  <c r="E167" i="14"/>
  <c r="E151" i="14"/>
  <c r="I47" i="12"/>
  <c r="L170" i="12"/>
  <c r="L194" i="12" s="1"/>
  <c r="L166" i="12"/>
  <c r="L190" i="12" s="1"/>
  <c r="K184" i="12"/>
  <c r="I182" i="12"/>
  <c r="C182" i="12"/>
  <c r="F22" i="13"/>
  <c r="J23" i="12"/>
  <c r="J24" i="12" s="1"/>
  <c r="L142" i="5"/>
  <c r="L163" i="5" s="1"/>
  <c r="L136" i="5"/>
  <c r="L157" i="5" s="1"/>
  <c r="L143" i="5"/>
  <c r="L164" i="5" s="1"/>
  <c r="L147" i="5"/>
  <c r="L168" i="5" s="1"/>
  <c r="L138" i="5"/>
  <c r="L159" i="5" s="1"/>
  <c r="L150" i="5"/>
  <c r="L151" i="5" s="1"/>
  <c r="L137" i="5"/>
  <c r="L158" i="5" s="1"/>
  <c r="L146" i="5"/>
  <c r="L167" i="5" s="1"/>
  <c r="L149" i="5"/>
  <c r="L170" i="5" s="1"/>
  <c r="L135" i="5"/>
  <c r="L156" i="5" s="1"/>
  <c r="L144" i="5"/>
  <c r="L165" i="5" s="1"/>
  <c r="L148" i="5"/>
  <c r="L169" i="5" s="1"/>
  <c r="L140" i="5"/>
  <c r="L161" i="5" s="1"/>
  <c r="L145" i="5"/>
  <c r="L166" i="5" s="1"/>
  <c r="L141" i="5"/>
  <c r="L162" i="5" s="1"/>
  <c r="L134" i="5"/>
  <c r="L155" i="5" s="1"/>
  <c r="L133" i="5"/>
  <c r="L139" i="5"/>
  <c r="L160" i="5" s="1"/>
  <c r="D24" i="12"/>
  <c r="H186" i="12"/>
  <c r="J40" i="11"/>
  <c r="J42" i="11" s="1"/>
  <c r="J25" i="8"/>
  <c r="I2" i="9" s="1"/>
  <c r="I141" i="6"/>
  <c r="I163" i="6" s="1"/>
  <c r="I158" i="6"/>
  <c r="I159" i="6" s="1"/>
  <c r="I147" i="6"/>
  <c r="I169" i="6" s="1"/>
  <c r="I153" i="6"/>
  <c r="I175" i="6" s="1"/>
  <c r="I155" i="6"/>
  <c r="I177" i="6" s="1"/>
  <c r="I143" i="6"/>
  <c r="I165" i="6" s="1"/>
  <c r="I144" i="6"/>
  <c r="I166" i="6" s="1"/>
  <c r="I140" i="6"/>
  <c r="I142" i="6"/>
  <c r="I164" i="6" s="1"/>
  <c r="I150" i="6"/>
  <c r="I172" i="6" s="1"/>
  <c r="I156" i="6"/>
  <c r="I178" i="6" s="1"/>
  <c r="I151" i="6"/>
  <c r="I173" i="6" s="1"/>
  <c r="I149" i="6"/>
  <c r="I171" i="6" s="1"/>
  <c r="I152" i="6"/>
  <c r="I174" i="6" s="1"/>
  <c r="I145" i="6"/>
  <c r="I167" i="6" s="1"/>
  <c r="I146" i="6"/>
  <c r="I168" i="6" s="1"/>
  <c r="I148" i="6"/>
  <c r="I170" i="6" s="1"/>
  <c r="I157" i="6"/>
  <c r="I179" i="6" s="1"/>
  <c r="N173" i="7"/>
  <c r="N160" i="7"/>
  <c r="F146" i="8"/>
  <c r="H43" i="11"/>
  <c r="H45" i="11" s="1"/>
  <c r="H28" i="8"/>
  <c r="G3" i="9" s="1"/>
  <c r="N141" i="6"/>
  <c r="N163" i="6" s="1"/>
  <c r="E150" i="5"/>
  <c r="E151" i="5" s="1"/>
  <c r="E143" i="5"/>
  <c r="E164" i="5" s="1"/>
  <c r="E146" i="5"/>
  <c r="E167" i="5" s="1"/>
  <c r="E139" i="5"/>
  <c r="E160" i="5" s="1"/>
  <c r="E135" i="5"/>
  <c r="E156" i="5" s="1"/>
  <c r="E133" i="5"/>
  <c r="E144" i="5"/>
  <c r="E165" i="5" s="1"/>
  <c r="E142" i="5"/>
  <c r="E163" i="5" s="1"/>
  <c r="E138" i="5"/>
  <c r="E159" i="5" s="1"/>
  <c r="E137" i="5"/>
  <c r="E158" i="5" s="1"/>
  <c r="E140" i="5"/>
  <c r="E161" i="5" s="1"/>
  <c r="E141" i="5"/>
  <c r="E162" i="5" s="1"/>
  <c r="E136" i="5"/>
  <c r="E157" i="5" s="1"/>
  <c r="E134" i="5"/>
  <c r="E155" i="5" s="1"/>
  <c r="E149" i="5"/>
  <c r="E170" i="5" s="1"/>
  <c r="E148" i="5"/>
  <c r="E169" i="5" s="1"/>
  <c r="E147" i="5"/>
  <c r="E168" i="5" s="1"/>
  <c r="E111" i="4"/>
  <c r="H123" i="4"/>
  <c r="H124" i="4" s="1"/>
  <c r="H120" i="4"/>
  <c r="H112" i="4"/>
  <c r="H110" i="4"/>
  <c r="H116" i="4"/>
  <c r="H119" i="4"/>
  <c r="H114" i="4"/>
  <c r="H113" i="4"/>
  <c r="H115" i="4"/>
  <c r="H118" i="4"/>
  <c r="H109" i="4"/>
  <c r="H117" i="4"/>
  <c r="H111" i="4"/>
  <c r="L109" i="1"/>
  <c r="L101" i="1"/>
  <c r="L99" i="1"/>
  <c r="L105" i="1"/>
  <c r="L107" i="1"/>
  <c r="L111" i="1"/>
  <c r="L112" i="1" s="1"/>
  <c r="L103" i="1"/>
  <c r="L100" i="1"/>
  <c r="L104" i="1"/>
  <c r="L108" i="1"/>
  <c r="L110" i="1"/>
  <c r="K47" i="11"/>
  <c r="O165" i="11"/>
  <c r="I182" i="11"/>
  <c r="I175" i="11"/>
  <c r="I17" i="13"/>
  <c r="J172" i="12"/>
  <c r="J173" i="12"/>
  <c r="J174" i="12" s="1"/>
  <c r="J168" i="12"/>
  <c r="J192" i="12" s="1"/>
  <c r="J164" i="12"/>
  <c r="J188" i="12" s="1"/>
  <c r="J166" i="12"/>
  <c r="J190" i="12" s="1"/>
  <c r="J163" i="12"/>
  <c r="J187" i="12" s="1"/>
  <c r="J161" i="12"/>
  <c r="J185" i="12" s="1"/>
  <c r="J170" i="12"/>
  <c r="J194" i="12" s="1"/>
  <c r="J162" i="12"/>
  <c r="J171" i="12"/>
  <c r="J195" i="12" s="1"/>
  <c r="J160" i="12"/>
  <c r="J165" i="12"/>
  <c r="J189" i="12" s="1"/>
  <c r="J167" i="12"/>
  <c r="J191" i="12" s="1"/>
  <c r="F27" i="13"/>
  <c r="I170" i="12"/>
  <c r="I194" i="12" s="1"/>
  <c r="I166" i="12"/>
  <c r="I190" i="12" s="1"/>
  <c r="I162" i="12"/>
  <c r="N161" i="12"/>
  <c r="N185" i="12" s="1"/>
  <c r="N169" i="12"/>
  <c r="N193" i="12" s="1"/>
  <c r="N160" i="12"/>
  <c r="N173" i="12"/>
  <c r="N174" i="12" s="1"/>
  <c r="N170" i="12"/>
  <c r="N194" i="12" s="1"/>
  <c r="N165" i="12"/>
  <c r="N189" i="12" s="1"/>
  <c r="N162" i="12"/>
  <c r="N168" i="12"/>
  <c r="N192" i="12" s="1"/>
  <c r="N172" i="12"/>
  <c r="L174" i="11"/>
  <c r="H93" i="3"/>
  <c r="E101" i="1"/>
  <c r="E108" i="1"/>
  <c r="E105" i="1"/>
  <c r="E110" i="1"/>
  <c r="E100" i="1"/>
  <c r="E104" i="1"/>
  <c r="E99" i="1"/>
  <c r="E106" i="1"/>
  <c r="E102" i="1"/>
  <c r="E109" i="1"/>
  <c r="E111" i="1"/>
  <c r="E112" i="1" s="1"/>
  <c r="F102" i="1"/>
  <c r="F111" i="1"/>
  <c r="F112" i="1" s="1"/>
  <c r="F108" i="1"/>
  <c r="F101" i="1"/>
  <c r="F105" i="1"/>
  <c r="F106" i="1"/>
  <c r="F110" i="1"/>
  <c r="F109" i="1"/>
  <c r="F104" i="1"/>
  <c r="F100" i="1"/>
  <c r="F102" i="2"/>
  <c r="F108" i="2"/>
  <c r="F110" i="2"/>
  <c r="F111" i="2" s="1"/>
  <c r="F106" i="2"/>
  <c r="F99" i="2"/>
  <c r="F104" i="2"/>
  <c r="F98" i="2"/>
  <c r="F100" i="2"/>
  <c r="F103" i="2"/>
  <c r="F107" i="2"/>
  <c r="M164" i="12"/>
  <c r="M188" i="12" s="1"/>
  <c r="D173" i="12"/>
  <c r="D174" i="12" s="1"/>
  <c r="D159" i="12"/>
  <c r="D170" i="12"/>
  <c r="D194" i="12" s="1"/>
  <c r="D172" i="12"/>
  <c r="D160" i="12"/>
  <c r="D164" i="12"/>
  <c r="D169" i="12"/>
  <c r="D162" i="12"/>
  <c r="D158" i="12"/>
  <c r="D163" i="12"/>
  <c r="D168" i="12"/>
  <c r="D171" i="12"/>
  <c r="F158" i="12"/>
  <c r="F160" i="12"/>
  <c r="F169" i="12"/>
  <c r="F193" i="12" s="1"/>
  <c r="F170" i="12"/>
  <c r="F194" i="12" s="1"/>
  <c r="F197" i="12" s="1"/>
  <c r="F168" i="12"/>
  <c r="F192" i="12" s="1"/>
  <c r="F166" i="12"/>
  <c r="F190" i="12" s="1"/>
  <c r="F173" i="12"/>
  <c r="F174" i="12" s="1"/>
  <c r="F163" i="12"/>
  <c r="F187" i="12" s="1"/>
  <c r="F165" i="12"/>
  <c r="F162" i="12"/>
  <c r="F172" i="12"/>
  <c r="F161" i="12"/>
  <c r="F185" i="12" s="1"/>
  <c r="N213" i="15"/>
  <c r="C13" i="16"/>
  <c r="N219" i="15"/>
  <c r="C19" i="16"/>
  <c r="G133" i="13"/>
  <c r="J94" i="3"/>
  <c r="J96" i="3"/>
  <c r="J102" i="3"/>
  <c r="H167" i="14"/>
  <c r="H151" i="14"/>
  <c r="K173" i="7"/>
  <c r="K160" i="7"/>
  <c r="F180" i="11"/>
  <c r="F174" i="11"/>
  <c r="K144" i="6"/>
  <c r="K166" i="6" s="1"/>
  <c r="N215" i="15"/>
  <c r="C15" i="16"/>
  <c r="N209" i="15"/>
  <c r="C8" i="16"/>
  <c r="G26" i="15"/>
  <c r="N212" i="15"/>
  <c r="C11" i="16"/>
  <c r="N206" i="15"/>
  <c r="C5" i="16"/>
  <c r="N205" i="15"/>
  <c r="C4" i="16"/>
  <c r="N223" i="15"/>
  <c r="C24" i="16"/>
  <c r="N221" i="15"/>
  <c r="C21" i="16"/>
  <c r="C141" i="13"/>
  <c r="C164" i="13" s="1"/>
  <c r="C140" i="13"/>
  <c r="C163" i="13" s="1"/>
  <c r="C146" i="7"/>
  <c r="F144" i="7"/>
  <c r="F165" i="7" s="1"/>
  <c r="J103" i="3"/>
  <c r="J104" i="3" s="1"/>
  <c r="J93" i="3"/>
  <c r="J95" i="3"/>
  <c r="D101" i="3"/>
  <c r="D100" i="3"/>
  <c r="D99" i="3"/>
  <c r="I141" i="14"/>
  <c r="I131" i="14"/>
  <c r="I155" i="14" s="1"/>
  <c r="I143" i="14"/>
  <c r="I166" i="14" s="1"/>
  <c r="I145" i="14"/>
  <c r="I146" i="14" s="1"/>
  <c r="I142" i="14"/>
  <c r="I165" i="14" s="1"/>
  <c r="I139" i="14"/>
  <c r="I163" i="14" s="1"/>
  <c r="I138" i="14"/>
  <c r="I162" i="14" s="1"/>
  <c r="I135" i="14"/>
  <c r="I159" i="14" s="1"/>
  <c r="I130" i="14"/>
  <c r="I144" i="14"/>
  <c r="I137" i="14"/>
  <c r="I161" i="14" s="1"/>
  <c r="H133" i="13"/>
  <c r="H131" i="13"/>
  <c r="H134" i="13"/>
  <c r="H157" i="13" s="1"/>
  <c r="H135" i="13"/>
  <c r="H158" i="13" s="1"/>
  <c r="H143" i="13"/>
  <c r="H144" i="13" s="1"/>
  <c r="H137" i="13"/>
  <c r="H160" i="13" s="1"/>
  <c r="H129" i="13"/>
  <c r="H142" i="13"/>
  <c r="H138" i="13"/>
  <c r="H161" i="13" s="1"/>
  <c r="H132" i="13"/>
  <c r="H155" i="13" s="1"/>
  <c r="H130" i="13"/>
  <c r="H153" i="13" s="1"/>
  <c r="H139" i="13"/>
  <c r="H162" i="13" s="1"/>
  <c r="K142" i="13"/>
  <c r="K137" i="13"/>
  <c r="K160" i="13" s="1"/>
  <c r="K140" i="13"/>
  <c r="K163" i="13" s="1"/>
  <c r="K138" i="13"/>
  <c r="K161" i="13" s="1"/>
  <c r="J131" i="14"/>
  <c r="J155" i="14" s="1"/>
  <c r="K141" i="13"/>
  <c r="K164" i="13" s="1"/>
  <c r="E152" i="8"/>
  <c r="E156" i="8"/>
  <c r="E157" i="8"/>
  <c r="E144" i="8"/>
  <c r="E146" i="8"/>
  <c r="E149" i="8"/>
  <c r="E154" i="8"/>
  <c r="E148" i="8"/>
  <c r="E147" i="8"/>
  <c r="E158" i="8"/>
  <c r="I26" i="16" s="1"/>
  <c r="E151" i="8"/>
  <c r="E153" i="8"/>
  <c r="E150" i="8"/>
  <c r="E159" i="8"/>
  <c r="E160" i="8" s="1"/>
  <c r="E145" i="8"/>
  <c r="N103" i="1"/>
  <c r="N111" i="1"/>
  <c r="N112" i="1" s="1"/>
  <c r="N104" i="1"/>
  <c r="N100" i="1"/>
  <c r="N102" i="1"/>
  <c r="N99" i="1"/>
  <c r="N107" i="1"/>
  <c r="N108" i="1"/>
  <c r="N106" i="1"/>
  <c r="N109" i="1"/>
  <c r="J142" i="14"/>
  <c r="J165" i="14" s="1"/>
  <c r="I133" i="14"/>
  <c r="I157" i="14" s="1"/>
  <c r="E137" i="13"/>
  <c r="E160" i="13" s="1"/>
  <c r="D148" i="13"/>
  <c r="D156" i="13"/>
  <c r="C129" i="13"/>
  <c r="H17" i="12"/>
  <c r="H37" i="12"/>
  <c r="E154" i="14"/>
  <c r="E148" i="14"/>
  <c r="I147" i="13"/>
  <c r="I154" i="13"/>
  <c r="G167" i="14"/>
  <c r="G151" i="14"/>
  <c r="J19" i="12"/>
  <c r="C20" i="12"/>
  <c r="E17" i="12"/>
  <c r="E17" i="13"/>
  <c r="E37" i="12"/>
  <c r="J36" i="12"/>
  <c r="L169" i="12"/>
  <c r="L193" i="12" s="1"/>
  <c r="I160" i="12"/>
  <c r="I172" i="12"/>
  <c r="I173" i="12"/>
  <c r="I174" i="12" s="1"/>
  <c r="M17" i="12"/>
  <c r="M37" i="12"/>
  <c r="D110" i="4"/>
  <c r="D109" i="4"/>
  <c r="D115" i="4"/>
  <c r="D118" i="4"/>
  <c r="D123" i="4"/>
  <c r="D124" i="4" s="1"/>
  <c r="D112" i="4"/>
  <c r="D120" i="4"/>
  <c r="D119" i="4"/>
  <c r="D117" i="4"/>
  <c r="D116" i="4"/>
  <c r="D111" i="4"/>
  <c r="L17" i="13"/>
  <c r="F182" i="11"/>
  <c r="F175" i="11"/>
  <c r="F145" i="8"/>
  <c r="F153" i="8"/>
  <c r="F155" i="8"/>
  <c r="F157" i="8"/>
  <c r="F159" i="8"/>
  <c r="F160" i="8" s="1"/>
  <c r="F158" i="8"/>
  <c r="F147" i="8"/>
  <c r="F151" i="8"/>
  <c r="F154" i="8"/>
  <c r="F150" i="8"/>
  <c r="F144" i="8"/>
  <c r="F156" i="8"/>
  <c r="F148" i="8"/>
  <c r="H157" i="8"/>
  <c r="H153" i="8"/>
  <c r="H151" i="8"/>
  <c r="H146" i="8"/>
  <c r="H149" i="8"/>
  <c r="H159" i="8"/>
  <c r="H160" i="8" s="1"/>
  <c r="H148" i="8"/>
  <c r="H158" i="8"/>
  <c r="H154" i="8"/>
  <c r="H156" i="8"/>
  <c r="H152" i="8"/>
  <c r="H147" i="8"/>
  <c r="H144" i="8"/>
  <c r="H145" i="8"/>
  <c r="H150" i="8"/>
  <c r="H155" i="8"/>
  <c r="I154" i="6"/>
  <c r="I176" i="6" s="1"/>
  <c r="E150" i="6"/>
  <c r="E172" i="6" s="1"/>
  <c r="E145" i="5"/>
  <c r="E166" i="5" s="1"/>
  <c r="K117" i="4"/>
  <c r="K114" i="4"/>
  <c r="E110" i="4"/>
  <c r="K115" i="4"/>
  <c r="N110" i="2"/>
  <c r="N111" i="2" s="1"/>
  <c r="N24" i="16" s="1"/>
  <c r="N31" i="16" s="1"/>
  <c r="N107" i="2"/>
  <c r="N100" i="2"/>
  <c r="N108" i="2"/>
  <c r="N99" i="2"/>
  <c r="N109" i="2"/>
  <c r="N106" i="2"/>
  <c r="N104" i="2"/>
  <c r="N103" i="2"/>
  <c r="G194" i="11"/>
  <c r="G177" i="11"/>
  <c r="H177" i="11"/>
  <c r="H178" i="11" s="1"/>
  <c r="H194" i="11"/>
  <c r="C187" i="11"/>
  <c r="C185" i="11"/>
  <c r="I174" i="11"/>
  <c r="I180" i="11"/>
  <c r="H172" i="12"/>
  <c r="H159" i="12"/>
  <c r="H183" i="12" s="1"/>
  <c r="H169" i="12"/>
  <c r="H193" i="12" s="1"/>
  <c r="H161" i="12"/>
  <c r="H185" i="12" s="1"/>
  <c r="H170" i="12"/>
  <c r="H194" i="12" s="1"/>
  <c r="H163" i="12"/>
  <c r="H187" i="12" s="1"/>
  <c r="H158" i="12"/>
  <c r="H164" i="12"/>
  <c r="H188" i="12" s="1"/>
  <c r="H173" i="12"/>
  <c r="H174" i="12" s="1"/>
  <c r="I169" i="12"/>
  <c r="I193" i="12" s="1"/>
  <c r="I165" i="12"/>
  <c r="I189" i="12" s="1"/>
  <c r="M161" i="12"/>
  <c r="M185" i="12" s="1"/>
  <c r="H97" i="3"/>
  <c r="N105" i="1"/>
  <c r="H105" i="1"/>
  <c r="H104" i="1"/>
  <c r="H106" i="1"/>
  <c r="H108" i="1"/>
  <c r="H109" i="1"/>
  <c r="H102" i="1"/>
  <c r="H101" i="1"/>
  <c r="H100" i="1"/>
  <c r="H107" i="1"/>
  <c r="H111" i="1"/>
  <c r="H112" i="1" s="1"/>
  <c r="H110" i="1"/>
  <c r="H99" i="1"/>
  <c r="C104" i="1"/>
  <c r="C110" i="1"/>
  <c r="C99" i="1"/>
  <c r="C111" i="1"/>
  <c r="C112" i="1" s="1"/>
  <c r="C102" i="1"/>
  <c r="C101" i="1"/>
  <c r="C105" i="1"/>
  <c r="C100" i="1"/>
  <c r="C109" i="1"/>
  <c r="C108" i="1"/>
  <c r="C106" i="1"/>
  <c r="F105" i="2"/>
  <c r="M167" i="12"/>
  <c r="M191" i="12" s="1"/>
  <c r="M163" i="12"/>
  <c r="M187" i="12" s="1"/>
  <c r="D161" i="12"/>
  <c r="F159" i="12"/>
  <c r="F183" i="12" s="1"/>
  <c r="F152" i="13"/>
  <c r="H28" i="18"/>
  <c r="H26" i="17"/>
  <c r="H19" i="14"/>
  <c r="E28" i="18"/>
  <c r="E26" i="17"/>
  <c r="E19" i="14"/>
  <c r="L166" i="14"/>
  <c r="O143" i="14"/>
  <c r="K145" i="8"/>
  <c r="K147" i="8"/>
  <c r="K158" i="8"/>
  <c r="K144" i="8"/>
  <c r="K152" i="8"/>
  <c r="K148" i="8"/>
  <c r="K146" i="8"/>
  <c r="K151" i="8"/>
  <c r="K154" i="8"/>
  <c r="K153" i="8"/>
  <c r="K156" i="8"/>
  <c r="K155" i="8"/>
  <c r="K149" i="8"/>
  <c r="K150" i="8"/>
  <c r="K157" i="8"/>
  <c r="K159" i="8"/>
  <c r="K160" i="8" s="1"/>
  <c r="F47" i="11"/>
  <c r="F47" i="12"/>
  <c r="L142" i="7"/>
  <c r="L163" i="7" s="1"/>
  <c r="L144" i="7"/>
  <c r="L165" i="7" s="1"/>
  <c r="L17" i="11"/>
  <c r="L37" i="12"/>
  <c r="L37" i="11"/>
  <c r="J186" i="11"/>
  <c r="E26" i="15"/>
  <c r="N28" i="18"/>
  <c r="N26" i="17"/>
  <c r="N19" i="14"/>
  <c r="K34" i="9"/>
  <c r="O138" i="14"/>
  <c r="L162" i="14"/>
  <c r="O134" i="14"/>
  <c r="L158" i="14"/>
  <c r="L150" i="14"/>
  <c r="C155" i="14"/>
  <c r="E156" i="14"/>
  <c r="E149" i="14"/>
  <c r="P5" i="14"/>
  <c r="L28" i="18"/>
  <c r="L26" i="17"/>
  <c r="L19" i="14"/>
  <c r="I28" i="18"/>
  <c r="I26" i="17"/>
  <c r="I19" i="14"/>
  <c r="K156" i="13"/>
  <c r="K148" i="13"/>
  <c r="H149" i="14"/>
  <c r="H156" i="14"/>
  <c r="F168" i="14"/>
  <c r="F149" i="14"/>
  <c r="F156" i="14"/>
  <c r="C154" i="13"/>
  <c r="F28" i="18"/>
  <c r="F26" i="17"/>
  <c r="F19" i="14"/>
  <c r="O144" i="14"/>
  <c r="L167" i="14"/>
  <c r="L151" i="14"/>
  <c r="L164" i="14"/>
  <c r="O140" i="14"/>
  <c r="N155" i="7"/>
  <c r="L148" i="7"/>
  <c r="L169" i="7" s="1"/>
  <c r="J138" i="5"/>
  <c r="J159" i="5" s="1"/>
  <c r="J139" i="5"/>
  <c r="J160" i="5" s="1"/>
  <c r="J145" i="5"/>
  <c r="J166" i="5" s="1"/>
  <c r="J135" i="5"/>
  <c r="J156" i="5" s="1"/>
  <c r="J150" i="5"/>
  <c r="J151" i="5" s="1"/>
  <c r="J143" i="5"/>
  <c r="J164" i="5" s="1"/>
  <c r="J137" i="5"/>
  <c r="J158" i="5" s="1"/>
  <c r="J134" i="5"/>
  <c r="J155" i="5" s="1"/>
  <c r="J142" i="5"/>
  <c r="J163" i="5" s="1"/>
  <c r="J144" i="5"/>
  <c r="J165" i="5" s="1"/>
  <c r="J136" i="5"/>
  <c r="J157" i="5" s="1"/>
  <c r="J149" i="5"/>
  <c r="J170" i="5" s="1"/>
  <c r="J141" i="5"/>
  <c r="J162" i="5" s="1"/>
  <c r="J133" i="5"/>
  <c r="J147" i="5"/>
  <c r="J168" i="5" s="1"/>
  <c r="K138" i="5"/>
  <c r="K159" i="5" s="1"/>
  <c r="K146" i="5"/>
  <c r="K167" i="5" s="1"/>
  <c r="K148" i="5"/>
  <c r="K169" i="5" s="1"/>
  <c r="K135" i="5"/>
  <c r="K156" i="5" s="1"/>
  <c r="K142" i="5"/>
  <c r="K163" i="5" s="1"/>
  <c r="K133" i="5"/>
  <c r="K134" i="5"/>
  <c r="K155" i="5" s="1"/>
  <c r="K139" i="5"/>
  <c r="K160" i="5" s="1"/>
  <c r="K136" i="5"/>
  <c r="K157" i="5" s="1"/>
  <c r="K141" i="5"/>
  <c r="K162" i="5" s="1"/>
  <c r="K140" i="5"/>
  <c r="K161" i="5" s="1"/>
  <c r="K150" i="5"/>
  <c r="K151" i="5" s="1"/>
  <c r="K149" i="5"/>
  <c r="K170" i="5" s="1"/>
  <c r="K143" i="5"/>
  <c r="K164" i="5" s="1"/>
  <c r="K137" i="5"/>
  <c r="K158" i="5" s="1"/>
  <c r="K144" i="5"/>
  <c r="K165" i="5" s="1"/>
  <c r="K145" i="5"/>
  <c r="K166" i="5" s="1"/>
  <c r="K147" i="5"/>
  <c r="K168" i="5" s="1"/>
  <c r="F17" i="11"/>
  <c r="F37" i="12"/>
  <c r="F37" i="11"/>
  <c r="D134" i="7"/>
  <c r="D145" i="7"/>
  <c r="D137" i="7"/>
  <c r="D135" i="7"/>
  <c r="D147" i="7"/>
  <c r="D140" i="7"/>
  <c r="D148" i="7"/>
  <c r="D139" i="7"/>
  <c r="D150" i="7"/>
  <c r="D142" i="7"/>
  <c r="D163" i="7" s="1"/>
  <c r="D141" i="7"/>
  <c r="D149" i="7"/>
  <c r="D133" i="7"/>
  <c r="D143" i="7"/>
  <c r="D146" i="7"/>
  <c r="D167" i="7" s="1"/>
  <c r="D138" i="7"/>
  <c r="D144" i="7"/>
  <c r="F146" i="7"/>
  <c r="F167" i="7" s="1"/>
  <c r="F148" i="7"/>
  <c r="F169" i="7" s="1"/>
  <c r="F138" i="7"/>
  <c r="F142" i="7"/>
  <c r="F163" i="7" s="1"/>
  <c r="F147" i="7"/>
  <c r="F168" i="7" s="1"/>
  <c r="F133" i="7"/>
  <c r="F154" i="7" s="1"/>
  <c r="F150" i="7"/>
  <c r="F151" i="7" s="1"/>
  <c r="F143" i="7"/>
  <c r="F164" i="7" s="1"/>
  <c r="F141" i="7"/>
  <c r="F162" i="7" s="1"/>
  <c r="F139" i="7"/>
  <c r="F135" i="7"/>
  <c r="F156" i="7" s="1"/>
  <c r="F149" i="7"/>
  <c r="F170" i="7" s="1"/>
  <c r="F136" i="7"/>
  <c r="F157" i="7" s="1"/>
  <c r="F137" i="7"/>
  <c r="F158" i="7" s="1"/>
  <c r="J133" i="7"/>
  <c r="J154" i="7" s="1"/>
  <c r="L141" i="7"/>
  <c r="L162" i="7" s="1"/>
  <c r="L145" i="6"/>
  <c r="L167" i="6" s="1"/>
  <c r="L154" i="6"/>
  <c r="L176" i="6" s="1"/>
  <c r="L152" i="6"/>
  <c r="L174" i="6" s="1"/>
  <c r="L148" i="6"/>
  <c r="L170" i="6" s="1"/>
  <c r="L155" i="6"/>
  <c r="L177" i="6" s="1"/>
  <c r="L140" i="6"/>
  <c r="L151" i="6"/>
  <c r="L173" i="6" s="1"/>
  <c r="L150" i="6"/>
  <c r="L172" i="6" s="1"/>
  <c r="L153" i="6"/>
  <c r="L175" i="6" s="1"/>
  <c r="L147" i="6"/>
  <c r="L169" i="6" s="1"/>
  <c r="L156" i="6"/>
  <c r="L178" i="6" s="1"/>
  <c r="L144" i="6"/>
  <c r="L166" i="6" s="1"/>
  <c r="L143" i="6"/>
  <c r="L165" i="6" s="1"/>
  <c r="L141" i="6"/>
  <c r="L163" i="6" s="1"/>
  <c r="L142" i="6"/>
  <c r="L164" i="6" s="1"/>
  <c r="L157" i="6"/>
  <c r="L179" i="6" s="1"/>
  <c r="L149" i="6"/>
  <c r="L171" i="6" s="1"/>
  <c r="L146" i="6"/>
  <c r="L168" i="6" s="1"/>
  <c r="L158" i="6"/>
  <c r="L159" i="6" s="1"/>
  <c r="G95" i="3"/>
  <c r="G97" i="3"/>
  <c r="G93" i="3"/>
  <c r="G99" i="3"/>
  <c r="G96" i="3"/>
  <c r="G94" i="3"/>
  <c r="G103" i="3"/>
  <c r="G104" i="3" s="1"/>
  <c r="G101" i="3"/>
  <c r="G98" i="3"/>
  <c r="G102" i="3"/>
  <c r="G92" i="3"/>
  <c r="G100" i="3"/>
  <c r="K37" i="11"/>
  <c r="K36" i="11"/>
  <c r="J18" i="11"/>
  <c r="J20" i="11" s="1"/>
  <c r="J21" i="11"/>
  <c r="I173" i="7"/>
  <c r="I160" i="7"/>
  <c r="E106" i="2"/>
  <c r="E102" i="2"/>
  <c r="E99" i="2"/>
  <c r="E107" i="2"/>
  <c r="E101" i="2"/>
  <c r="E105" i="2"/>
  <c r="E110" i="2"/>
  <c r="E111" i="2" s="1"/>
  <c r="E103" i="2"/>
  <c r="E98" i="2"/>
  <c r="E109" i="2"/>
  <c r="I103" i="2"/>
  <c r="I107" i="2"/>
  <c r="I101" i="2"/>
  <c r="I110" i="2"/>
  <c r="I111" i="2" s="1"/>
  <c r="I104" i="2"/>
  <c r="I99" i="2"/>
  <c r="I102" i="2"/>
  <c r="I106" i="2"/>
  <c r="I98" i="2"/>
  <c r="I109" i="2"/>
  <c r="I108" i="2"/>
  <c r="I105" i="2"/>
  <c r="J137" i="6"/>
  <c r="J162" i="6"/>
  <c r="J180" i="11"/>
  <c r="O156" i="11"/>
  <c r="J174" i="11"/>
  <c r="N3" i="9"/>
  <c r="K178" i="11"/>
  <c r="O135" i="14"/>
  <c r="L159" i="14"/>
  <c r="M28" i="18"/>
  <c r="M26" i="17"/>
  <c r="M19" i="14"/>
  <c r="D154" i="13"/>
  <c r="D147" i="13"/>
  <c r="G154" i="8"/>
  <c r="G158" i="8"/>
  <c r="G159" i="8"/>
  <c r="G160" i="8" s="1"/>
  <c r="G150" i="8"/>
  <c r="G151" i="8"/>
  <c r="G144" i="8"/>
  <c r="G153" i="8"/>
  <c r="G145" i="8"/>
  <c r="G147" i="8"/>
  <c r="G157" i="8"/>
  <c r="G155" i="8"/>
  <c r="G149" i="8"/>
  <c r="G148" i="8"/>
  <c r="G156" i="8"/>
  <c r="F92" i="3"/>
  <c r="F98" i="3"/>
  <c r="F102" i="3"/>
  <c r="F95" i="3"/>
  <c r="F94" i="3"/>
  <c r="F96" i="3"/>
  <c r="F99" i="3"/>
  <c r="F97" i="3"/>
  <c r="F103" i="3"/>
  <c r="F104" i="3" s="1"/>
  <c r="F101" i="3"/>
  <c r="F93" i="3"/>
  <c r="F100" i="3"/>
  <c r="M104" i="2"/>
  <c r="M110" i="2"/>
  <c r="M111" i="2" s="1"/>
  <c r="M107" i="2"/>
  <c r="M106" i="2"/>
  <c r="M98" i="2"/>
  <c r="M101" i="2"/>
  <c r="M102" i="2"/>
  <c r="M108" i="2"/>
  <c r="M99" i="2"/>
  <c r="M105" i="2"/>
  <c r="M103" i="2"/>
  <c r="M109" i="2"/>
  <c r="H26" i="15"/>
  <c r="O133" i="14"/>
  <c r="L157" i="14"/>
  <c r="F137" i="13"/>
  <c r="F160" i="13" s="1"/>
  <c r="F130" i="13"/>
  <c r="F146" i="13" s="1"/>
  <c r="F139" i="13"/>
  <c r="F162" i="13" s="1"/>
  <c r="F132" i="13"/>
  <c r="F136" i="13"/>
  <c r="F159" i="13" s="1"/>
  <c r="F143" i="13"/>
  <c r="F144" i="13" s="1"/>
  <c r="F138" i="13"/>
  <c r="F141" i="13"/>
  <c r="F135" i="13"/>
  <c r="F140" i="13"/>
  <c r="F133" i="13"/>
  <c r="F142" i="13"/>
  <c r="F134" i="13"/>
  <c r="F157" i="13" s="1"/>
  <c r="F131" i="13"/>
  <c r="G155" i="14"/>
  <c r="G148" i="14"/>
  <c r="G28" i="18"/>
  <c r="G26" i="17"/>
  <c r="G19" i="14"/>
  <c r="C28" i="18"/>
  <c r="C26" i="17"/>
  <c r="C19" i="14"/>
  <c r="K146" i="13"/>
  <c r="K153" i="13"/>
  <c r="K154" i="13"/>
  <c r="K147" i="13"/>
  <c r="O130" i="14"/>
  <c r="L148" i="14"/>
  <c r="N154" i="7"/>
  <c r="G36" i="11"/>
  <c r="G37" i="11"/>
  <c r="I137" i="5"/>
  <c r="I158" i="5" s="1"/>
  <c r="I150" i="5"/>
  <c r="I151" i="5" s="1"/>
  <c r="I146" i="5"/>
  <c r="I167" i="5" s="1"/>
  <c r="I140" i="5"/>
  <c r="I161" i="5" s="1"/>
  <c r="I143" i="5"/>
  <c r="I164" i="5" s="1"/>
  <c r="I136" i="5"/>
  <c r="I157" i="5" s="1"/>
  <c r="I141" i="5"/>
  <c r="I162" i="5" s="1"/>
  <c r="I138" i="5"/>
  <c r="I159" i="5" s="1"/>
  <c r="I142" i="5"/>
  <c r="I163" i="5" s="1"/>
  <c r="I149" i="5"/>
  <c r="I170" i="5" s="1"/>
  <c r="I148" i="5"/>
  <c r="I169" i="5" s="1"/>
  <c r="I145" i="5"/>
  <c r="I166" i="5" s="1"/>
  <c r="I133" i="5"/>
  <c r="I134" i="5"/>
  <c r="I155" i="5" s="1"/>
  <c r="I135" i="5"/>
  <c r="I156" i="5" s="1"/>
  <c r="I147" i="5"/>
  <c r="I168" i="5" s="1"/>
  <c r="I108" i="1"/>
  <c r="I106" i="1"/>
  <c r="I111" i="1"/>
  <c r="I112" i="1" s="1"/>
  <c r="I105" i="1"/>
  <c r="I103" i="1"/>
  <c r="I101" i="1"/>
  <c r="I109" i="1"/>
  <c r="I99" i="1"/>
  <c r="I110" i="1"/>
  <c r="I100" i="1"/>
  <c r="I104" i="1"/>
  <c r="I107" i="1"/>
  <c r="I102" i="1"/>
  <c r="G152" i="8"/>
  <c r="C114" i="4"/>
  <c r="C116" i="4"/>
  <c r="C118" i="4"/>
  <c r="C115" i="4"/>
  <c r="C110" i="4"/>
  <c r="C123" i="4"/>
  <c r="C119" i="4"/>
  <c r="C117" i="4"/>
  <c r="C112" i="4"/>
  <c r="C120" i="4"/>
  <c r="C111" i="4"/>
  <c r="C113" i="4"/>
  <c r="C109" i="4"/>
  <c r="H40" i="11"/>
  <c r="H42" i="11" s="1"/>
  <c r="H25" i="8"/>
  <c r="G2" i="9" s="1"/>
  <c r="M142" i="5"/>
  <c r="M163" i="5" s="1"/>
  <c r="M146" i="5"/>
  <c r="M167" i="5" s="1"/>
  <c r="M149" i="5"/>
  <c r="M170" i="5" s="1"/>
  <c r="M134" i="5"/>
  <c r="M155" i="5" s="1"/>
  <c r="M150" i="5"/>
  <c r="M151" i="5" s="1"/>
  <c r="M141" i="5"/>
  <c r="M162" i="5" s="1"/>
  <c r="M147" i="5"/>
  <c r="M168" i="5" s="1"/>
  <c r="M144" i="5"/>
  <c r="M165" i="5" s="1"/>
  <c r="M145" i="5"/>
  <c r="M166" i="5" s="1"/>
  <c r="M135" i="5"/>
  <c r="M156" i="5" s="1"/>
  <c r="M138" i="5"/>
  <c r="M159" i="5" s="1"/>
  <c r="M143" i="5"/>
  <c r="M164" i="5" s="1"/>
  <c r="M133" i="5"/>
  <c r="M148" i="5"/>
  <c r="M169" i="5" s="1"/>
  <c r="M139" i="5"/>
  <c r="M160" i="5" s="1"/>
  <c r="M136" i="5"/>
  <c r="M157" i="5" s="1"/>
  <c r="M140" i="5"/>
  <c r="M161" i="5" s="1"/>
  <c r="M137" i="5"/>
  <c r="M158" i="5" s="1"/>
  <c r="E137" i="7"/>
  <c r="E158" i="7" s="1"/>
  <c r="E135" i="7"/>
  <c r="E156" i="7" s="1"/>
  <c r="E144" i="7"/>
  <c r="E165" i="7" s="1"/>
  <c r="E136" i="7"/>
  <c r="E157" i="7" s="1"/>
  <c r="E138" i="7"/>
  <c r="E134" i="7"/>
  <c r="E155" i="7" s="1"/>
  <c r="E141" i="7"/>
  <c r="E162" i="7" s="1"/>
  <c r="E139" i="7"/>
  <c r="E146" i="7"/>
  <c r="E167" i="7" s="1"/>
  <c r="E142" i="7"/>
  <c r="E163" i="7" s="1"/>
  <c r="E143" i="7"/>
  <c r="E164" i="7" s="1"/>
  <c r="E149" i="7"/>
  <c r="E170" i="7" s="1"/>
  <c r="E133" i="7"/>
  <c r="E154" i="7" s="1"/>
  <c r="E148" i="7"/>
  <c r="E169" i="7" s="1"/>
  <c r="E147" i="7"/>
  <c r="E168" i="7" s="1"/>
  <c r="E140" i="7"/>
  <c r="E161" i="7" s="1"/>
  <c r="E150" i="7"/>
  <c r="E151" i="7" s="1"/>
  <c r="G146" i="7"/>
  <c r="G167" i="7" s="1"/>
  <c r="G137" i="7"/>
  <c r="G158" i="7" s="1"/>
  <c r="G145" i="7"/>
  <c r="G166" i="7" s="1"/>
  <c r="G148" i="7"/>
  <c r="G169" i="7" s="1"/>
  <c r="G150" i="7"/>
  <c r="G151" i="7" s="1"/>
  <c r="G143" i="7"/>
  <c r="G164" i="7" s="1"/>
  <c r="G142" i="7"/>
  <c r="G163" i="7" s="1"/>
  <c r="G141" i="7"/>
  <c r="G162" i="7" s="1"/>
  <c r="G140" i="7"/>
  <c r="G161" i="7" s="1"/>
  <c r="G144" i="7"/>
  <c r="G165" i="7" s="1"/>
  <c r="G133" i="7"/>
  <c r="G154" i="7" s="1"/>
  <c r="G139" i="7"/>
  <c r="G147" i="7"/>
  <c r="G168" i="7" s="1"/>
  <c r="G149" i="7"/>
  <c r="G170" i="7" s="1"/>
  <c r="G135" i="7"/>
  <c r="G156" i="7" s="1"/>
  <c r="G136" i="7"/>
  <c r="G157" i="7" s="1"/>
  <c r="J134" i="7"/>
  <c r="J155" i="7" s="1"/>
  <c r="J145" i="7"/>
  <c r="J166" i="7" s="1"/>
  <c r="J136" i="7"/>
  <c r="J157" i="7" s="1"/>
  <c r="J148" i="7"/>
  <c r="J169" i="7" s="1"/>
  <c r="J150" i="7"/>
  <c r="J151" i="7" s="1"/>
  <c r="J139" i="7"/>
  <c r="J144" i="7"/>
  <c r="J165" i="7" s="1"/>
  <c r="J147" i="7"/>
  <c r="J168" i="7" s="1"/>
  <c r="J149" i="7"/>
  <c r="J170" i="7" s="1"/>
  <c r="J138" i="7"/>
  <c r="J141" i="7"/>
  <c r="J162" i="7" s="1"/>
  <c r="J142" i="7"/>
  <c r="J163" i="7" s="1"/>
  <c r="J140" i="7"/>
  <c r="J161" i="7" s="1"/>
  <c r="J137" i="7"/>
  <c r="J158" i="7" s="1"/>
  <c r="J143" i="7"/>
  <c r="J164" i="7" s="1"/>
  <c r="I92" i="3"/>
  <c r="I95" i="3"/>
  <c r="I98" i="3"/>
  <c r="I102" i="3"/>
  <c r="I99" i="3"/>
  <c r="I94" i="3"/>
  <c r="I103" i="3"/>
  <c r="I104" i="3" s="1"/>
  <c r="I97" i="3"/>
  <c r="I93" i="3"/>
  <c r="I100" i="3"/>
  <c r="I101" i="3"/>
  <c r="I96" i="3"/>
  <c r="K40" i="11"/>
  <c r="K42" i="11" s="1"/>
  <c r="K25" i="8"/>
  <c r="J2" i="9" s="1"/>
  <c r="L47" i="11"/>
  <c r="L47" i="12"/>
  <c r="G110" i="2"/>
  <c r="G111" i="2" s="1"/>
  <c r="G109" i="2"/>
  <c r="G102" i="2"/>
  <c r="G105" i="2"/>
  <c r="G108" i="2"/>
  <c r="G104" i="2"/>
  <c r="G101" i="2"/>
  <c r="G98" i="2"/>
  <c r="G106" i="2"/>
  <c r="G99" i="2"/>
  <c r="G107" i="2"/>
  <c r="G103" i="2"/>
  <c r="J109" i="2"/>
  <c r="J102" i="2"/>
  <c r="J107" i="2"/>
  <c r="J98" i="2"/>
  <c r="J100" i="2"/>
  <c r="J106" i="2"/>
  <c r="J101" i="2"/>
  <c r="J104" i="2"/>
  <c r="J103" i="2"/>
  <c r="J105" i="2"/>
  <c r="J108" i="2"/>
  <c r="J110" i="2"/>
  <c r="J111" i="2" s="1"/>
  <c r="J99" i="2"/>
  <c r="C99" i="2"/>
  <c r="C107" i="2"/>
  <c r="C109" i="2"/>
  <c r="C102" i="2"/>
  <c r="C103" i="2"/>
  <c r="C105" i="2"/>
  <c r="C98" i="2"/>
  <c r="C101" i="2"/>
  <c r="C100" i="2"/>
  <c r="C108" i="2"/>
  <c r="C110" i="2"/>
  <c r="C104" i="2"/>
  <c r="C106" i="2"/>
  <c r="H66" i="11"/>
  <c r="J191" i="11"/>
  <c r="J183" i="11"/>
  <c r="J175" i="11"/>
  <c r="D138" i="14"/>
  <c r="D162" i="14" s="1"/>
  <c r="D133" i="14"/>
  <c r="D157" i="14" s="1"/>
  <c r="D135" i="14"/>
  <c r="D159" i="14" s="1"/>
  <c r="D144" i="14"/>
  <c r="D142" i="14"/>
  <c r="D165" i="14" s="1"/>
  <c r="D137" i="14"/>
  <c r="D161" i="14" s="1"/>
  <c r="D136" i="14"/>
  <c r="D160" i="14" s="1"/>
  <c r="D143" i="14"/>
  <c r="D166" i="14" s="1"/>
  <c r="D132" i="14"/>
  <c r="D131" i="14"/>
  <c r="D134" i="14"/>
  <c r="D130" i="14"/>
  <c r="D140" i="14"/>
  <c r="D164" i="14" s="1"/>
  <c r="D139" i="14"/>
  <c r="D163" i="14" s="1"/>
  <c r="D145" i="14"/>
  <c r="D146" i="14" s="1"/>
  <c r="O139" i="14"/>
  <c r="N142" i="5"/>
  <c r="N143" i="5"/>
  <c r="N137" i="5"/>
  <c r="N140" i="5"/>
  <c r="N135" i="5"/>
  <c r="N139" i="5"/>
  <c r="N147" i="5"/>
  <c r="N149" i="5"/>
  <c r="N170" i="5" s="1"/>
  <c r="N134" i="5"/>
  <c r="N133" i="5"/>
  <c r="N141" i="5"/>
  <c r="N144" i="5"/>
  <c r="N138" i="5"/>
  <c r="N146" i="5"/>
  <c r="N145" i="5"/>
  <c r="N150" i="5"/>
  <c r="N151" i="5" s="1"/>
  <c r="N148" i="5"/>
  <c r="N169" i="5" s="1"/>
  <c r="N136" i="5"/>
  <c r="D157" i="7"/>
  <c r="L133" i="7"/>
  <c r="L154" i="7" s="1"/>
  <c r="L138" i="7"/>
  <c r="L149" i="7"/>
  <c r="L170" i="7" s="1"/>
  <c r="L135" i="7"/>
  <c r="L156" i="7" s="1"/>
  <c r="L137" i="7"/>
  <c r="L158" i="7" s="1"/>
  <c r="L140" i="7"/>
  <c r="L161" i="7" s="1"/>
  <c r="L143" i="7"/>
  <c r="L164" i="7" s="1"/>
  <c r="L150" i="7"/>
  <c r="L151" i="7" s="1"/>
  <c r="L136" i="7"/>
  <c r="L157" i="7" s="1"/>
  <c r="L146" i="7"/>
  <c r="L167" i="7" s="1"/>
  <c r="L134" i="7"/>
  <c r="L155" i="7" s="1"/>
  <c r="L139" i="7"/>
  <c r="E40" i="11"/>
  <c r="E42" i="11" s="1"/>
  <c r="E25" i="8"/>
  <c r="D2" i="9" s="1"/>
  <c r="O137" i="14"/>
  <c r="L161" i="14"/>
  <c r="N154" i="14"/>
  <c r="O136" i="14"/>
  <c r="L160" i="14"/>
  <c r="O132" i="14"/>
  <c r="L156" i="14"/>
  <c r="L149" i="14"/>
  <c r="C154" i="14"/>
  <c r="C148" i="14"/>
  <c r="K19" i="14"/>
  <c r="K27" i="13"/>
  <c r="J33" i="9"/>
  <c r="D28" i="18"/>
  <c r="D26" i="17"/>
  <c r="D19" i="14"/>
  <c r="K33" i="9"/>
  <c r="D153" i="13"/>
  <c r="C145" i="14"/>
  <c r="C146" i="14" s="1"/>
  <c r="C134" i="14"/>
  <c r="C144" i="14"/>
  <c r="C138" i="14"/>
  <c r="C132" i="14"/>
  <c r="C135" i="14"/>
  <c r="C143" i="14"/>
  <c r="C137" i="14"/>
  <c r="C136" i="14"/>
  <c r="C140" i="14"/>
  <c r="C139" i="14"/>
  <c r="C142" i="14"/>
  <c r="C133" i="14"/>
  <c r="H155" i="14"/>
  <c r="H148" i="14"/>
  <c r="F155" i="14"/>
  <c r="F158" i="14"/>
  <c r="F150" i="14"/>
  <c r="C141" i="14"/>
  <c r="J28" i="18"/>
  <c r="J26" i="17"/>
  <c r="J19" i="14"/>
  <c r="I34" i="9"/>
  <c r="F13" i="16"/>
  <c r="N40" i="11"/>
  <c r="N42" i="11" s="1"/>
  <c r="N25" i="8"/>
  <c r="G40" i="11"/>
  <c r="G42" i="11" s="1"/>
  <c r="G25" i="8"/>
  <c r="F2" i="9" s="1"/>
  <c r="J146" i="7"/>
  <c r="J167" i="7" s="1"/>
  <c r="I139" i="5"/>
  <c r="I160" i="5" s="1"/>
  <c r="G146" i="8"/>
  <c r="G110" i="4"/>
  <c r="G114" i="4"/>
  <c r="G113" i="4"/>
  <c r="G118" i="4"/>
  <c r="G123" i="4"/>
  <c r="G124" i="4" s="1"/>
  <c r="G117" i="4"/>
  <c r="G111" i="4"/>
  <c r="G116" i="4"/>
  <c r="G115" i="4"/>
  <c r="G112" i="4"/>
  <c r="G120" i="4"/>
  <c r="G119" i="4"/>
  <c r="D146" i="6"/>
  <c r="D147" i="6"/>
  <c r="D150" i="6"/>
  <c r="D148" i="6"/>
  <c r="D140" i="6"/>
  <c r="D141" i="6"/>
  <c r="D155" i="6"/>
  <c r="D153" i="6"/>
  <c r="D142" i="6"/>
  <c r="D145" i="6"/>
  <c r="D158" i="6"/>
  <c r="D159" i="6" s="1"/>
  <c r="D156" i="6"/>
  <c r="D143" i="6"/>
  <c r="D152" i="6"/>
  <c r="D157" i="6"/>
  <c r="D149" i="6"/>
  <c r="D144" i="6"/>
  <c r="D151" i="6"/>
  <c r="D154" i="6"/>
  <c r="C144" i="5"/>
  <c r="C138" i="5"/>
  <c r="C147" i="5"/>
  <c r="C148" i="5"/>
  <c r="C137" i="5"/>
  <c r="C149" i="5"/>
  <c r="C143" i="5"/>
  <c r="C145" i="5"/>
  <c r="C142" i="5"/>
  <c r="C134" i="5"/>
  <c r="C133" i="5"/>
  <c r="C150" i="5"/>
  <c r="C151" i="5" s="1"/>
  <c r="C140" i="5"/>
  <c r="C146" i="5"/>
  <c r="C135" i="5"/>
  <c r="C139" i="5"/>
  <c r="C141" i="5"/>
  <c r="C136" i="5"/>
  <c r="C167" i="7"/>
  <c r="E145" i="7"/>
  <c r="E166" i="7" s="1"/>
  <c r="G138" i="7"/>
  <c r="H148" i="7"/>
  <c r="H169" i="7" s="1"/>
  <c r="H134" i="7"/>
  <c r="H155" i="7" s="1"/>
  <c r="H136" i="7"/>
  <c r="H157" i="7" s="1"/>
  <c r="H135" i="7"/>
  <c r="H156" i="7" s="1"/>
  <c r="H143" i="7"/>
  <c r="H164" i="7" s="1"/>
  <c r="H147" i="7"/>
  <c r="H168" i="7" s="1"/>
  <c r="H142" i="7"/>
  <c r="H163" i="7" s="1"/>
  <c r="H137" i="7"/>
  <c r="H158" i="7" s="1"/>
  <c r="H140" i="7"/>
  <c r="H161" i="7" s="1"/>
  <c r="H133" i="7"/>
  <c r="H154" i="7" s="1"/>
  <c r="H149" i="7"/>
  <c r="H170" i="7" s="1"/>
  <c r="H138" i="7"/>
  <c r="H145" i="7"/>
  <c r="H166" i="7" s="1"/>
  <c r="H141" i="7"/>
  <c r="H162" i="7" s="1"/>
  <c r="H146" i="7"/>
  <c r="H167" i="7" s="1"/>
  <c r="H150" i="7"/>
  <c r="H151" i="7" s="1"/>
  <c r="H139" i="7"/>
  <c r="H144" i="7"/>
  <c r="H165" i="7" s="1"/>
  <c r="L36" i="12"/>
  <c r="L36" i="11"/>
  <c r="E104" i="2"/>
  <c r="H103" i="2"/>
  <c r="H99" i="2"/>
  <c r="H108" i="2"/>
  <c r="H109" i="2"/>
  <c r="H107" i="2"/>
  <c r="H98" i="2"/>
  <c r="H106" i="2"/>
  <c r="H100" i="2"/>
  <c r="H101" i="2"/>
  <c r="H102" i="2"/>
  <c r="H104" i="2"/>
  <c r="H105" i="2"/>
  <c r="H110" i="2"/>
  <c r="H111" i="2" s="1"/>
  <c r="K106" i="2"/>
  <c r="K110" i="2"/>
  <c r="K111" i="2" s="1"/>
  <c r="K101" i="2"/>
  <c r="K103" i="2"/>
  <c r="K107" i="2"/>
  <c r="K98" i="2"/>
  <c r="K105" i="2"/>
  <c r="K108" i="2"/>
  <c r="K104" i="2"/>
  <c r="K102" i="2"/>
  <c r="K109" i="2"/>
  <c r="K100" i="2"/>
  <c r="K99" i="2"/>
  <c r="E20" i="11"/>
  <c r="G130" i="5"/>
  <c r="C92" i="3"/>
  <c r="C94" i="3"/>
  <c r="C93" i="3"/>
  <c r="C101" i="3"/>
  <c r="C96" i="3"/>
  <c r="C95" i="3"/>
  <c r="C103" i="3"/>
  <c r="C98" i="3"/>
  <c r="C97" i="3"/>
  <c r="C99" i="3"/>
  <c r="C100" i="3"/>
  <c r="C102" i="3"/>
  <c r="J188" i="11"/>
  <c r="O164" i="11"/>
  <c r="I191" i="15"/>
  <c r="I177" i="15"/>
  <c r="I208" i="15" s="1"/>
  <c r="P201" i="17"/>
  <c r="M191" i="15"/>
  <c r="M175" i="15"/>
  <c r="M206" i="15" s="1"/>
  <c r="J179" i="15"/>
  <c r="J210" i="15" s="1"/>
  <c r="J191" i="15"/>
  <c r="N202" i="15"/>
  <c r="C191" i="15"/>
  <c r="C192" i="15"/>
  <c r="C222" i="15" s="1"/>
  <c r="E195" i="15"/>
  <c r="E194" i="15"/>
  <c r="E224" i="15" s="1"/>
  <c r="E183" i="15"/>
  <c r="E214" i="15" s="1"/>
  <c r="E178" i="15"/>
  <c r="E176" i="15"/>
  <c r="E207" i="15" s="1"/>
  <c r="E181" i="15"/>
  <c r="E212" i="15" s="1"/>
  <c r="E184" i="15"/>
  <c r="E215" i="15" s="1"/>
  <c r="E187" i="15"/>
  <c r="E218" i="15" s="1"/>
  <c r="E189" i="15"/>
  <c r="E220" i="15" s="1"/>
  <c r="E185" i="15"/>
  <c r="E216" i="15" s="1"/>
  <c r="E186" i="15"/>
  <c r="E217" i="15" s="1"/>
  <c r="E175" i="15"/>
  <c r="E206" i="15" s="1"/>
  <c r="E193" i="15"/>
  <c r="E223" i="15" s="1"/>
  <c r="E174" i="15"/>
  <c r="E177" i="15"/>
  <c r="E208" i="15" s="1"/>
  <c r="E190" i="15"/>
  <c r="E221" i="15" s="1"/>
  <c r="E182" i="15"/>
  <c r="E213" i="15" s="1"/>
  <c r="E192" i="15"/>
  <c r="E222" i="15" s="1"/>
  <c r="E180" i="15"/>
  <c r="E211" i="15" s="1"/>
  <c r="E179" i="15"/>
  <c r="E210" i="15" s="1"/>
  <c r="E188" i="15"/>
  <c r="E219" i="15" s="1"/>
  <c r="N201" i="15"/>
  <c r="D195" i="15"/>
  <c r="D189" i="15"/>
  <c r="D220" i="15" s="1"/>
  <c r="D178" i="15"/>
  <c r="D188" i="15"/>
  <c r="D219" i="15" s="1"/>
  <c r="D177" i="15"/>
  <c r="D208" i="15" s="1"/>
  <c r="D181" i="15"/>
  <c r="D212" i="15" s="1"/>
  <c r="D183" i="15"/>
  <c r="D214" i="15" s="1"/>
  <c r="D179" i="15"/>
  <c r="D210" i="15" s="1"/>
  <c r="D187" i="15"/>
  <c r="D218" i="15" s="1"/>
  <c r="D175" i="15"/>
  <c r="D206" i="15" s="1"/>
  <c r="D176" i="15"/>
  <c r="D182" i="15"/>
  <c r="D213" i="15" s="1"/>
  <c r="D194" i="15"/>
  <c r="D224" i="15" s="1"/>
  <c r="D192" i="15"/>
  <c r="D222" i="15" s="1"/>
  <c r="D174" i="15"/>
  <c r="D186" i="15"/>
  <c r="D217" i="15" s="1"/>
  <c r="D185" i="15"/>
  <c r="D216" i="15" s="1"/>
  <c r="D184" i="15"/>
  <c r="D215" i="15" s="1"/>
  <c r="D180" i="15"/>
  <c r="D211" i="15" s="1"/>
  <c r="D190" i="15"/>
  <c r="D221" i="15" s="1"/>
  <c r="D193" i="15"/>
  <c r="D223" i="15" s="1"/>
  <c r="F176" i="15"/>
  <c r="F207" i="15" s="1"/>
  <c r="F190" i="15"/>
  <c r="F221" i="15" s="1"/>
  <c r="F193" i="15"/>
  <c r="F223" i="15" s="1"/>
  <c r="F195" i="15"/>
  <c r="F188" i="15"/>
  <c r="F219" i="15" s="1"/>
  <c r="F184" i="15"/>
  <c r="F215" i="15" s="1"/>
  <c r="F180" i="15"/>
  <c r="F211" i="15" s="1"/>
  <c r="F181" i="15"/>
  <c r="F212" i="15" s="1"/>
  <c r="F177" i="15"/>
  <c r="F208" i="15" s="1"/>
  <c r="F187" i="15"/>
  <c r="F218" i="15" s="1"/>
  <c r="F182" i="15"/>
  <c r="F213" i="15" s="1"/>
  <c r="F175" i="15"/>
  <c r="F206" i="15" s="1"/>
  <c r="F179" i="15"/>
  <c r="F210" i="15" s="1"/>
  <c r="F186" i="15"/>
  <c r="F217" i="15" s="1"/>
  <c r="F194" i="15"/>
  <c r="F224" i="15" s="1"/>
  <c r="F185" i="15"/>
  <c r="F216" i="15" s="1"/>
  <c r="F192" i="15"/>
  <c r="F222" i="15" s="1"/>
  <c r="F183" i="15"/>
  <c r="F214" i="15" s="1"/>
  <c r="F174" i="15"/>
  <c r="F189" i="15"/>
  <c r="F220" i="15" s="1"/>
  <c r="F178" i="15"/>
  <c r="M174" i="15"/>
  <c r="M178" i="15"/>
  <c r="M209" i="15" s="1"/>
  <c r="M182" i="15"/>
  <c r="M213" i="15" s="1"/>
  <c r="M186" i="15"/>
  <c r="M217" i="15" s="1"/>
  <c r="M190" i="15"/>
  <c r="M221" i="15" s="1"/>
  <c r="M195" i="15"/>
  <c r="M225" i="15" s="1"/>
  <c r="M181" i="15"/>
  <c r="M212" i="15" s="1"/>
  <c r="M194" i="15"/>
  <c r="M224" i="15" s="1"/>
  <c r="M179" i="15"/>
  <c r="M210" i="15" s="1"/>
  <c r="M183" i="15"/>
  <c r="M214" i="15" s="1"/>
  <c r="M187" i="15"/>
  <c r="M218" i="15" s="1"/>
  <c r="M192" i="15"/>
  <c r="M222" i="15" s="1"/>
  <c r="M177" i="15"/>
  <c r="M208" i="15" s="1"/>
  <c r="M189" i="15"/>
  <c r="M220" i="15" s="1"/>
  <c r="M176" i="15"/>
  <c r="M207" i="15" s="1"/>
  <c r="M180" i="15"/>
  <c r="M211" i="15" s="1"/>
  <c r="M184" i="15"/>
  <c r="M215" i="15" s="1"/>
  <c r="M188" i="15"/>
  <c r="M219" i="15" s="1"/>
  <c r="M193" i="15"/>
  <c r="M223" i="15" s="1"/>
  <c r="M185" i="15"/>
  <c r="M216" i="15" s="1"/>
  <c r="L195" i="15"/>
  <c r="L225" i="15" s="1"/>
  <c r="L180" i="15"/>
  <c r="L211" i="15" s="1"/>
  <c r="L185" i="15"/>
  <c r="L216" i="15" s="1"/>
  <c r="L174" i="15"/>
  <c r="L192" i="15"/>
  <c r="L222" i="15" s="1"/>
  <c r="L181" i="15"/>
  <c r="L212" i="15" s="1"/>
  <c r="L194" i="15"/>
  <c r="L224" i="15" s="1"/>
  <c r="L182" i="15"/>
  <c r="L213" i="15" s="1"/>
  <c r="L188" i="15"/>
  <c r="L219" i="15" s="1"/>
  <c r="L189" i="15"/>
  <c r="L220" i="15" s="1"/>
  <c r="L178" i="15"/>
  <c r="L209" i="15" s="1"/>
  <c r="L190" i="15"/>
  <c r="L221" i="15" s="1"/>
  <c r="L179" i="15"/>
  <c r="L210" i="15" s="1"/>
  <c r="L193" i="15"/>
  <c r="L223" i="15" s="1"/>
  <c r="L186" i="15"/>
  <c r="L217" i="15" s="1"/>
  <c r="L175" i="15"/>
  <c r="L206" i="15" s="1"/>
  <c r="L187" i="15"/>
  <c r="L218" i="15" s="1"/>
  <c r="L177" i="15"/>
  <c r="L208" i="15" s="1"/>
  <c r="L176" i="15"/>
  <c r="L207" i="15" s="1"/>
  <c r="L183" i="15"/>
  <c r="L214" i="15" s="1"/>
  <c r="L184" i="15"/>
  <c r="L215" i="15" s="1"/>
  <c r="K174" i="15"/>
  <c r="K205" i="15" s="1"/>
  <c r="K178" i="15"/>
  <c r="K209" i="15" s="1"/>
  <c r="K182" i="15"/>
  <c r="K213" i="15" s="1"/>
  <c r="K186" i="15"/>
  <c r="K217" i="15" s="1"/>
  <c r="K190" i="15"/>
  <c r="K221" i="15" s="1"/>
  <c r="K195" i="15"/>
  <c r="K225" i="15" s="1"/>
  <c r="K177" i="15"/>
  <c r="K208" i="15" s="1"/>
  <c r="K181" i="15"/>
  <c r="K212" i="15" s="1"/>
  <c r="K185" i="15"/>
  <c r="K216" i="15" s="1"/>
  <c r="K189" i="15"/>
  <c r="K220" i="15" s="1"/>
  <c r="K194" i="15"/>
  <c r="K224" i="15" s="1"/>
  <c r="K183" i="15"/>
  <c r="K214" i="15" s="1"/>
  <c r="K192" i="15"/>
  <c r="K222" i="15" s="1"/>
  <c r="K176" i="15"/>
  <c r="K207" i="15" s="1"/>
  <c r="K180" i="15"/>
  <c r="K211" i="15" s="1"/>
  <c r="K184" i="15"/>
  <c r="K215" i="15" s="1"/>
  <c r="K188" i="15"/>
  <c r="K219" i="15" s="1"/>
  <c r="K193" i="15"/>
  <c r="K223" i="15" s="1"/>
  <c r="K175" i="15"/>
  <c r="K179" i="15"/>
  <c r="K210" i="15" s="1"/>
  <c r="K187" i="15"/>
  <c r="K218" i="15" s="1"/>
  <c r="H176" i="15"/>
  <c r="H180" i="15"/>
  <c r="H211" i="15" s="1"/>
  <c r="H184" i="15"/>
  <c r="H215" i="15" s="1"/>
  <c r="H188" i="15"/>
  <c r="H219" i="15" s="1"/>
  <c r="H193" i="15"/>
  <c r="H223" i="15" s="1"/>
  <c r="H177" i="15"/>
  <c r="H208" i="15" s="1"/>
  <c r="H181" i="15"/>
  <c r="H212" i="15" s="1"/>
  <c r="H185" i="15"/>
  <c r="H216" i="15" s="1"/>
  <c r="H189" i="15"/>
  <c r="H220" i="15" s="1"/>
  <c r="H194" i="15"/>
  <c r="H224" i="15" s="1"/>
  <c r="H182" i="15"/>
  <c r="H213" i="15" s="1"/>
  <c r="H186" i="15"/>
  <c r="H217" i="15" s="1"/>
  <c r="H190" i="15"/>
  <c r="H221" i="15" s="1"/>
  <c r="H195" i="15"/>
  <c r="H175" i="15"/>
  <c r="H179" i="15"/>
  <c r="H210" i="15" s="1"/>
  <c r="H183" i="15"/>
  <c r="H214" i="15" s="1"/>
  <c r="H187" i="15"/>
  <c r="H218" i="15" s="1"/>
  <c r="H192" i="15"/>
  <c r="H222" i="15" s="1"/>
  <c r="H174" i="15"/>
  <c r="H205" i="15" s="1"/>
  <c r="H178" i="15"/>
  <c r="G177" i="15"/>
  <c r="G208" i="15" s="1"/>
  <c r="G181" i="15"/>
  <c r="G212" i="15" s="1"/>
  <c r="G185" i="15"/>
  <c r="G216" i="15" s="1"/>
  <c r="G189" i="15"/>
  <c r="G220" i="15" s="1"/>
  <c r="G194" i="15"/>
  <c r="G224" i="15" s="1"/>
  <c r="G183" i="15"/>
  <c r="G214" i="15" s="1"/>
  <c r="G187" i="15"/>
  <c r="G218" i="15" s="1"/>
  <c r="G192" i="15"/>
  <c r="G222" i="15" s="1"/>
  <c r="G174" i="15"/>
  <c r="G178" i="15"/>
  <c r="G182" i="15"/>
  <c r="G213" i="15" s="1"/>
  <c r="G186" i="15"/>
  <c r="G217" i="15" s="1"/>
  <c r="G190" i="15"/>
  <c r="G221" i="15" s="1"/>
  <c r="G195" i="15"/>
  <c r="G175" i="15"/>
  <c r="G179" i="15"/>
  <c r="G210" i="15" s="1"/>
  <c r="G176" i="15"/>
  <c r="G207" i="15" s="1"/>
  <c r="G180" i="15"/>
  <c r="G211" i="15" s="1"/>
  <c r="G184" i="15"/>
  <c r="G215" i="15" s="1"/>
  <c r="G188" i="15"/>
  <c r="G219" i="15" s="1"/>
  <c r="G193" i="15"/>
  <c r="G223" i="15" s="1"/>
  <c r="J195" i="15"/>
  <c r="J225" i="15" s="1"/>
  <c r="J180" i="15"/>
  <c r="J211" i="15" s="1"/>
  <c r="J187" i="15"/>
  <c r="J218" i="15" s="1"/>
  <c r="J177" i="15"/>
  <c r="J208" i="15" s="1"/>
  <c r="J192" i="15"/>
  <c r="J222" i="15" s="1"/>
  <c r="J181" i="15"/>
  <c r="J212" i="15" s="1"/>
  <c r="J193" i="15"/>
  <c r="J223" i="15" s="1"/>
  <c r="J185" i="15"/>
  <c r="J216" i="15" s="1"/>
  <c r="J174" i="15"/>
  <c r="J205" i="15" s="1"/>
  <c r="J189" i="15"/>
  <c r="J220" i="15" s="1"/>
  <c r="J178" i="15"/>
  <c r="J209" i="15" s="1"/>
  <c r="J194" i="15"/>
  <c r="J224" i="15" s="1"/>
  <c r="J182" i="15"/>
  <c r="J213" i="15" s="1"/>
  <c r="J176" i="15"/>
  <c r="J207" i="15" s="1"/>
  <c r="J186" i="15"/>
  <c r="J217" i="15" s="1"/>
  <c r="J175" i="15"/>
  <c r="J190" i="15"/>
  <c r="J221" i="15" s="1"/>
  <c r="J188" i="15"/>
  <c r="J219" i="15" s="1"/>
  <c r="J183" i="15"/>
  <c r="J214" i="15" s="1"/>
  <c r="J184" i="15"/>
  <c r="J215" i="15" s="1"/>
  <c r="C194" i="15"/>
  <c r="C224" i="15" s="1"/>
  <c r="C189" i="15"/>
  <c r="C220" i="15" s="1"/>
  <c r="C186" i="15"/>
  <c r="C188" i="15"/>
  <c r="C219" i="15" s="1"/>
  <c r="C193" i="15"/>
  <c r="C223" i="15" s="1"/>
  <c r="C195" i="15"/>
  <c r="C225" i="15" s="1"/>
  <c r="C178" i="15"/>
  <c r="C182" i="15"/>
  <c r="C213" i="15" s="1"/>
  <c r="C190" i="15"/>
  <c r="C221" i="15" s="1"/>
  <c r="C175" i="15"/>
  <c r="C206" i="15" s="1"/>
  <c r="C179" i="15"/>
  <c r="C210" i="15" s="1"/>
  <c r="C183" i="15"/>
  <c r="C214" i="15" s="1"/>
  <c r="C187" i="15"/>
  <c r="C218" i="15" s="1"/>
  <c r="C184" i="15"/>
  <c r="C215" i="15" s="1"/>
  <c r="C177" i="15"/>
  <c r="C208" i="15" s="1"/>
  <c r="C176" i="15"/>
  <c r="C207" i="15" s="1"/>
  <c r="C185" i="15"/>
  <c r="C216" i="15" s="1"/>
  <c r="C181" i="15"/>
  <c r="C212" i="15" s="1"/>
  <c r="C180" i="15"/>
  <c r="C211" i="15" s="1"/>
  <c r="I181" i="15"/>
  <c r="I185" i="15"/>
  <c r="I189" i="15"/>
  <c r="I194" i="15"/>
  <c r="I176" i="15"/>
  <c r="I180" i="15"/>
  <c r="I184" i="15"/>
  <c r="I188" i="15"/>
  <c r="I193" i="15"/>
  <c r="I175" i="15"/>
  <c r="I179" i="15"/>
  <c r="I183" i="15"/>
  <c r="I187" i="15"/>
  <c r="I192" i="15"/>
  <c r="I174" i="15"/>
  <c r="I178" i="15"/>
  <c r="I182" i="15"/>
  <c r="I186" i="15"/>
  <c r="I190" i="15"/>
  <c r="I195" i="15"/>
  <c r="J196" i="15"/>
  <c r="J197" i="15" s="1"/>
  <c r="I196" i="15"/>
  <c r="I197" i="15" s="1"/>
  <c r="G196" i="15"/>
  <c r="G197" i="15" s="1"/>
  <c r="E196" i="15"/>
  <c r="E197" i="15" s="1"/>
  <c r="F196" i="15"/>
  <c r="F197" i="15" s="1"/>
  <c r="N200" i="15"/>
  <c r="C196" i="15"/>
  <c r="C197" i="15" s="1"/>
  <c r="K196" i="15"/>
  <c r="K197" i="15" s="1"/>
  <c r="H196" i="15"/>
  <c r="H197" i="15" s="1"/>
  <c r="D196" i="15"/>
  <c r="D197" i="15" s="1"/>
  <c r="M196" i="15"/>
  <c r="M197" i="15" s="1"/>
  <c r="L196" i="15"/>
  <c r="L197" i="15" s="1"/>
  <c r="F226" i="15" l="1"/>
  <c r="L165" i="14"/>
  <c r="J20" i="12"/>
  <c r="I11" i="16"/>
  <c r="I33" i="9"/>
  <c r="H63" i="16"/>
  <c r="H162" i="6"/>
  <c r="H137" i="6"/>
  <c r="D146" i="13"/>
  <c r="I17" i="16"/>
  <c r="F25" i="16"/>
  <c r="I10" i="16"/>
  <c r="I19" i="16"/>
  <c r="O131" i="14"/>
  <c r="I21" i="16"/>
  <c r="I176" i="12"/>
  <c r="I4" i="16"/>
  <c r="G137" i="6"/>
  <c r="H53" i="16"/>
  <c r="H25" i="16"/>
  <c r="N203" i="15"/>
  <c r="O161" i="11"/>
  <c r="C178" i="12"/>
  <c r="O172" i="11"/>
  <c r="I149" i="14"/>
  <c r="H24" i="16"/>
  <c r="O109" i="1"/>
  <c r="L178" i="11"/>
  <c r="I56" i="16"/>
  <c r="H19" i="16"/>
  <c r="O154" i="8"/>
  <c r="N153" i="13"/>
  <c r="N146" i="13"/>
  <c r="E193" i="11"/>
  <c r="H62" i="16"/>
  <c r="E186" i="11"/>
  <c r="H49" i="16"/>
  <c r="H55" i="16"/>
  <c r="O107" i="1"/>
  <c r="O17" i="16" s="1"/>
  <c r="F8" i="16"/>
  <c r="G24" i="16"/>
  <c r="P155" i="8"/>
  <c r="O149" i="8"/>
  <c r="H12" i="16"/>
  <c r="M184" i="11"/>
  <c r="M176" i="11"/>
  <c r="E180" i="11"/>
  <c r="E174" i="11"/>
  <c r="H4" i="16"/>
  <c r="E177" i="11"/>
  <c r="O177" i="11" s="1"/>
  <c r="B34" i="9" s="1"/>
  <c r="E194" i="11"/>
  <c r="H10" i="16"/>
  <c r="F148" i="14"/>
  <c r="O146" i="14"/>
  <c r="O104" i="1"/>
  <c r="O12" i="16" s="1"/>
  <c r="O160" i="11"/>
  <c r="O163" i="11"/>
  <c r="O174" i="12"/>
  <c r="O168" i="12"/>
  <c r="E166" i="13"/>
  <c r="O165" i="12"/>
  <c r="H18" i="16"/>
  <c r="M182" i="11"/>
  <c r="M175" i="11"/>
  <c r="E187" i="11"/>
  <c r="H50" i="16"/>
  <c r="E182" i="11"/>
  <c r="H8" i="16"/>
  <c r="E175" i="11"/>
  <c r="H44" i="16"/>
  <c r="H75" i="16" s="1"/>
  <c r="E181" i="11"/>
  <c r="H6" i="16"/>
  <c r="F6" i="16"/>
  <c r="O167" i="11"/>
  <c r="K177" i="12"/>
  <c r="H17" i="16"/>
  <c r="G166" i="13"/>
  <c r="O168" i="11"/>
  <c r="C179" i="12"/>
  <c r="C196" i="12"/>
  <c r="G184" i="11"/>
  <c r="G176" i="11"/>
  <c r="E190" i="11"/>
  <c r="O166" i="11"/>
  <c r="H56" i="16"/>
  <c r="G182" i="11"/>
  <c r="G175" i="11"/>
  <c r="O175" i="11" s="1"/>
  <c r="B32" i="9" s="1"/>
  <c r="M177" i="11"/>
  <c r="M194" i="11"/>
  <c r="E191" i="11"/>
  <c r="H21" i="16"/>
  <c r="H13" i="16"/>
  <c r="P152" i="8"/>
  <c r="O157" i="11"/>
  <c r="H14" i="16"/>
  <c r="O159" i="11"/>
  <c r="M178" i="12"/>
  <c r="C178" i="11"/>
  <c r="N149" i="13"/>
  <c r="N165" i="13"/>
  <c r="M180" i="11"/>
  <c r="M174" i="11"/>
  <c r="E185" i="11"/>
  <c r="H48" i="16"/>
  <c r="H67" i="16" s="1"/>
  <c r="E192" i="11"/>
  <c r="H61" i="16"/>
  <c r="H68" i="16" s="1"/>
  <c r="E176" i="11"/>
  <c r="E184" i="11"/>
  <c r="F40" i="16"/>
  <c r="H11" i="16"/>
  <c r="H30" i="16" s="1"/>
  <c r="H58" i="16"/>
  <c r="O162" i="11"/>
  <c r="O162" i="12"/>
  <c r="F137" i="6"/>
  <c r="F162" i="6"/>
  <c r="H158" i="14"/>
  <c r="H150" i="14"/>
  <c r="H152" i="14" s="1"/>
  <c r="H46" i="16"/>
  <c r="G174" i="11"/>
  <c r="G178" i="11" s="1"/>
  <c r="G180" i="11"/>
  <c r="C176" i="12"/>
  <c r="I148" i="14"/>
  <c r="I154" i="14"/>
  <c r="F186" i="12"/>
  <c r="F178" i="12"/>
  <c r="F184" i="12"/>
  <c r="F177" i="12"/>
  <c r="G12" i="16"/>
  <c r="G48" i="16"/>
  <c r="D187" i="12"/>
  <c r="O163" i="12"/>
  <c r="O164" i="12"/>
  <c r="G49" i="16"/>
  <c r="D188" i="12"/>
  <c r="G13" i="16"/>
  <c r="N179" i="12"/>
  <c r="N196" i="12"/>
  <c r="E165" i="13"/>
  <c r="E149" i="13"/>
  <c r="L165" i="13"/>
  <c r="L149" i="13"/>
  <c r="G191" i="12"/>
  <c r="O167" i="12"/>
  <c r="I148" i="13"/>
  <c r="I156" i="13"/>
  <c r="M167" i="14"/>
  <c r="M151" i="14"/>
  <c r="J167" i="14"/>
  <c r="J151" i="14"/>
  <c r="N148" i="14"/>
  <c r="P154" i="8"/>
  <c r="I53" i="16"/>
  <c r="O100" i="1"/>
  <c r="O101" i="1"/>
  <c r="O8" i="16" s="1"/>
  <c r="O106" i="1"/>
  <c r="O14" i="16" s="1"/>
  <c r="F4" i="16"/>
  <c r="F29" i="16" s="1"/>
  <c r="I177" i="12"/>
  <c r="I184" i="12"/>
  <c r="C152" i="13"/>
  <c r="C146" i="13"/>
  <c r="K149" i="13"/>
  <c r="K165" i="13"/>
  <c r="H148" i="13"/>
  <c r="H156" i="13"/>
  <c r="I178" i="11"/>
  <c r="C166" i="13"/>
  <c r="G148" i="13"/>
  <c r="G156" i="13"/>
  <c r="F189" i="12"/>
  <c r="G14" i="16"/>
  <c r="G50" i="16"/>
  <c r="F182" i="12"/>
  <c r="F176" i="12"/>
  <c r="D176" i="12"/>
  <c r="D182" i="12"/>
  <c r="G40" i="16"/>
  <c r="D184" i="12"/>
  <c r="D177" i="12"/>
  <c r="G44" i="16"/>
  <c r="O160" i="12"/>
  <c r="G8" i="16"/>
  <c r="I178" i="12"/>
  <c r="I186" i="12"/>
  <c r="J186" i="12"/>
  <c r="J178" i="12"/>
  <c r="J196" i="12"/>
  <c r="J179" i="12"/>
  <c r="H178" i="12"/>
  <c r="L154" i="13"/>
  <c r="L147" i="13"/>
  <c r="N167" i="14"/>
  <c r="N151" i="14"/>
  <c r="M177" i="12"/>
  <c r="G179" i="12"/>
  <c r="G196" i="12"/>
  <c r="J148" i="14"/>
  <c r="K182" i="12"/>
  <c r="K176" i="12"/>
  <c r="M156" i="14"/>
  <c r="M149" i="14"/>
  <c r="F151" i="14"/>
  <c r="F167" i="14"/>
  <c r="K150" i="14"/>
  <c r="K158" i="14"/>
  <c r="J165" i="13"/>
  <c r="J149" i="13"/>
  <c r="I149" i="13"/>
  <c r="I165" i="13"/>
  <c r="K154" i="14"/>
  <c r="K148" i="14"/>
  <c r="K156" i="14"/>
  <c r="K149" i="14"/>
  <c r="L186" i="12"/>
  <c r="L178" i="12"/>
  <c r="L179" i="12"/>
  <c r="L196" i="12"/>
  <c r="C159" i="7"/>
  <c r="C130" i="7"/>
  <c r="J149" i="14"/>
  <c r="J156" i="14"/>
  <c r="K137" i="6"/>
  <c r="K162" i="6"/>
  <c r="H177" i="12"/>
  <c r="I58" i="16"/>
  <c r="H176" i="12"/>
  <c r="H182" i="12"/>
  <c r="D183" i="12"/>
  <c r="G6" i="16"/>
  <c r="G29" i="16" s="1"/>
  <c r="O159" i="12"/>
  <c r="L130" i="5"/>
  <c r="L154" i="5"/>
  <c r="C149" i="13"/>
  <c r="C165" i="13"/>
  <c r="G184" i="12"/>
  <c r="G177" i="12"/>
  <c r="G186" i="12"/>
  <c r="G178" i="12"/>
  <c r="G182" i="12"/>
  <c r="G176" i="12"/>
  <c r="M179" i="12"/>
  <c r="M196" i="12"/>
  <c r="K178" i="12"/>
  <c r="K186" i="12"/>
  <c r="J154" i="13"/>
  <c r="J147" i="13"/>
  <c r="J146" i="13"/>
  <c r="J152" i="13"/>
  <c r="M148" i="13"/>
  <c r="M156" i="13"/>
  <c r="G25" i="16"/>
  <c r="G31" i="16" s="1"/>
  <c r="C31" i="16"/>
  <c r="L182" i="12"/>
  <c r="L176" i="12"/>
  <c r="O122" i="4"/>
  <c r="M41" i="16"/>
  <c r="M66" i="16" s="1"/>
  <c r="G42" i="16"/>
  <c r="J18" i="16"/>
  <c r="E40" i="16"/>
  <c r="F44" i="16"/>
  <c r="O102" i="1"/>
  <c r="O10" i="16" s="1"/>
  <c r="O110" i="1"/>
  <c r="O21" i="16" s="1"/>
  <c r="O103" i="1"/>
  <c r="O108" i="1"/>
  <c r="O18" i="16" s="1"/>
  <c r="G152" i="14"/>
  <c r="C147" i="13"/>
  <c r="E152" i="14"/>
  <c r="H179" i="12"/>
  <c r="H196" i="12"/>
  <c r="H165" i="13"/>
  <c r="H149" i="13"/>
  <c r="G17" i="16"/>
  <c r="G53" i="16"/>
  <c r="C30" i="16"/>
  <c r="D195" i="12"/>
  <c r="D197" i="12" s="1"/>
  <c r="G62" i="16"/>
  <c r="O171" i="12"/>
  <c r="D178" i="12"/>
  <c r="O178" i="12" s="1"/>
  <c r="C33" i="9" s="1"/>
  <c r="D186" i="12"/>
  <c r="G11" i="16"/>
  <c r="G47" i="16"/>
  <c r="G67" i="16" s="1"/>
  <c r="D196" i="12"/>
  <c r="D179" i="12"/>
  <c r="O172" i="12"/>
  <c r="G63" i="16"/>
  <c r="N178" i="12"/>
  <c r="N186" i="12"/>
  <c r="N184" i="12"/>
  <c r="N177" i="12"/>
  <c r="I162" i="6"/>
  <c r="I137" i="6"/>
  <c r="G146" i="13"/>
  <c r="G152" i="13"/>
  <c r="E152" i="13"/>
  <c r="E146" i="13"/>
  <c r="E147" i="13"/>
  <c r="E154" i="13"/>
  <c r="L146" i="13"/>
  <c r="L152" i="13"/>
  <c r="N158" i="14"/>
  <c r="N150" i="14"/>
  <c r="C32" i="16"/>
  <c r="E162" i="6"/>
  <c r="E137" i="6"/>
  <c r="N162" i="6"/>
  <c r="N137" i="6"/>
  <c r="C156" i="13"/>
  <c r="C148" i="13"/>
  <c r="G197" i="12"/>
  <c r="G154" i="13"/>
  <c r="G147" i="13"/>
  <c r="G165" i="13"/>
  <c r="G149" i="13"/>
  <c r="L177" i="12"/>
  <c r="L184" i="12"/>
  <c r="K179" i="12"/>
  <c r="K196" i="12"/>
  <c r="H197" i="12"/>
  <c r="I150" i="14"/>
  <c r="I158" i="14"/>
  <c r="J148" i="13"/>
  <c r="J156" i="13"/>
  <c r="I146" i="13"/>
  <c r="I152" i="13"/>
  <c r="M165" i="13"/>
  <c r="M149" i="13"/>
  <c r="K151" i="14"/>
  <c r="K167" i="14"/>
  <c r="G18" i="16"/>
  <c r="O170" i="12"/>
  <c r="F154" i="5"/>
  <c r="F130" i="5"/>
  <c r="C162" i="6"/>
  <c r="C137" i="6"/>
  <c r="G4" i="16"/>
  <c r="G46" i="16"/>
  <c r="O161" i="12"/>
  <c r="G10" i="16"/>
  <c r="D185" i="12"/>
  <c r="I196" i="12"/>
  <c r="I179" i="12"/>
  <c r="H154" i="13"/>
  <c r="H147" i="13"/>
  <c r="C217" i="15"/>
  <c r="D53" i="16"/>
  <c r="F58" i="16"/>
  <c r="O99" i="1"/>
  <c r="O4" i="16" s="1"/>
  <c r="O105" i="1"/>
  <c r="O13" i="16" s="1"/>
  <c r="O144" i="13"/>
  <c r="H146" i="13"/>
  <c r="H152" i="13"/>
  <c r="I167" i="14"/>
  <c r="I151" i="14"/>
  <c r="G61" i="16"/>
  <c r="G68" i="16" s="1"/>
  <c r="C29" i="16"/>
  <c r="C27" i="16"/>
  <c r="C72" i="16"/>
  <c r="F178" i="11"/>
  <c r="F196" i="12"/>
  <c r="F179" i="12"/>
  <c r="D192" i="12"/>
  <c r="G19" i="16"/>
  <c r="G56" i="16"/>
  <c r="D193" i="12"/>
  <c r="G58" i="16"/>
  <c r="O169" i="12"/>
  <c r="G21" i="16"/>
  <c r="J184" i="12"/>
  <c r="J177" i="12"/>
  <c r="E154" i="5"/>
  <c r="E130" i="5"/>
  <c r="G26" i="16"/>
  <c r="O158" i="12"/>
  <c r="L156" i="13"/>
  <c r="L148" i="13"/>
  <c r="E148" i="13"/>
  <c r="E156" i="13"/>
  <c r="N149" i="14"/>
  <c r="N156" i="14"/>
  <c r="O166" i="12"/>
  <c r="M162" i="6"/>
  <c r="M137" i="6"/>
  <c r="D155" i="5"/>
  <c r="D130" i="5"/>
  <c r="M182" i="12"/>
  <c r="M176" i="12"/>
  <c r="M180" i="12" s="1"/>
  <c r="M152" i="13"/>
  <c r="M146" i="13"/>
  <c r="M154" i="13"/>
  <c r="M147" i="13"/>
  <c r="M150" i="14"/>
  <c r="M158" i="14"/>
  <c r="G55" i="16"/>
  <c r="C173" i="7"/>
  <c r="C160" i="7"/>
  <c r="J158" i="14"/>
  <c r="J150" i="14"/>
  <c r="O121" i="4"/>
  <c r="M45" i="16"/>
  <c r="N56" i="16"/>
  <c r="O99" i="3"/>
  <c r="N14" i="16"/>
  <c r="J62" i="16"/>
  <c r="O143" i="5"/>
  <c r="L56" i="16"/>
  <c r="C164" i="5"/>
  <c r="L19" i="16"/>
  <c r="D173" i="6"/>
  <c r="K56" i="16"/>
  <c r="O151" i="6"/>
  <c r="D169" i="6"/>
  <c r="O147" i="6"/>
  <c r="K50" i="16"/>
  <c r="E60" i="16"/>
  <c r="E23" i="16"/>
  <c r="E53" i="16"/>
  <c r="C161" i="14"/>
  <c r="E17" i="16"/>
  <c r="L130" i="7"/>
  <c r="L159" i="7"/>
  <c r="N130" i="5"/>
  <c r="K4" i="16"/>
  <c r="N154" i="5"/>
  <c r="O103" i="2"/>
  <c r="O50" i="16"/>
  <c r="E130" i="7"/>
  <c r="E159" i="7"/>
  <c r="M63" i="16"/>
  <c r="O120" i="4"/>
  <c r="M21" i="16"/>
  <c r="M56" i="16"/>
  <c r="O116" i="4"/>
  <c r="M14" i="16"/>
  <c r="I130" i="5"/>
  <c r="I154" i="5"/>
  <c r="I42" i="16"/>
  <c r="P145" i="8"/>
  <c r="L137" i="6"/>
  <c r="L162" i="6"/>
  <c r="F160" i="7"/>
  <c r="F173" i="7"/>
  <c r="D158" i="7"/>
  <c r="Q137" i="7"/>
  <c r="O137" i="7"/>
  <c r="J11" i="16"/>
  <c r="J47" i="16"/>
  <c r="I6" i="16"/>
  <c r="I29" i="16" s="1"/>
  <c r="O97" i="3"/>
  <c r="N50" i="16"/>
  <c r="N12" i="16"/>
  <c r="O96" i="3"/>
  <c r="N48" i="16"/>
  <c r="N11" i="16"/>
  <c r="O92" i="3"/>
  <c r="N40" i="16"/>
  <c r="N4" i="16"/>
  <c r="Q146" i="7"/>
  <c r="L46" i="16"/>
  <c r="O136" i="5"/>
  <c r="C157" i="5"/>
  <c r="L10" i="16"/>
  <c r="L62" i="16"/>
  <c r="O146" i="5"/>
  <c r="C167" i="5"/>
  <c r="L24" i="16"/>
  <c r="L42" i="16"/>
  <c r="O134" i="5"/>
  <c r="C155" i="5"/>
  <c r="L6" i="16"/>
  <c r="L63" i="16"/>
  <c r="O149" i="5"/>
  <c r="C170" i="5"/>
  <c r="O138" i="5"/>
  <c r="L48" i="16"/>
  <c r="C159" i="5"/>
  <c r="L12" i="16"/>
  <c r="D166" i="6"/>
  <c r="O144" i="6"/>
  <c r="K47" i="16"/>
  <c r="D165" i="6"/>
  <c r="O143" i="6"/>
  <c r="K46" i="16"/>
  <c r="D164" i="6"/>
  <c r="O142" i="6"/>
  <c r="K44" i="16"/>
  <c r="D137" i="6"/>
  <c r="D162" i="6"/>
  <c r="O140" i="6"/>
  <c r="K40" i="16"/>
  <c r="D168" i="6"/>
  <c r="K49" i="16"/>
  <c r="O146" i="6"/>
  <c r="F18" i="16"/>
  <c r="E56" i="16"/>
  <c r="C163" i="14"/>
  <c r="E19" i="16"/>
  <c r="E62" i="16"/>
  <c r="C166" i="14"/>
  <c r="E25" i="16"/>
  <c r="E63" i="16"/>
  <c r="C151" i="14"/>
  <c r="C167" i="14"/>
  <c r="E26" i="16"/>
  <c r="E80" i="16" s="1"/>
  <c r="D150" i="13"/>
  <c r="K12" i="16"/>
  <c r="N159" i="5"/>
  <c r="K6" i="16"/>
  <c r="N155" i="5"/>
  <c r="K8" i="16"/>
  <c r="N156" i="5"/>
  <c r="K18" i="16"/>
  <c r="N163" i="5"/>
  <c r="D154" i="14"/>
  <c r="D148" i="14"/>
  <c r="E4" i="16"/>
  <c r="D168" i="14"/>
  <c r="D151" i="14"/>
  <c r="D167" i="14"/>
  <c r="H74" i="16"/>
  <c r="O104" i="2"/>
  <c r="O53" i="16"/>
  <c r="O101" i="2"/>
  <c r="O47" i="16"/>
  <c r="O48" i="16"/>
  <c r="O102" i="2"/>
  <c r="E160" i="7"/>
  <c r="E173" i="7"/>
  <c r="Q142" i="7"/>
  <c r="M40" i="16"/>
  <c r="O109" i="4"/>
  <c r="M4" i="16"/>
  <c r="M47" i="16"/>
  <c r="O112" i="4"/>
  <c r="M10" i="16"/>
  <c r="M42" i="16"/>
  <c r="O110" i="4"/>
  <c r="M6" i="16"/>
  <c r="M50" i="16"/>
  <c r="O114" i="4"/>
  <c r="M12" i="16"/>
  <c r="K150" i="13"/>
  <c r="F149" i="13"/>
  <c r="F165" i="13"/>
  <c r="F63" i="16"/>
  <c r="F80" i="16" s="1"/>
  <c r="F26" i="16"/>
  <c r="F164" i="13"/>
  <c r="F62" i="16"/>
  <c r="F155" i="13"/>
  <c r="F46" i="16"/>
  <c r="P153" i="8"/>
  <c r="I55" i="16"/>
  <c r="I18" i="16"/>
  <c r="P148" i="8"/>
  <c r="D164" i="7"/>
  <c r="Q143" i="7"/>
  <c r="J19" i="16"/>
  <c r="J56" i="16"/>
  <c r="O143" i="7"/>
  <c r="Q140" i="7"/>
  <c r="D161" i="7"/>
  <c r="J50" i="16"/>
  <c r="O140" i="7"/>
  <c r="J14" i="16"/>
  <c r="D166" i="7"/>
  <c r="Q145" i="7"/>
  <c r="O145" i="7"/>
  <c r="J61" i="16"/>
  <c r="F10" i="16"/>
  <c r="N47" i="16"/>
  <c r="O95" i="3"/>
  <c r="N10" i="16"/>
  <c r="L40" i="16"/>
  <c r="C130" i="5"/>
  <c r="O133" i="5"/>
  <c r="C154" i="5"/>
  <c r="L4" i="16"/>
  <c r="D167" i="6"/>
  <c r="K48" i="16"/>
  <c r="O145" i="6"/>
  <c r="K25" i="16"/>
  <c r="N167" i="5"/>
  <c r="K19" i="16"/>
  <c r="N164" i="5"/>
  <c r="O106" i="2"/>
  <c r="O58" i="16"/>
  <c r="O99" i="2"/>
  <c r="O42" i="16"/>
  <c r="G173" i="7"/>
  <c r="G160" i="7"/>
  <c r="M25" i="16"/>
  <c r="M31" i="16" s="1"/>
  <c r="C124" i="4"/>
  <c r="M26" i="16" s="1"/>
  <c r="O11" i="16"/>
  <c r="P149" i="8"/>
  <c r="I12" i="16"/>
  <c r="I48" i="16"/>
  <c r="D162" i="7"/>
  <c r="Q141" i="7"/>
  <c r="J17" i="16"/>
  <c r="O141" i="7"/>
  <c r="J53" i="16"/>
  <c r="N62" i="16"/>
  <c r="O102" i="3"/>
  <c r="N19" i="16"/>
  <c r="N53" i="16"/>
  <c r="O98" i="3"/>
  <c r="N13" i="16"/>
  <c r="O101" i="3"/>
  <c r="N61" i="16"/>
  <c r="N18" i="16"/>
  <c r="H160" i="7"/>
  <c r="H173" i="7"/>
  <c r="L53" i="16"/>
  <c r="O141" i="5"/>
  <c r="C162" i="5"/>
  <c r="L17" i="16"/>
  <c r="L50" i="16"/>
  <c r="O140" i="5"/>
  <c r="C161" i="5"/>
  <c r="L14" i="16"/>
  <c r="O142" i="5"/>
  <c r="L54" i="16"/>
  <c r="C163" i="5"/>
  <c r="L18" i="16"/>
  <c r="L47" i="16"/>
  <c r="O137" i="5"/>
  <c r="C158" i="5"/>
  <c r="L11" i="16"/>
  <c r="L58" i="16"/>
  <c r="O144" i="5"/>
  <c r="C165" i="5"/>
  <c r="L21" i="16"/>
  <c r="D171" i="6"/>
  <c r="O149" i="6"/>
  <c r="D178" i="6"/>
  <c r="K41" i="16"/>
  <c r="K66" i="16" s="1"/>
  <c r="O156" i="6"/>
  <c r="D175" i="6"/>
  <c r="O153" i="6"/>
  <c r="D170" i="6"/>
  <c r="K53" i="16"/>
  <c r="O148" i="6"/>
  <c r="I8" i="16"/>
  <c r="P146" i="8"/>
  <c r="I44" i="16"/>
  <c r="E58" i="16"/>
  <c r="C164" i="14"/>
  <c r="E21" i="16"/>
  <c r="E49" i="16"/>
  <c r="C159" i="14"/>
  <c r="E13" i="16"/>
  <c r="E47" i="16"/>
  <c r="E67" i="16" s="1"/>
  <c r="C158" i="14"/>
  <c r="C150" i="14"/>
  <c r="E11" i="16"/>
  <c r="E78" i="16" s="1"/>
  <c r="L173" i="7"/>
  <c r="L160" i="7"/>
  <c r="Q136" i="7"/>
  <c r="K21" i="16"/>
  <c r="N165" i="5"/>
  <c r="K14" i="16"/>
  <c r="N161" i="5"/>
  <c r="F17" i="16"/>
  <c r="D158" i="14"/>
  <c r="D150" i="14"/>
  <c r="O23" i="16"/>
  <c r="C111" i="2"/>
  <c r="O24" i="16" s="1"/>
  <c r="O31" i="16" s="1"/>
  <c r="O98" i="2"/>
  <c r="O40" i="16"/>
  <c r="O109" i="2"/>
  <c r="J159" i="7"/>
  <c r="J130" i="7"/>
  <c r="J173" i="7"/>
  <c r="J160" i="7"/>
  <c r="M130" i="5"/>
  <c r="M154" i="5"/>
  <c r="M48" i="16"/>
  <c r="O113" i="4"/>
  <c r="M11" i="16"/>
  <c r="M58" i="16"/>
  <c r="O117" i="4"/>
  <c r="M17" i="16"/>
  <c r="M53" i="16"/>
  <c r="O115" i="4"/>
  <c r="M13" i="16"/>
  <c r="O19" i="16"/>
  <c r="O133" i="7"/>
  <c r="L152" i="14"/>
  <c r="F156" i="13"/>
  <c r="F148" i="13"/>
  <c r="F11" i="16"/>
  <c r="F47" i="16"/>
  <c r="F161" i="13"/>
  <c r="F19" i="16"/>
  <c r="F56" i="16"/>
  <c r="P156" i="8"/>
  <c r="I61" i="16"/>
  <c r="I24" i="16"/>
  <c r="P157" i="8"/>
  <c r="I62" i="16"/>
  <c r="P144" i="8"/>
  <c r="I40" i="16"/>
  <c r="P158" i="8"/>
  <c r="I63" i="16"/>
  <c r="I47" i="16"/>
  <c r="D165" i="7"/>
  <c r="Q144" i="7"/>
  <c r="J58" i="16"/>
  <c r="J21" i="16"/>
  <c r="O144" i="7"/>
  <c r="D154" i="7"/>
  <c r="Q133" i="7"/>
  <c r="J4" i="16"/>
  <c r="J40" i="16"/>
  <c r="D151" i="7"/>
  <c r="O150" i="7"/>
  <c r="D168" i="7"/>
  <c r="Q147" i="7"/>
  <c r="J45" i="16"/>
  <c r="O147" i="7"/>
  <c r="D155" i="7"/>
  <c r="Q134" i="7"/>
  <c r="J42" i="16"/>
  <c r="O134" i="7"/>
  <c r="J6" i="16"/>
  <c r="K130" i="5"/>
  <c r="K154" i="5"/>
  <c r="N44" i="16"/>
  <c r="O94" i="3"/>
  <c r="N8" i="16"/>
  <c r="O135" i="5"/>
  <c r="L44" i="16"/>
  <c r="C156" i="5"/>
  <c r="L8" i="16"/>
  <c r="L45" i="16"/>
  <c r="O147" i="5"/>
  <c r="C168" i="5"/>
  <c r="L25" i="16"/>
  <c r="D174" i="6"/>
  <c r="K58" i="16"/>
  <c r="O152" i="6"/>
  <c r="J24" i="16" s="1"/>
  <c r="D163" i="6"/>
  <c r="O141" i="6"/>
  <c r="K42" i="16"/>
  <c r="E61" i="16"/>
  <c r="C165" i="14"/>
  <c r="E24" i="16"/>
  <c r="E55" i="16"/>
  <c r="C162" i="14"/>
  <c r="E18" i="16"/>
  <c r="K10" i="16"/>
  <c r="N157" i="5"/>
  <c r="K13" i="16"/>
  <c r="N160" i="5"/>
  <c r="D156" i="14"/>
  <c r="D149" i="14"/>
  <c r="O100" i="2"/>
  <c r="O44" i="16"/>
  <c r="J55" i="16"/>
  <c r="F158" i="13"/>
  <c r="F50" i="16"/>
  <c r="F53" i="16"/>
  <c r="I49" i="16"/>
  <c r="P150" i="8"/>
  <c r="I13" i="16"/>
  <c r="P156" i="11"/>
  <c r="Q156" i="11" s="1"/>
  <c r="D169" i="7"/>
  <c r="Q148" i="7"/>
  <c r="J41" i="16"/>
  <c r="J66" i="16" s="1"/>
  <c r="O148" i="7"/>
  <c r="J130" i="5"/>
  <c r="J154" i="5"/>
  <c r="N58" i="16"/>
  <c r="O100" i="3"/>
  <c r="N17" i="16"/>
  <c r="C104" i="3"/>
  <c r="N23" i="16" s="1"/>
  <c r="N21" i="16"/>
  <c r="O93" i="3"/>
  <c r="N42" i="16"/>
  <c r="N6" i="16"/>
  <c r="J46" i="16"/>
  <c r="H130" i="7"/>
  <c r="H159" i="7"/>
  <c r="G159" i="7"/>
  <c r="G130" i="7"/>
  <c r="O146" i="7"/>
  <c r="O139" i="5"/>
  <c r="L49" i="16"/>
  <c r="C160" i="5"/>
  <c r="L13" i="16"/>
  <c r="L61" i="16"/>
  <c r="O145" i="5"/>
  <c r="C166" i="5"/>
  <c r="L23" i="16"/>
  <c r="L41" i="16"/>
  <c r="L66" i="16" s="1"/>
  <c r="O148" i="5"/>
  <c r="C169" i="5"/>
  <c r="D176" i="6"/>
  <c r="K62" i="16"/>
  <c r="O154" i="6"/>
  <c r="J26" i="16" s="1"/>
  <c r="D179" i="6"/>
  <c r="O157" i="6"/>
  <c r="K63" i="16"/>
  <c r="D177" i="6"/>
  <c r="K45" i="16"/>
  <c r="O155" i="6"/>
  <c r="D172" i="6"/>
  <c r="O150" i="6"/>
  <c r="K54" i="16"/>
  <c r="E46" i="16"/>
  <c r="C157" i="14"/>
  <c r="E10" i="16"/>
  <c r="E50" i="16"/>
  <c r="C160" i="14"/>
  <c r="E14" i="16"/>
  <c r="E44" i="16"/>
  <c r="C156" i="14"/>
  <c r="C149" i="14"/>
  <c r="C152" i="14" s="1"/>
  <c r="E8" i="16"/>
  <c r="F55" i="16"/>
  <c r="K24" i="16"/>
  <c r="N166" i="5"/>
  <c r="K17" i="16"/>
  <c r="N162" i="5"/>
  <c r="K26" i="16"/>
  <c r="N168" i="5"/>
  <c r="K11" i="16"/>
  <c r="N158" i="5"/>
  <c r="D155" i="14"/>
  <c r="E6" i="16"/>
  <c r="L26" i="16"/>
  <c r="O108" i="2"/>
  <c r="O54" i="16"/>
  <c r="O105" i="2"/>
  <c r="O56" i="16"/>
  <c r="O107" i="2"/>
  <c r="O61" i="16"/>
  <c r="O68" i="16" s="1"/>
  <c r="O142" i="7"/>
  <c r="M44" i="16"/>
  <c r="O111" i="4"/>
  <c r="M8" i="16"/>
  <c r="M62" i="16"/>
  <c r="O119" i="4"/>
  <c r="M19" i="16"/>
  <c r="M61" i="16"/>
  <c r="O118" i="4"/>
  <c r="M18" i="16"/>
  <c r="O6" i="16"/>
  <c r="F14" i="16"/>
  <c r="F21" i="16"/>
  <c r="F154" i="13"/>
  <c r="F147" i="13"/>
  <c r="F163" i="13"/>
  <c r="F61" i="16"/>
  <c r="F24" i="16"/>
  <c r="F31" i="16" s="1"/>
  <c r="F153" i="13"/>
  <c r="F42" i="16"/>
  <c r="F49" i="16"/>
  <c r="P147" i="8"/>
  <c r="I46" i="16"/>
  <c r="P151" i="8"/>
  <c r="I14" i="16"/>
  <c r="I50" i="16"/>
  <c r="J178" i="11"/>
  <c r="F130" i="7"/>
  <c r="F159" i="7"/>
  <c r="Q138" i="7"/>
  <c r="D159" i="7"/>
  <c r="D130" i="7"/>
  <c r="J48" i="16"/>
  <c r="O138" i="7"/>
  <c r="J12" i="16"/>
  <c r="D170" i="7"/>
  <c r="Q149" i="7"/>
  <c r="J63" i="16"/>
  <c r="O149" i="7"/>
  <c r="D160" i="7"/>
  <c r="D173" i="7"/>
  <c r="Q139" i="7"/>
  <c r="J13" i="16"/>
  <c r="O139" i="7"/>
  <c r="J49" i="16"/>
  <c r="D156" i="7"/>
  <c r="O135" i="7"/>
  <c r="Q135" i="7"/>
  <c r="J8" i="16"/>
  <c r="J44" i="16"/>
  <c r="E42" i="16"/>
  <c r="O136" i="7"/>
  <c r="J10" i="16"/>
  <c r="I213" i="15"/>
  <c r="D49" i="16"/>
  <c r="O182" i="15"/>
  <c r="I218" i="15"/>
  <c r="D55" i="16"/>
  <c r="O187" i="15"/>
  <c r="I223" i="15"/>
  <c r="O193" i="15"/>
  <c r="D61" i="16"/>
  <c r="I207" i="15"/>
  <c r="O176" i="15"/>
  <c r="D42" i="16"/>
  <c r="I212" i="15"/>
  <c r="O181" i="15"/>
  <c r="D47" i="16"/>
  <c r="D78" i="16" s="1"/>
  <c r="D22" i="16"/>
  <c r="O191" i="15"/>
  <c r="D59" i="16"/>
  <c r="O195" i="15"/>
  <c r="D63" i="16"/>
  <c r="D80" i="16" s="1"/>
  <c r="O178" i="15"/>
  <c r="D44" i="16"/>
  <c r="I214" i="15"/>
  <c r="D50" i="16"/>
  <c r="O183" i="15"/>
  <c r="I219" i="15"/>
  <c r="D56" i="16"/>
  <c r="O188" i="15"/>
  <c r="I224" i="15"/>
  <c r="O194" i="15"/>
  <c r="D62" i="16"/>
  <c r="I221" i="15"/>
  <c r="O190" i="15"/>
  <c r="D58" i="16"/>
  <c r="O174" i="15"/>
  <c r="D40" i="16"/>
  <c r="I232" i="15"/>
  <c r="I233" i="15" s="1"/>
  <c r="I200" i="15"/>
  <c r="I210" i="15"/>
  <c r="D9" i="16"/>
  <c r="D45" i="16"/>
  <c r="O179" i="15"/>
  <c r="I215" i="15"/>
  <c r="D15" i="16"/>
  <c r="D51" i="16"/>
  <c r="O184" i="15"/>
  <c r="I220" i="15"/>
  <c r="D20" i="16"/>
  <c r="O189" i="15"/>
  <c r="D57" i="16"/>
  <c r="I217" i="15"/>
  <c r="O186" i="15"/>
  <c r="I222" i="15"/>
  <c r="D60" i="16"/>
  <c r="O192" i="15"/>
  <c r="D5" i="16"/>
  <c r="O175" i="15"/>
  <c r="D41" i="16"/>
  <c r="I211" i="15"/>
  <c r="D46" i="16"/>
  <c r="O180" i="15"/>
  <c r="I216" i="15"/>
  <c r="D16" i="16"/>
  <c r="D52" i="16"/>
  <c r="O185" i="15"/>
  <c r="D7" i="16"/>
  <c r="O177" i="15"/>
  <c r="D43" i="16"/>
  <c r="D69" i="16" s="1"/>
  <c r="E226" i="15"/>
  <c r="F209" i="15"/>
  <c r="F201" i="15"/>
  <c r="E209" i="15"/>
  <c r="E201" i="15"/>
  <c r="O197" i="15"/>
  <c r="F202" i="15"/>
  <c r="F225" i="15"/>
  <c r="D226" i="15"/>
  <c r="D225" i="15"/>
  <c r="D202" i="15"/>
  <c r="F205" i="15"/>
  <c r="F232" i="15"/>
  <c r="F233" i="15" s="1"/>
  <c r="F200" i="15"/>
  <c r="E232" i="15"/>
  <c r="E233" i="15" s="1"/>
  <c r="E200" i="15"/>
  <c r="E205" i="15"/>
  <c r="D205" i="15"/>
  <c r="D232" i="15"/>
  <c r="D233" i="15" s="1"/>
  <c r="D200" i="15"/>
  <c r="D207" i="15"/>
  <c r="D201" i="15"/>
  <c r="D209" i="15"/>
  <c r="E202" i="15"/>
  <c r="E225" i="15"/>
  <c r="G206" i="15"/>
  <c r="G232" i="15"/>
  <c r="G233" i="15" s="1"/>
  <c r="H206" i="15"/>
  <c r="H232" i="15"/>
  <c r="H233" i="15" s="1"/>
  <c r="I206" i="15"/>
  <c r="J206" i="15"/>
  <c r="J232" i="15"/>
  <c r="J233" i="15" s="1"/>
  <c r="H226" i="15"/>
  <c r="K206" i="15"/>
  <c r="K232" i="15"/>
  <c r="K233" i="15" s="1"/>
  <c r="C201" i="15"/>
  <c r="C232" i="15"/>
  <c r="C233" i="15" s="1"/>
  <c r="M202" i="15"/>
  <c r="M205" i="15"/>
  <c r="M232" i="15"/>
  <c r="M233" i="15" s="1"/>
  <c r="L205" i="15"/>
  <c r="L232" i="15"/>
  <c r="L233" i="15" s="1"/>
  <c r="L202" i="15"/>
  <c r="K202" i="15"/>
  <c r="I201" i="15"/>
  <c r="G225" i="15"/>
  <c r="G202" i="15"/>
  <c r="G209" i="15"/>
  <c r="G201" i="15"/>
  <c r="J202" i="15"/>
  <c r="G205" i="15"/>
  <c r="G200" i="15"/>
  <c r="G226" i="15"/>
  <c r="H225" i="15"/>
  <c r="H202" i="15"/>
  <c r="H209" i="15"/>
  <c r="H201" i="15"/>
  <c r="H200" i="15"/>
  <c r="H207" i="15"/>
  <c r="C209" i="15"/>
  <c r="C200" i="15"/>
  <c r="C205" i="15"/>
  <c r="C226" i="15"/>
  <c r="I205" i="15"/>
  <c r="I225" i="15"/>
  <c r="I202" i="15"/>
  <c r="I209" i="15"/>
  <c r="J200" i="15"/>
  <c r="L200" i="15"/>
  <c r="J201" i="15"/>
  <c r="D4" i="16"/>
  <c r="D8" i="16"/>
  <c r="L201" i="15"/>
  <c r="D6" i="16"/>
  <c r="M201" i="15"/>
  <c r="D13" i="16"/>
  <c r="D17" i="16"/>
  <c r="D19" i="16"/>
  <c r="M200" i="15"/>
  <c r="K201" i="15"/>
  <c r="D14" i="16"/>
  <c r="D10" i="16"/>
  <c r="D24" i="16"/>
  <c r="K200" i="15"/>
  <c r="D21" i="16"/>
  <c r="D25" i="16"/>
  <c r="D11" i="16"/>
  <c r="D18" i="16"/>
  <c r="D23" i="16"/>
  <c r="C202" i="15"/>
  <c r="D26" i="16"/>
  <c r="H27" i="16" l="1"/>
  <c r="H28" i="16" s="1"/>
  <c r="E75" i="16"/>
  <c r="N67" i="16"/>
  <c r="P162" i="12"/>
  <c r="F152" i="14"/>
  <c r="I180" i="12"/>
  <c r="O30" i="16"/>
  <c r="C180" i="12"/>
  <c r="O174" i="11"/>
  <c r="B31" i="9" s="1"/>
  <c r="H31" i="16"/>
  <c r="E31" i="16"/>
  <c r="O148" i="13"/>
  <c r="D33" i="9" s="1"/>
  <c r="H71" i="16"/>
  <c r="G150" i="13"/>
  <c r="J152" i="14"/>
  <c r="M178" i="11"/>
  <c r="E178" i="11"/>
  <c r="M75" i="16"/>
  <c r="O151" i="14"/>
  <c r="E34" i="9" s="1"/>
  <c r="E150" i="13"/>
  <c r="O176" i="11"/>
  <c r="B33" i="9" s="1"/>
  <c r="M152" i="14"/>
  <c r="O146" i="13"/>
  <c r="D31" i="9" s="1"/>
  <c r="O147" i="13"/>
  <c r="D32" i="9" s="1"/>
  <c r="H150" i="13"/>
  <c r="J180" i="12"/>
  <c r="P134" i="7"/>
  <c r="E74" i="16"/>
  <c r="H64" i="16"/>
  <c r="H72" i="16"/>
  <c r="H29" i="16"/>
  <c r="P216" i="18"/>
  <c r="O197" i="17"/>
  <c r="M148" i="14"/>
  <c r="N150" i="13"/>
  <c r="P200" i="17"/>
  <c r="O179" i="12"/>
  <c r="C34" i="9" s="1"/>
  <c r="P148" i="14"/>
  <c r="O149" i="13"/>
  <c r="D34" i="9" s="1"/>
  <c r="H35" i="16"/>
  <c r="C150" i="13"/>
  <c r="G180" i="12"/>
  <c r="G75" i="16"/>
  <c r="F180" i="12"/>
  <c r="G64" i="16"/>
  <c r="G71" i="16"/>
  <c r="G74" i="16"/>
  <c r="O148" i="14"/>
  <c r="E31" i="9" s="1"/>
  <c r="M150" i="13"/>
  <c r="N180" i="12"/>
  <c r="J150" i="13"/>
  <c r="L180" i="12"/>
  <c r="K152" i="14"/>
  <c r="K180" i="12"/>
  <c r="L150" i="13"/>
  <c r="D180" i="12"/>
  <c r="O180" i="12" s="1"/>
  <c r="C35" i="9" s="1"/>
  <c r="O176" i="12"/>
  <c r="C31" i="9" s="1"/>
  <c r="N152" i="14"/>
  <c r="I152" i="14"/>
  <c r="C28" i="16"/>
  <c r="C35" i="16"/>
  <c r="P158" i="12"/>
  <c r="G72" i="16"/>
  <c r="G27" i="16"/>
  <c r="I150" i="13"/>
  <c r="H180" i="12"/>
  <c r="G30" i="16"/>
  <c r="O177" i="12"/>
  <c r="C32" i="9" s="1"/>
  <c r="N75" i="16"/>
  <c r="F68" i="16"/>
  <c r="F72" i="16"/>
  <c r="L68" i="16"/>
  <c r="K67" i="16"/>
  <c r="F30" i="16"/>
  <c r="O75" i="16"/>
  <c r="L30" i="16"/>
  <c r="F75" i="16"/>
  <c r="K31" i="16"/>
  <c r="L75" i="16"/>
  <c r="I31" i="16"/>
  <c r="F27" i="16"/>
  <c r="F35" i="16" s="1"/>
  <c r="I30" i="16"/>
  <c r="J68" i="16"/>
  <c r="E71" i="16"/>
  <c r="H65" i="16"/>
  <c r="H76" i="16"/>
  <c r="I27" i="16"/>
  <c r="J75" i="16"/>
  <c r="F74" i="16"/>
  <c r="F64" i="16"/>
  <c r="F71" i="16"/>
  <c r="E30" i="16"/>
  <c r="L67" i="16"/>
  <c r="J67" i="16"/>
  <c r="I68" i="16"/>
  <c r="O150" i="14"/>
  <c r="E33" i="9" s="1"/>
  <c r="F166" i="13"/>
  <c r="M74" i="16"/>
  <c r="M64" i="16"/>
  <c r="E27" i="16"/>
  <c r="E29" i="16"/>
  <c r="E72" i="16"/>
  <c r="K74" i="16"/>
  <c r="K75" i="16"/>
  <c r="L31" i="16"/>
  <c r="K72" i="16"/>
  <c r="K27" i="16"/>
  <c r="K28" i="16" s="1"/>
  <c r="K29" i="16"/>
  <c r="J30" i="16"/>
  <c r="E64" i="16"/>
  <c r="O149" i="14"/>
  <c r="E32" i="9" s="1"/>
  <c r="P149" i="14"/>
  <c r="N30" i="16"/>
  <c r="J71" i="16"/>
  <c r="J74" i="16"/>
  <c r="J64" i="16"/>
  <c r="F78" i="16"/>
  <c r="F67" i="16"/>
  <c r="O74" i="16"/>
  <c r="O64" i="16"/>
  <c r="I75" i="16"/>
  <c r="M67" i="16"/>
  <c r="D152" i="14"/>
  <c r="N27" i="16"/>
  <c r="N28" i="16" s="1"/>
  <c r="N29" i="16"/>
  <c r="I72" i="16"/>
  <c r="F150" i="13"/>
  <c r="O150" i="13" s="1"/>
  <c r="D35" i="9" s="1"/>
  <c r="Q144" i="8"/>
  <c r="R144" i="8" s="1"/>
  <c r="K61" i="16"/>
  <c r="K68" i="16" s="1"/>
  <c r="J25" i="16"/>
  <c r="J31" i="16" s="1"/>
  <c r="O27" i="16"/>
  <c r="O28" i="16" s="1"/>
  <c r="O29" i="16"/>
  <c r="M68" i="16"/>
  <c r="M30" i="16"/>
  <c r="E68" i="16"/>
  <c r="J72" i="16"/>
  <c r="J27" i="16"/>
  <c r="J28" i="16" s="1"/>
  <c r="J29" i="16"/>
  <c r="I67" i="16"/>
  <c r="I71" i="16"/>
  <c r="I74" i="16"/>
  <c r="I64" i="16"/>
  <c r="N68" i="16"/>
  <c r="L27" i="16"/>
  <c r="L28" i="16" s="1"/>
  <c r="L29" i="16"/>
  <c r="L74" i="16"/>
  <c r="L64" i="16"/>
  <c r="M27" i="16"/>
  <c r="M28" i="16" s="1"/>
  <c r="M29" i="16"/>
  <c r="O67" i="16"/>
  <c r="K30" i="16"/>
  <c r="C168" i="14"/>
  <c r="N74" i="16"/>
  <c r="N64" i="16"/>
  <c r="D72" i="16"/>
  <c r="D74" i="16"/>
  <c r="D71" i="16"/>
  <c r="D64" i="16"/>
  <c r="D32" i="16"/>
  <c r="D66" i="16"/>
  <c r="D75" i="16"/>
  <c r="D67" i="16"/>
  <c r="D68" i="16"/>
  <c r="D31" i="16"/>
  <c r="D30" i="16"/>
  <c r="D29" i="16"/>
  <c r="F203" i="15"/>
  <c r="E203" i="15"/>
  <c r="D203" i="15"/>
  <c r="C203" i="15"/>
  <c r="D27" i="16"/>
  <c r="H203" i="15"/>
  <c r="G203" i="15"/>
  <c r="I203" i="15"/>
  <c r="L203" i="15"/>
  <c r="J203" i="15"/>
  <c r="P201" i="15"/>
  <c r="O202" i="15"/>
  <c r="M203" i="15"/>
  <c r="K203" i="15"/>
  <c r="O201" i="15"/>
  <c r="P200" i="15"/>
  <c r="O200" i="15"/>
  <c r="O152" i="14" l="1"/>
  <c r="E35" i="9" s="1"/>
  <c r="O178" i="11"/>
  <c r="B35" i="9" s="1"/>
  <c r="G35" i="16"/>
  <c r="G28" i="16"/>
  <c r="G65" i="16"/>
  <c r="G76" i="16"/>
  <c r="F28" i="16"/>
  <c r="F79" i="16"/>
  <c r="F81" i="16" s="1"/>
  <c r="L65" i="16"/>
  <c r="L76" i="16"/>
  <c r="N65" i="16"/>
  <c r="N76" i="16"/>
  <c r="I65" i="16"/>
  <c r="I76" i="16"/>
  <c r="K71" i="16"/>
  <c r="M65" i="16"/>
  <c r="M76" i="16"/>
  <c r="I35" i="16"/>
  <c r="I28" i="16"/>
  <c r="E28" i="16"/>
  <c r="E35" i="16"/>
  <c r="E79" i="16"/>
  <c r="E81" i="16" s="1"/>
  <c r="O65" i="16"/>
  <c r="O76" i="16"/>
  <c r="J65" i="16"/>
  <c r="J76" i="16"/>
  <c r="F76" i="16"/>
  <c r="F65" i="16"/>
  <c r="E76" i="16"/>
  <c r="E65" i="16"/>
  <c r="K64" i="16"/>
  <c r="D79" i="16"/>
  <c r="D81" i="16" s="1"/>
  <c r="D76" i="16"/>
  <c r="D28" i="16"/>
  <c r="D35" i="16"/>
  <c r="D65" i="16"/>
  <c r="O203" i="15"/>
  <c r="K76" i="16" l="1"/>
  <c r="K65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stella</author>
  </authors>
  <commentList>
    <comment ref="A98" authorId="0" shapeId="0" xr:uid="{00000000-0006-0000-0000-000001000000}">
      <text>
        <r>
          <rPr>
            <b/>
            <sz val="8"/>
            <color indexed="81"/>
            <rFont val="Tahoma"/>
            <family val="2"/>
            <charset val="186"/>
          </rPr>
          <t>stella:</t>
        </r>
        <r>
          <rPr>
            <sz val="8"/>
            <color indexed="81"/>
            <rFont val="Tahoma"/>
            <family val="2"/>
            <charset val="186"/>
          </rPr>
          <t xml:space="preserve">
Võetud kaustast "maksude kaupa"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merliinl</author>
    <author>merliin.laos</author>
    <author>stella</author>
  </authors>
  <commentList>
    <comment ref="A81" authorId="0" shapeId="0" xr:uid="{00000000-0006-0000-0900-000001000000}">
      <text>
        <r>
          <rPr>
            <b/>
            <sz val="9"/>
            <color indexed="81"/>
            <rFont val="Tahoma"/>
            <family val="2"/>
            <charset val="186"/>
          </rPr>
          <t>merliinl:</t>
        </r>
        <r>
          <rPr>
            <sz val="9"/>
            <color indexed="81"/>
            <rFont val="Tahoma"/>
            <family val="2"/>
            <charset val="186"/>
          </rPr>
          <t xml:space="preserve">
liidetud on juurede raske kütteõli komponendid</t>
        </r>
      </text>
    </comment>
    <comment ref="A102" authorId="0" shapeId="0" xr:uid="{00000000-0006-0000-0900-000002000000}">
      <text>
        <r>
          <rPr>
            <b/>
            <sz val="8"/>
            <color indexed="81"/>
            <rFont val="Tahoma"/>
            <family val="2"/>
            <charset val="186"/>
          </rPr>
          <t>merliinl:</t>
        </r>
        <r>
          <rPr>
            <sz val="8"/>
            <color indexed="81"/>
            <rFont val="Tahoma"/>
            <family val="2"/>
            <charset val="186"/>
          </rPr>
          <t xml:space="preserve">
kui ei ole teada järgmise kuu impordi määramisi, siis ei ole mõtete vaadata käimasolevat kuud, kuna sealt on impordi numbrid puudu</t>
        </r>
      </text>
    </comment>
    <comment ref="A133" authorId="1" shapeId="0" xr:uid="{00000000-0006-0000-0900-000003000000}">
      <text>
        <r>
          <rPr>
            <b/>
            <sz val="9"/>
            <color indexed="81"/>
            <rFont val="Tahoma"/>
            <family val="2"/>
            <charset val="186"/>
          </rPr>
          <t>merliin.laos:</t>
        </r>
        <r>
          <rPr>
            <sz val="9"/>
            <color indexed="81"/>
            <rFont val="Tahoma"/>
            <family val="2"/>
            <charset val="186"/>
          </rPr>
          <t xml:space="preserve">
liidetud on juurde raske kütteõli kmponendid</t>
        </r>
      </text>
    </comment>
    <comment ref="A152" authorId="2" shapeId="0" xr:uid="{00000000-0006-0000-0900-000004000000}">
      <text>
        <r>
          <rPr>
            <b/>
            <sz val="8"/>
            <color indexed="81"/>
            <rFont val="Tahoma"/>
            <family val="2"/>
            <charset val="186"/>
          </rPr>
          <t xml:space="preserve">merliinl:
</t>
        </r>
        <r>
          <rPr>
            <sz val="8"/>
            <color indexed="81"/>
            <rFont val="Tahoma"/>
            <family val="2"/>
            <charset val="186"/>
          </rPr>
          <t>võtame kaustast andmed "gaas"
PARANDATUD ANDMED</t>
        </r>
      </text>
    </comment>
    <comment ref="A157" authorId="2" shapeId="0" xr:uid="{00000000-0006-0000-0900-000005000000}">
      <text>
        <r>
          <rPr>
            <b/>
            <sz val="8"/>
            <color indexed="81"/>
            <rFont val="Tahoma"/>
            <family val="2"/>
            <charset val="186"/>
          </rPr>
          <t>stella:</t>
        </r>
        <r>
          <rPr>
            <sz val="8"/>
            <color indexed="81"/>
            <rFont val="Tahoma"/>
            <family val="2"/>
            <charset val="186"/>
          </rPr>
          <t xml:space="preserve">
Võetud kaustast "maksude kaupa"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merliinl</author>
    <author>merliin.laos</author>
    <author>stella</author>
    <author>Merliin.Laos</author>
  </authors>
  <commentList>
    <comment ref="A57" authorId="0" shapeId="0" xr:uid="{00000000-0006-0000-0A00-000001000000}">
      <text>
        <r>
          <rPr>
            <b/>
            <sz val="9"/>
            <color indexed="81"/>
            <rFont val="Tahoma"/>
            <family val="2"/>
            <charset val="186"/>
          </rPr>
          <t>merliinl:</t>
        </r>
        <r>
          <rPr>
            <sz val="9"/>
            <color indexed="81"/>
            <rFont val="Tahoma"/>
            <family val="2"/>
            <charset val="186"/>
          </rPr>
          <t xml:space="preserve">
liidetud on juurede raske kütteõli komponendid</t>
        </r>
      </text>
    </comment>
    <comment ref="A77" authorId="0" shapeId="0" xr:uid="{00000000-0006-0000-0A00-000002000000}">
      <text>
        <r>
          <rPr>
            <b/>
            <sz val="8"/>
            <color indexed="81"/>
            <rFont val="Tahoma"/>
            <family val="2"/>
            <charset val="186"/>
          </rPr>
          <t>merliinl:</t>
        </r>
        <r>
          <rPr>
            <sz val="8"/>
            <color indexed="81"/>
            <rFont val="Tahoma"/>
            <family val="2"/>
            <charset val="186"/>
          </rPr>
          <t xml:space="preserve">
kui ei ole teada järgmise kuu impordi määramisi, siis ei ole mõtete vaadata käimasolevat kuud, kuna sealt on impordi numbrid puudu</t>
        </r>
      </text>
    </comment>
    <comment ref="A105" authorId="1" shapeId="0" xr:uid="{00000000-0006-0000-0A00-000003000000}">
      <text>
        <r>
          <rPr>
            <b/>
            <sz val="9"/>
            <color indexed="81"/>
            <rFont val="Tahoma"/>
            <family val="2"/>
            <charset val="186"/>
          </rPr>
          <t>merliin.laos:</t>
        </r>
        <r>
          <rPr>
            <sz val="9"/>
            <color indexed="81"/>
            <rFont val="Tahoma"/>
            <family val="2"/>
            <charset val="186"/>
          </rPr>
          <t xml:space="preserve">
liidetud on juurde raske kütteõli kmponendid</t>
        </r>
      </text>
    </comment>
    <comment ref="A123" authorId="2" shapeId="0" xr:uid="{00000000-0006-0000-0A00-000004000000}">
      <text>
        <r>
          <rPr>
            <b/>
            <sz val="8"/>
            <color indexed="81"/>
            <rFont val="Tahoma"/>
            <family val="2"/>
            <charset val="186"/>
          </rPr>
          <t xml:space="preserve">merliinl:
</t>
        </r>
        <r>
          <rPr>
            <sz val="8"/>
            <color indexed="81"/>
            <rFont val="Tahoma"/>
            <family val="2"/>
            <charset val="186"/>
          </rPr>
          <t>võtame kaustast andmed "gaas"
PARANDATUD ANDMED</t>
        </r>
      </text>
    </comment>
    <comment ref="A128" authorId="2" shapeId="0" xr:uid="{00000000-0006-0000-0A00-000005000000}">
      <text>
        <r>
          <rPr>
            <b/>
            <sz val="8"/>
            <color indexed="81"/>
            <rFont val="Tahoma"/>
            <family val="2"/>
            <charset val="186"/>
          </rPr>
          <t>stella:</t>
        </r>
        <r>
          <rPr>
            <sz val="8"/>
            <color indexed="81"/>
            <rFont val="Tahoma"/>
            <family val="2"/>
            <charset val="186"/>
          </rPr>
          <t xml:space="preserve">
Võetud kaustast "maksude kaupa"</t>
        </r>
      </text>
    </comment>
    <comment ref="N128" authorId="3" shapeId="0" xr:uid="{00000000-0006-0000-0A00-000006000000}">
      <text>
        <r>
          <rPr>
            <b/>
            <sz val="9"/>
            <color indexed="81"/>
            <rFont val="Tahoma"/>
            <family val="2"/>
            <charset val="186"/>
          </rPr>
          <t>Merliin.Laos:</t>
        </r>
        <r>
          <rPr>
            <sz val="9"/>
            <color indexed="81"/>
            <rFont val="Tahoma"/>
            <family val="2"/>
            <charset val="186"/>
          </rPr>
          <t xml:space="preserve">
võtan maha ca 10 mln, sest see laekub impordilt ja see dekla alles veebruaris, arvestan seda eraldi 
</t>
        </r>
      </text>
    </comment>
    <comment ref="N131" authorId="3" shapeId="0" xr:uid="{00000000-0006-0000-0A00-000007000000}">
      <text>
        <r>
          <rPr>
            <b/>
            <sz val="9"/>
            <color indexed="81"/>
            <rFont val="Tahoma"/>
            <family val="2"/>
            <charset val="186"/>
          </rPr>
          <t>Merliin.Laos:</t>
        </r>
        <r>
          <rPr>
            <sz val="9"/>
            <color indexed="81"/>
            <rFont val="Tahoma"/>
            <family val="2"/>
            <charset val="186"/>
          </rPr>
          <t xml:space="preserve">
liidan käsitsi juurde impordi osa, mis dekl veebr aga makstakse jaan 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merliinl</author>
    <author>merliin.laos</author>
    <author>stella</author>
  </authors>
  <commentList>
    <comment ref="A75" authorId="0" shapeId="0" xr:uid="{00000000-0006-0000-0B00-000001000000}">
      <text>
        <r>
          <rPr>
            <b/>
            <sz val="8"/>
            <color indexed="81"/>
            <rFont val="Tahoma"/>
            <family val="2"/>
            <charset val="186"/>
          </rPr>
          <t>merliinl:</t>
        </r>
        <r>
          <rPr>
            <sz val="8"/>
            <color indexed="81"/>
            <rFont val="Tahoma"/>
            <family val="2"/>
            <charset val="186"/>
          </rPr>
          <t xml:space="preserve">
kui ei ole teada järgmise kuu impordi määramisi, siis ei ole mõtete vaadata käimasolevat kuud, kuna sealt on impordi numbrid puudu</t>
        </r>
      </text>
    </comment>
    <comment ref="A104" authorId="1" shapeId="0" xr:uid="{00000000-0006-0000-0B00-000002000000}">
      <text>
        <r>
          <rPr>
            <b/>
            <sz val="9"/>
            <color indexed="81"/>
            <rFont val="Tahoma"/>
            <family val="2"/>
            <charset val="186"/>
          </rPr>
          <t>merliin.laos:</t>
        </r>
        <r>
          <rPr>
            <sz val="9"/>
            <color indexed="81"/>
            <rFont val="Tahoma"/>
            <family val="2"/>
            <charset val="186"/>
          </rPr>
          <t xml:space="preserve">
liidetud on juurde raske kütteõli kmponendid</t>
        </r>
      </text>
    </comment>
    <comment ref="A124" authorId="2" shapeId="0" xr:uid="{00000000-0006-0000-0B00-000003000000}">
      <text>
        <r>
          <rPr>
            <b/>
            <sz val="8"/>
            <color indexed="81"/>
            <rFont val="Tahoma"/>
            <family val="2"/>
            <charset val="186"/>
          </rPr>
          <t xml:space="preserve">merliinl:
</t>
        </r>
        <r>
          <rPr>
            <sz val="8"/>
            <color indexed="81"/>
            <rFont val="Tahoma"/>
            <family val="2"/>
            <charset val="186"/>
          </rPr>
          <t>võtame kaustast andmed "gaas"
PARANDATUD ANDMED</t>
        </r>
      </text>
    </comment>
    <comment ref="A129" authorId="2" shapeId="0" xr:uid="{00000000-0006-0000-0B00-000004000000}">
      <text>
        <r>
          <rPr>
            <b/>
            <sz val="8"/>
            <color indexed="81"/>
            <rFont val="Tahoma"/>
            <family val="2"/>
            <charset val="186"/>
          </rPr>
          <t>stella:</t>
        </r>
        <r>
          <rPr>
            <sz val="8"/>
            <color indexed="81"/>
            <rFont val="Tahoma"/>
            <family val="2"/>
            <charset val="186"/>
          </rPr>
          <t xml:space="preserve">
Võetud kaustast "maksude kaupa"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merliinl</author>
    <author>stella</author>
  </authors>
  <commentList>
    <comment ref="A100" authorId="0" shapeId="0" xr:uid="{00000000-0006-0000-0C00-000001000000}">
      <text>
        <r>
          <rPr>
            <b/>
            <sz val="8"/>
            <color indexed="81"/>
            <rFont val="Tahoma"/>
            <family val="2"/>
            <charset val="186"/>
          </rPr>
          <t>merliinl:</t>
        </r>
        <r>
          <rPr>
            <sz val="8"/>
            <color indexed="81"/>
            <rFont val="Tahoma"/>
            <family val="2"/>
            <charset val="186"/>
          </rPr>
          <t xml:space="preserve">
kui ei ole teada järgmise kuu impordi määramisi, siis ei ole mõtete vaadata käimasolevat kuud, kuna sealt on impordi numbrid puudu</t>
        </r>
      </text>
    </comment>
    <comment ref="A168" authorId="1" shapeId="0" xr:uid="{00000000-0006-0000-0C00-000002000000}">
      <text>
        <r>
          <rPr>
            <b/>
            <sz val="8"/>
            <color indexed="81"/>
            <rFont val="Tahoma"/>
            <family val="2"/>
            <charset val="186"/>
          </rPr>
          <t xml:space="preserve">merliinl:
</t>
        </r>
        <r>
          <rPr>
            <sz val="8"/>
            <color indexed="81"/>
            <rFont val="Tahoma"/>
            <family val="2"/>
            <charset val="186"/>
          </rPr>
          <t>võtame kaustast andmed "gaas"
PARANDATUD ANDMED</t>
        </r>
      </text>
    </comment>
    <comment ref="A173" authorId="1" shapeId="0" xr:uid="{00000000-0006-0000-0C00-000003000000}">
      <text>
        <r>
          <rPr>
            <b/>
            <sz val="8"/>
            <color indexed="81"/>
            <rFont val="Tahoma"/>
            <family val="2"/>
            <charset val="186"/>
          </rPr>
          <t>stella:</t>
        </r>
        <r>
          <rPr>
            <sz val="8"/>
            <color indexed="81"/>
            <rFont val="Tahoma"/>
            <family val="2"/>
            <charset val="186"/>
          </rPr>
          <t xml:space="preserve">
Võetud kaustast "maksude kaupa"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merliinl</author>
    <author>stella</author>
  </authors>
  <commentList>
    <comment ref="A100" authorId="0" shapeId="0" xr:uid="{00000000-0006-0000-0D00-000001000000}">
      <text>
        <r>
          <rPr>
            <b/>
            <sz val="8"/>
            <color indexed="81"/>
            <rFont val="Tahoma"/>
            <family val="2"/>
            <charset val="186"/>
          </rPr>
          <t>merliinl:</t>
        </r>
        <r>
          <rPr>
            <sz val="8"/>
            <color indexed="81"/>
            <rFont val="Tahoma"/>
            <family val="2"/>
            <charset val="186"/>
          </rPr>
          <t xml:space="preserve">
kui ei ole teada järgmise kuu impordi määramisi, siis ei ole mõtete vaadata käimasolevat kuud, kuna sealt on impordi numbrid puudu</t>
        </r>
      </text>
    </comment>
    <comment ref="A168" authorId="1" shapeId="0" xr:uid="{00000000-0006-0000-0D00-000002000000}">
      <text>
        <r>
          <rPr>
            <b/>
            <sz val="8"/>
            <color indexed="81"/>
            <rFont val="Tahoma"/>
            <family val="2"/>
            <charset val="186"/>
          </rPr>
          <t xml:space="preserve">merliinl:
</t>
        </r>
        <r>
          <rPr>
            <sz val="8"/>
            <color indexed="81"/>
            <rFont val="Tahoma"/>
            <family val="2"/>
            <charset val="186"/>
          </rPr>
          <t xml:space="preserve">võtame kaustast andmed "gaas"
</t>
        </r>
      </text>
    </comment>
    <comment ref="A173" authorId="1" shapeId="0" xr:uid="{00000000-0006-0000-0D00-000003000000}">
      <text>
        <r>
          <rPr>
            <b/>
            <sz val="8"/>
            <color indexed="81"/>
            <rFont val="Tahoma"/>
            <family val="2"/>
            <charset val="186"/>
          </rPr>
          <t>stella:</t>
        </r>
        <r>
          <rPr>
            <sz val="8"/>
            <color indexed="81"/>
            <rFont val="Tahoma"/>
            <family val="2"/>
            <charset val="186"/>
          </rPr>
          <t xml:space="preserve">
Võetud kaustast "maksude kaupa"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merliinl</author>
    <author>stella</author>
  </authors>
  <commentList>
    <comment ref="A108" authorId="0" shapeId="0" xr:uid="{00000000-0006-0000-0E00-000001000000}">
      <text>
        <r>
          <rPr>
            <b/>
            <sz val="8"/>
            <color indexed="81"/>
            <rFont val="Tahoma"/>
            <family val="2"/>
            <charset val="186"/>
          </rPr>
          <t>merliinl:</t>
        </r>
        <r>
          <rPr>
            <sz val="8"/>
            <color indexed="81"/>
            <rFont val="Tahoma"/>
            <family val="2"/>
            <charset val="186"/>
          </rPr>
          <t xml:space="preserve">
kui ei ole teada järgmise kuu impordi määramisi, siis ei ole mõtete vaadata käimasolevat kuud, kuna sealt on impordi numbrid puudu</t>
        </r>
      </text>
    </comment>
    <comment ref="A182" authorId="1" shapeId="0" xr:uid="{00000000-0006-0000-0E00-000002000000}">
      <text>
        <r>
          <rPr>
            <b/>
            <sz val="8"/>
            <color indexed="81"/>
            <rFont val="Tahoma"/>
            <family val="2"/>
            <charset val="186"/>
          </rPr>
          <t xml:space="preserve">merliinl:
</t>
        </r>
        <r>
          <rPr>
            <sz val="8"/>
            <color indexed="81"/>
            <rFont val="Tahoma"/>
            <family val="2"/>
            <charset val="186"/>
          </rPr>
          <t xml:space="preserve">võtame kaustast andmed "gaas"
</t>
        </r>
      </text>
    </comment>
    <comment ref="A187" authorId="1" shapeId="0" xr:uid="{00000000-0006-0000-0E00-000003000000}">
      <text>
        <r>
          <rPr>
            <b/>
            <sz val="8"/>
            <color indexed="81"/>
            <rFont val="Tahoma"/>
            <family val="2"/>
            <charset val="186"/>
          </rPr>
          <t>stella:</t>
        </r>
        <r>
          <rPr>
            <sz val="8"/>
            <color indexed="81"/>
            <rFont val="Tahoma"/>
            <family val="2"/>
            <charset val="186"/>
          </rPr>
          <t xml:space="preserve">
Võetud kaustast "maksude kaupa"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merliinl</author>
    <author>stella</author>
  </authors>
  <commentList>
    <comment ref="A120" authorId="0" shapeId="0" xr:uid="{0BD2CC18-2137-4B0C-BC6D-950946C6D3B0}">
      <text>
        <r>
          <rPr>
            <b/>
            <sz val="8"/>
            <color indexed="81"/>
            <rFont val="Tahoma"/>
            <family val="2"/>
            <charset val="186"/>
          </rPr>
          <t>merliinl:</t>
        </r>
        <r>
          <rPr>
            <sz val="8"/>
            <color indexed="81"/>
            <rFont val="Tahoma"/>
            <family val="2"/>
            <charset val="186"/>
          </rPr>
          <t xml:space="preserve">
kui ei ole teada järgmise kuu impordi määramisi, siis ei ole mõtete vaadata käimasolevat kuud, kuna sealt on impordi numbrid puudu</t>
        </r>
      </text>
    </comment>
    <comment ref="A203" authorId="1" shapeId="0" xr:uid="{29ECE9F2-86EC-4EB5-B8E2-F77BEC4E4FCA}">
      <text>
        <r>
          <rPr>
            <b/>
            <sz val="8"/>
            <color indexed="81"/>
            <rFont val="Tahoma"/>
            <family val="2"/>
            <charset val="186"/>
          </rPr>
          <t xml:space="preserve">merliinl:
</t>
        </r>
        <r>
          <rPr>
            <sz val="8"/>
            <color indexed="81"/>
            <rFont val="Tahoma"/>
            <family val="2"/>
            <charset val="186"/>
          </rPr>
          <t xml:space="preserve">võtame kaustast andmed "gaas"
</t>
        </r>
      </text>
    </comment>
    <comment ref="A208" authorId="1" shapeId="0" xr:uid="{21790B0C-F2BE-4047-A3D7-EC47B26DF2C8}">
      <text>
        <r>
          <rPr>
            <b/>
            <sz val="8"/>
            <color indexed="81"/>
            <rFont val="Tahoma"/>
            <family val="2"/>
            <charset val="186"/>
          </rPr>
          <t>stella:</t>
        </r>
        <r>
          <rPr>
            <sz val="8"/>
            <color indexed="81"/>
            <rFont val="Tahoma"/>
            <family val="2"/>
            <charset val="186"/>
          </rPr>
          <t xml:space="preserve">
Võetud kaustast "maksude kaupa"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merliinl</author>
    <author>stella</author>
  </authors>
  <commentList>
    <comment ref="A96" authorId="0" shapeId="0" xr:uid="{6127165D-7B79-4BF0-AA86-368ACF7B16BA}">
      <text>
        <r>
          <rPr>
            <b/>
            <sz val="8"/>
            <color indexed="81"/>
            <rFont val="Tahoma"/>
            <family val="2"/>
            <charset val="186"/>
          </rPr>
          <t>merliinl:</t>
        </r>
        <r>
          <rPr>
            <sz val="8"/>
            <color indexed="81"/>
            <rFont val="Tahoma"/>
            <family val="2"/>
            <charset val="186"/>
          </rPr>
          <t xml:space="preserve">
kui ei ole teada järgmise kuu impordi määramisi, siis ei ole mõtete vaadata käimasolevat kuud, kuna sealt on impordi numbrid puudu</t>
        </r>
      </text>
    </comment>
    <comment ref="A161" authorId="1" shapeId="0" xr:uid="{29D3DBB9-4C67-43DC-84AA-931F810B6082}">
      <text>
        <r>
          <rPr>
            <b/>
            <sz val="8"/>
            <color indexed="81"/>
            <rFont val="Tahoma"/>
            <family val="2"/>
            <charset val="186"/>
          </rPr>
          <t xml:space="preserve">merliinl:
</t>
        </r>
        <r>
          <rPr>
            <sz val="8"/>
            <color indexed="81"/>
            <rFont val="Tahoma"/>
            <family val="2"/>
            <charset val="186"/>
          </rPr>
          <t xml:space="preserve">võtame kaustast andmed "gaas"
</t>
        </r>
      </text>
    </comment>
    <comment ref="A166" authorId="1" shapeId="0" xr:uid="{82DE7134-9626-4108-B569-E1AD61DE97CE}">
      <text>
        <r>
          <rPr>
            <b/>
            <sz val="8"/>
            <color indexed="81"/>
            <rFont val="Tahoma"/>
            <family val="2"/>
            <charset val="186"/>
          </rPr>
          <t>stella:</t>
        </r>
        <r>
          <rPr>
            <sz val="8"/>
            <color indexed="81"/>
            <rFont val="Tahoma"/>
            <family val="2"/>
            <charset val="186"/>
          </rPr>
          <t xml:space="preserve">
Võetud kaustast "maksude kaupa"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stella</author>
    <author>Kadri Klaos</author>
  </authors>
  <commentList>
    <comment ref="B3" authorId="0" shapeId="0" xr:uid="{00000000-0006-0000-1000-000001000000}">
      <text>
        <r>
          <rPr>
            <b/>
            <sz val="8"/>
            <color indexed="81"/>
            <rFont val="Tahoma"/>
            <family val="2"/>
            <charset val="186"/>
          </rPr>
          <t>stella:</t>
        </r>
        <r>
          <rPr>
            <sz val="8"/>
            <color indexed="81"/>
            <rFont val="Tahoma"/>
            <family val="2"/>
            <charset val="186"/>
          </rPr>
          <t xml:space="preserve">
Võetud kaustast "maksude kaupa"</t>
        </r>
      </text>
    </comment>
    <comment ref="I4" authorId="1" shapeId="0" xr:uid="{00000000-0006-0000-1000-000002000000}">
      <text>
        <r>
          <rPr>
            <b/>
            <sz val="9"/>
            <color indexed="81"/>
            <rFont val="Tahoma"/>
            <family val="2"/>
            <charset val="186"/>
          </rPr>
          <t>Kadri Klaos:</t>
        </r>
        <r>
          <rPr>
            <sz val="9"/>
            <color indexed="81"/>
            <rFont val="Tahoma"/>
            <family val="2"/>
            <charset val="186"/>
          </rPr>
          <t xml:space="preserve">
lisatus biokütus
</t>
        </r>
      </text>
    </comment>
    <comment ref="B39" authorId="0" shapeId="0" xr:uid="{00000000-0006-0000-1000-000003000000}">
      <text>
        <r>
          <rPr>
            <b/>
            <sz val="8"/>
            <color indexed="81"/>
            <rFont val="Tahoma"/>
            <family val="2"/>
            <charset val="186"/>
          </rPr>
          <t>stella:</t>
        </r>
        <r>
          <rPr>
            <sz val="8"/>
            <color indexed="81"/>
            <rFont val="Tahoma"/>
            <family val="2"/>
            <charset val="186"/>
          </rPr>
          <t xml:space="preserve">
Võetud kaustast "maksude kaupa"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stella</author>
  </authors>
  <commentList>
    <comment ref="A97" authorId="0" shapeId="0" xr:uid="{00000000-0006-0000-0100-000001000000}">
      <text>
        <r>
          <rPr>
            <b/>
            <sz val="8"/>
            <color indexed="81"/>
            <rFont val="Tahoma"/>
            <family val="2"/>
            <charset val="186"/>
          </rPr>
          <t>stella:</t>
        </r>
        <r>
          <rPr>
            <sz val="8"/>
            <color indexed="81"/>
            <rFont val="Tahoma"/>
            <family val="2"/>
            <charset val="186"/>
          </rPr>
          <t xml:space="preserve">
Võetud kaustast "maksude kaupa"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stella</author>
  </authors>
  <commentList>
    <comment ref="A86" authorId="0" shapeId="0" xr:uid="{00000000-0006-0000-0200-000001000000}">
      <text>
        <r>
          <rPr>
            <b/>
            <sz val="8"/>
            <color indexed="81"/>
            <rFont val="Tahoma"/>
            <family val="2"/>
            <charset val="186"/>
          </rPr>
          <t>stella:</t>
        </r>
        <r>
          <rPr>
            <sz val="8"/>
            <color indexed="81"/>
            <rFont val="Tahoma"/>
            <family val="2"/>
            <charset val="186"/>
          </rPr>
          <t xml:space="preserve">
pole määramisi, kasutame laekumist liigiti</t>
        </r>
      </text>
    </comment>
    <comment ref="A91" authorId="0" shapeId="0" xr:uid="{00000000-0006-0000-0200-000002000000}">
      <text>
        <r>
          <rPr>
            <b/>
            <sz val="8"/>
            <color indexed="81"/>
            <rFont val="Tahoma"/>
            <family val="2"/>
            <charset val="186"/>
          </rPr>
          <t>stella:</t>
        </r>
        <r>
          <rPr>
            <sz val="8"/>
            <color indexed="81"/>
            <rFont val="Tahoma"/>
            <family val="2"/>
            <charset val="186"/>
          </rPr>
          <t xml:space="preserve">
Võetud kaustast "maksude kaupa"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Jaan Urgas</author>
    <author>merliinl</author>
    <author>stella</author>
  </authors>
  <commentList>
    <comment ref="A3" authorId="0" shapeId="0" xr:uid="{00000000-0006-0000-0300-000001000000}">
      <text>
        <r>
          <rPr>
            <b/>
            <sz val="8"/>
            <color indexed="81"/>
            <rFont val="Tahoma"/>
            <family val="2"/>
            <charset val="186"/>
          </rPr>
          <t>Jaan Urgas:</t>
        </r>
        <r>
          <rPr>
            <sz val="8"/>
            <color indexed="81"/>
            <rFont val="Tahoma"/>
            <family val="2"/>
            <charset val="186"/>
          </rPr>
          <t xml:space="preserve">
koos BIO-ga</t>
        </r>
      </text>
    </comment>
    <comment ref="A5" authorId="0" shapeId="0" xr:uid="{00000000-0006-0000-0300-000002000000}">
      <text>
        <r>
          <rPr>
            <b/>
            <sz val="8"/>
            <color indexed="81"/>
            <rFont val="Tahoma"/>
            <family val="2"/>
            <charset val="186"/>
          </rPr>
          <t>Jaan Urgas:</t>
        </r>
        <r>
          <rPr>
            <sz val="8"/>
            <color indexed="81"/>
            <rFont val="Tahoma"/>
            <family val="2"/>
            <charset val="186"/>
          </rPr>
          <t xml:space="preserve">
koos Bio-ga</t>
        </r>
      </text>
    </comment>
    <comment ref="D30" authorId="1" shapeId="0" xr:uid="{00000000-0006-0000-0300-000003000000}">
      <text>
        <r>
          <rPr>
            <b/>
            <sz val="8"/>
            <color indexed="81"/>
            <rFont val="Tahoma"/>
            <family val="2"/>
            <charset val="186"/>
          </rPr>
          <t>merliinl:</t>
        </r>
        <r>
          <rPr>
            <sz val="8"/>
            <color indexed="81"/>
            <rFont val="Tahoma"/>
            <family val="2"/>
            <charset val="186"/>
          </rPr>
          <t xml:space="preserve">
vedelgaasi komponendid</t>
        </r>
      </text>
    </comment>
    <comment ref="A61" authorId="1" shapeId="0" xr:uid="{00000000-0006-0000-0300-000004000000}">
      <text>
        <r>
          <rPr>
            <b/>
            <sz val="8"/>
            <color indexed="81"/>
            <rFont val="Tahoma"/>
            <family val="2"/>
            <charset val="186"/>
          </rPr>
          <t>merliinl:</t>
        </r>
        <r>
          <rPr>
            <sz val="8"/>
            <color indexed="81"/>
            <rFont val="Tahoma"/>
            <family val="2"/>
            <charset val="186"/>
          </rPr>
          <t xml:space="preserve">
kui ei ole teada järgmise kuu impordi määramisi, siis ei ole mõtete vaadata käimasolevat kuud, kuna sealt on impordi numbrid puudu</t>
        </r>
      </text>
    </comment>
    <comment ref="D71" authorId="2" shapeId="0" xr:uid="{00000000-0006-0000-0300-000005000000}">
      <text>
        <r>
          <rPr>
            <b/>
            <sz val="8"/>
            <color indexed="81"/>
            <rFont val="Tahoma"/>
            <family val="2"/>
            <charset val="186"/>
          </rPr>
          <t>stella:</t>
        </r>
        <r>
          <rPr>
            <sz val="8"/>
            <color indexed="81"/>
            <rFont val="Tahoma"/>
            <family val="2"/>
            <charset val="186"/>
          </rPr>
          <t xml:space="preserve">
Vedelgaasi komponendid</t>
        </r>
      </text>
    </comment>
    <comment ref="A100" authorId="2" shapeId="0" xr:uid="{00000000-0006-0000-0300-000006000000}">
      <text>
        <r>
          <rPr>
            <b/>
            <sz val="8"/>
            <color indexed="81"/>
            <rFont val="Tahoma"/>
            <family val="2"/>
            <charset val="186"/>
          </rPr>
          <t xml:space="preserve">merliinl:
</t>
        </r>
        <r>
          <rPr>
            <sz val="8"/>
            <color indexed="81"/>
            <rFont val="Tahoma"/>
            <family val="2"/>
            <charset val="186"/>
          </rPr>
          <t>võtan kasutast andmed "kivisüsi"</t>
        </r>
      </text>
    </comment>
    <comment ref="A101" authorId="2" shapeId="0" xr:uid="{00000000-0006-0000-0300-000007000000}">
      <text>
        <r>
          <rPr>
            <b/>
            <sz val="8"/>
            <color indexed="81"/>
            <rFont val="Tahoma"/>
            <family val="2"/>
            <charset val="186"/>
          </rPr>
          <t xml:space="preserve">merliinl:
</t>
        </r>
        <r>
          <rPr>
            <sz val="8"/>
            <color indexed="81"/>
            <rFont val="Tahoma"/>
            <family val="2"/>
            <charset val="186"/>
          </rPr>
          <t>võtame kaustast andmed "gaas"</t>
        </r>
      </text>
    </comment>
    <comment ref="A108" authorId="2" shapeId="0" xr:uid="{00000000-0006-0000-0300-000008000000}">
      <text>
        <r>
          <rPr>
            <b/>
            <sz val="8"/>
            <color indexed="81"/>
            <rFont val="Tahoma"/>
            <family val="2"/>
            <charset val="186"/>
          </rPr>
          <t>stella:</t>
        </r>
        <r>
          <rPr>
            <sz val="8"/>
            <color indexed="81"/>
            <rFont val="Tahoma"/>
            <family val="2"/>
            <charset val="186"/>
          </rPr>
          <t xml:space="preserve">
Võetud kaustast "maksude kaupa"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merliinl</author>
    <author>stella</author>
  </authors>
  <commentList>
    <comment ref="A74" authorId="0" shapeId="0" xr:uid="{00000000-0006-0000-0400-000001000000}">
      <text>
        <r>
          <rPr>
            <b/>
            <sz val="8"/>
            <color indexed="81"/>
            <rFont val="Tahoma"/>
            <family val="2"/>
            <charset val="186"/>
          </rPr>
          <t>merliinl:</t>
        </r>
        <r>
          <rPr>
            <sz val="8"/>
            <color indexed="81"/>
            <rFont val="Tahoma"/>
            <family val="2"/>
            <charset val="186"/>
          </rPr>
          <t xml:space="preserve">
kui ei ole teada järgmise kuu impordi määramisi, siis ei ole mõtete vaadata käimasolevat kuud, kuna sealt on impordi numbrid puudu</t>
        </r>
      </text>
    </comment>
    <comment ref="A123" authorId="1" shapeId="0" xr:uid="{00000000-0006-0000-0400-000002000000}">
      <text>
        <r>
          <rPr>
            <b/>
            <sz val="8"/>
            <color indexed="81"/>
            <rFont val="Tahoma"/>
            <family val="2"/>
            <charset val="186"/>
          </rPr>
          <t xml:space="preserve">merliinl:
</t>
        </r>
        <r>
          <rPr>
            <sz val="8"/>
            <color indexed="81"/>
            <rFont val="Tahoma"/>
            <family val="2"/>
            <charset val="186"/>
          </rPr>
          <t xml:space="preserve">võtan kasutast andmed "kivisüsi". Alates veebruarist 2009 esitataske kivisöe andmed kütuse üldtabelis </t>
        </r>
      </text>
    </comment>
    <comment ref="A127" authorId="1" shapeId="0" xr:uid="{00000000-0006-0000-0400-000003000000}">
      <text>
        <r>
          <rPr>
            <b/>
            <sz val="8"/>
            <color indexed="81"/>
            <rFont val="Tahoma"/>
            <family val="2"/>
            <charset val="186"/>
          </rPr>
          <t xml:space="preserve">merliinl:
</t>
        </r>
        <r>
          <rPr>
            <sz val="8"/>
            <color indexed="81"/>
            <rFont val="Tahoma"/>
            <family val="2"/>
            <charset val="186"/>
          </rPr>
          <t>võtame kaustast andmed "gaas"</t>
        </r>
      </text>
    </comment>
    <comment ref="A132" authorId="1" shapeId="0" xr:uid="{00000000-0006-0000-0400-000004000000}">
      <text>
        <r>
          <rPr>
            <b/>
            <sz val="8"/>
            <color indexed="81"/>
            <rFont val="Tahoma"/>
            <family val="2"/>
            <charset val="186"/>
          </rPr>
          <t>stella:</t>
        </r>
        <r>
          <rPr>
            <sz val="8"/>
            <color indexed="81"/>
            <rFont val="Tahoma"/>
            <family val="2"/>
            <charset val="186"/>
          </rPr>
          <t xml:space="preserve">
Võetud kaustast "maksude kaupa"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merliinl</author>
    <author>stella</author>
  </authors>
  <commentList>
    <comment ref="A78" authorId="0" shapeId="0" xr:uid="{00000000-0006-0000-0500-000001000000}">
      <text>
        <r>
          <rPr>
            <b/>
            <sz val="8"/>
            <color indexed="81"/>
            <rFont val="Tahoma"/>
            <family val="2"/>
            <charset val="186"/>
          </rPr>
          <t>merliinl:</t>
        </r>
        <r>
          <rPr>
            <sz val="8"/>
            <color indexed="81"/>
            <rFont val="Tahoma"/>
            <family val="2"/>
            <charset val="186"/>
          </rPr>
          <t xml:space="preserve">
kui ei ole teada järgmise kuu impordi määramisi, siis ei ole mõtete vaadata käimasolevat kuud, kuna sealt on impordi numbrid puudu</t>
        </r>
      </text>
    </comment>
    <comment ref="A130" authorId="1" shapeId="0" xr:uid="{00000000-0006-0000-0500-000002000000}">
      <text>
        <r>
          <rPr>
            <b/>
            <sz val="8"/>
            <color indexed="81"/>
            <rFont val="Tahoma"/>
            <family val="2"/>
            <charset val="186"/>
          </rPr>
          <t xml:space="preserve">merliinl:
</t>
        </r>
        <r>
          <rPr>
            <sz val="8"/>
            <color indexed="81"/>
            <rFont val="Tahoma"/>
            <family val="2"/>
            <charset val="186"/>
          </rPr>
          <t xml:space="preserve">võtan kasutast andmed "kivisüsi". Alates veebruarist 2009 esitataske kivisöe andmed kütuse üldtabelis </t>
        </r>
      </text>
    </comment>
    <comment ref="A134" authorId="1" shapeId="0" xr:uid="{00000000-0006-0000-0500-000003000000}">
      <text>
        <r>
          <rPr>
            <b/>
            <sz val="8"/>
            <color indexed="81"/>
            <rFont val="Tahoma"/>
            <family val="2"/>
            <charset val="186"/>
          </rPr>
          <t xml:space="preserve">merliinl:
</t>
        </r>
        <r>
          <rPr>
            <sz val="8"/>
            <color indexed="81"/>
            <rFont val="Tahoma"/>
            <family val="2"/>
            <charset val="186"/>
          </rPr>
          <t>võtame kaustast andmed "gaas"</t>
        </r>
      </text>
    </comment>
    <comment ref="A139" authorId="1" shapeId="0" xr:uid="{00000000-0006-0000-0500-000004000000}">
      <text>
        <r>
          <rPr>
            <b/>
            <sz val="8"/>
            <color indexed="81"/>
            <rFont val="Tahoma"/>
            <family val="2"/>
            <charset val="186"/>
          </rPr>
          <t>stella:</t>
        </r>
        <r>
          <rPr>
            <sz val="8"/>
            <color indexed="81"/>
            <rFont val="Tahoma"/>
            <family val="2"/>
            <charset val="186"/>
          </rPr>
          <t xml:space="preserve">
Võetud kaustast "maksude kaupa"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merliinl</author>
    <author>stella</author>
  </authors>
  <commentList>
    <comment ref="N50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186"/>
          </rPr>
          <t>merliinl:</t>
        </r>
        <r>
          <rPr>
            <sz val="9"/>
            <color indexed="81"/>
            <rFont val="Tahoma"/>
            <family val="2"/>
            <charset val="186"/>
          </rPr>
          <t xml:space="preserve">
liidetud on juurede vedel põlevaine, mille hulgas on biokütus </t>
        </r>
      </text>
    </comment>
    <comment ref="A74" authorId="0" shapeId="0" xr:uid="{00000000-0006-0000-0600-000002000000}">
      <text>
        <r>
          <rPr>
            <b/>
            <sz val="8"/>
            <color indexed="81"/>
            <rFont val="Tahoma"/>
            <family val="2"/>
            <charset val="186"/>
          </rPr>
          <t>merliinl:</t>
        </r>
        <r>
          <rPr>
            <sz val="8"/>
            <color indexed="81"/>
            <rFont val="Tahoma"/>
            <family val="2"/>
            <charset val="186"/>
          </rPr>
          <t xml:space="preserve">
kui ei ole teada järgmise kuu impordi määramisi, siis ei ole mõtete vaadata käimasolevat kuud, kuna sealt on impordi numbrid puudu</t>
        </r>
      </text>
    </comment>
    <comment ref="N104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186"/>
          </rPr>
          <t>merliinl:</t>
        </r>
        <r>
          <rPr>
            <sz val="9"/>
            <color indexed="81"/>
            <rFont val="Tahoma"/>
            <family val="2"/>
            <charset val="186"/>
          </rPr>
          <t xml:space="preserve">
liidetud on juurede vedel põlevaine, mille hulgas on biokütus </t>
        </r>
      </text>
    </comment>
    <comment ref="A123" authorId="1" shapeId="0" xr:uid="{00000000-0006-0000-0600-000004000000}">
      <text>
        <r>
          <rPr>
            <b/>
            <sz val="8"/>
            <color indexed="81"/>
            <rFont val="Tahoma"/>
            <family val="2"/>
            <charset val="186"/>
          </rPr>
          <t xml:space="preserve">merliinl:
</t>
        </r>
        <r>
          <rPr>
            <sz val="8"/>
            <color indexed="81"/>
            <rFont val="Tahoma"/>
            <family val="2"/>
            <charset val="186"/>
          </rPr>
          <t xml:space="preserve">võtan kasutast andmed "kivisüsi". Alates veebruarist 2009 esitataske kivisöe andmed kütuse üldtabelis </t>
        </r>
      </text>
    </comment>
    <comment ref="A127" authorId="1" shapeId="0" xr:uid="{00000000-0006-0000-0600-000005000000}">
      <text>
        <r>
          <rPr>
            <b/>
            <sz val="8"/>
            <color indexed="81"/>
            <rFont val="Tahoma"/>
            <family val="2"/>
            <charset val="186"/>
          </rPr>
          <t xml:space="preserve">merliinl:
</t>
        </r>
        <r>
          <rPr>
            <sz val="8"/>
            <color indexed="81"/>
            <rFont val="Tahoma"/>
            <family val="2"/>
            <charset val="186"/>
          </rPr>
          <t>võtame kaustast andmed "gaas"
PARANDATUD ANDMED</t>
        </r>
      </text>
    </comment>
    <comment ref="A132" authorId="1" shapeId="0" xr:uid="{00000000-0006-0000-0600-000006000000}">
      <text>
        <r>
          <rPr>
            <b/>
            <sz val="8"/>
            <color indexed="81"/>
            <rFont val="Tahoma"/>
            <family val="2"/>
            <charset val="186"/>
          </rPr>
          <t>stella:</t>
        </r>
        <r>
          <rPr>
            <sz val="8"/>
            <color indexed="81"/>
            <rFont val="Tahoma"/>
            <family val="2"/>
            <charset val="186"/>
          </rPr>
          <t xml:space="preserve">
Võetud kaustast "maksude kaupa"</t>
        </r>
      </text>
    </comment>
    <comment ref="A148" authorId="0" shapeId="0" xr:uid="{00000000-0006-0000-0600-000007000000}">
      <text>
        <r>
          <rPr>
            <b/>
            <sz val="9"/>
            <color indexed="81"/>
            <rFont val="Tahoma"/>
            <family val="2"/>
            <charset val="186"/>
          </rPr>
          <t>merliinl:</t>
        </r>
        <r>
          <rPr>
            <sz val="9"/>
            <color indexed="81"/>
            <rFont val="Tahoma"/>
            <family val="2"/>
            <charset val="186"/>
          </rPr>
          <t xml:space="preserve">
alates juulist 2011 kadus biokütusel aktsiisivabastus. Alates 2012 aastast liidame selle osa bensiini hulka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merliinl</author>
    <author>stella</author>
  </authors>
  <commentList>
    <comment ref="I5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186"/>
          </rPr>
          <t>merliinl:</t>
        </r>
        <r>
          <rPr>
            <sz val="9"/>
            <color indexed="81"/>
            <rFont val="Tahoma"/>
            <family val="2"/>
            <charset val="186"/>
          </rPr>
          <t xml:space="preserve">
liidetud juurde lennukibensiini osa, millele oli määratud bensiini aktsiis</t>
        </r>
      </text>
    </comment>
    <comment ref="A63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186"/>
          </rPr>
          <t>merliinl:</t>
        </r>
        <r>
          <rPr>
            <sz val="9"/>
            <color indexed="81"/>
            <rFont val="Tahoma"/>
            <family val="2"/>
            <charset val="186"/>
          </rPr>
          <t xml:space="preserve">
liidetud on juurede vedel põlevaine, mille hulgas on biokütus </t>
        </r>
      </text>
    </comment>
    <comment ref="A87" authorId="0" shapeId="0" xr:uid="{00000000-0006-0000-0700-000003000000}">
      <text>
        <r>
          <rPr>
            <b/>
            <sz val="8"/>
            <color indexed="81"/>
            <rFont val="Tahoma"/>
            <family val="2"/>
            <charset val="186"/>
          </rPr>
          <t>merliinl:</t>
        </r>
        <r>
          <rPr>
            <sz val="8"/>
            <color indexed="81"/>
            <rFont val="Tahoma"/>
            <family val="2"/>
            <charset val="186"/>
          </rPr>
          <t xml:space="preserve">
kui ei ole teada järgmise kuu impordi määramisi, siis ei ole mõtete vaadata käimasolevat kuud, kuna sealt on impordi numbrid puudu</t>
        </r>
      </text>
    </comment>
    <comment ref="A138" authorId="1" shapeId="0" xr:uid="{00000000-0006-0000-0700-000004000000}">
      <text>
        <r>
          <rPr>
            <b/>
            <sz val="8"/>
            <color indexed="81"/>
            <rFont val="Tahoma"/>
            <family val="2"/>
            <charset val="186"/>
          </rPr>
          <t xml:space="preserve">merliinl:
</t>
        </r>
        <r>
          <rPr>
            <sz val="8"/>
            <color indexed="81"/>
            <rFont val="Tahoma"/>
            <family val="2"/>
            <charset val="186"/>
          </rPr>
          <t>võtame kaustast andmed "gaas"
PARANDATUD ANDMED</t>
        </r>
      </text>
    </comment>
    <comment ref="A143" authorId="1" shapeId="0" xr:uid="{00000000-0006-0000-0700-000005000000}">
      <text>
        <r>
          <rPr>
            <b/>
            <sz val="8"/>
            <color indexed="81"/>
            <rFont val="Tahoma"/>
            <family val="2"/>
            <charset val="186"/>
          </rPr>
          <t>stella:</t>
        </r>
        <r>
          <rPr>
            <sz val="8"/>
            <color indexed="81"/>
            <rFont val="Tahoma"/>
            <family val="2"/>
            <charset val="186"/>
          </rPr>
          <t xml:space="preserve">
Võetud kaustast "maksude kaupa"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merliinl</author>
    <author>merliin.laos</author>
    <author>stella</author>
  </authors>
  <commentList>
    <comment ref="C2" authorId="0" shapeId="0" xr:uid="{00000000-0006-0000-0800-000001000000}">
      <text>
        <r>
          <rPr>
            <b/>
            <sz val="9"/>
            <color indexed="81"/>
            <rFont val="Tahoma"/>
            <family val="2"/>
            <charset val="186"/>
          </rPr>
          <t>merliinl:</t>
        </r>
        <r>
          <rPr>
            <sz val="9"/>
            <color indexed="81"/>
            <rFont val="Tahoma"/>
            <family val="2"/>
            <charset val="186"/>
          </rPr>
          <t xml:space="preserve">
+ OSPA kütus 1 081 (1000 L), millelt tasuti aktsiisi 2009</t>
        </r>
      </text>
    </comment>
    <comment ref="D2" authorId="0" shapeId="0" xr:uid="{00000000-0006-0000-0800-000002000000}">
      <text>
        <r>
          <rPr>
            <b/>
            <sz val="9"/>
            <color indexed="81"/>
            <rFont val="Tahoma"/>
            <family val="2"/>
            <charset val="186"/>
          </rPr>
          <t>merliinl:</t>
        </r>
        <r>
          <rPr>
            <sz val="9"/>
            <color indexed="81"/>
            <rFont val="Tahoma"/>
            <family val="2"/>
            <charset val="186"/>
          </rPr>
          <t xml:space="preserve">
+ OSPA kütus 1 081 (1000 L), millelt tasuti aktsiisi 2009</t>
        </r>
      </text>
    </comment>
    <comment ref="E2" authorId="0" shapeId="0" xr:uid="{00000000-0006-0000-0800-000003000000}">
      <text>
        <r>
          <rPr>
            <b/>
            <sz val="9"/>
            <color indexed="81"/>
            <rFont val="Tahoma"/>
            <family val="2"/>
            <charset val="186"/>
          </rPr>
          <t>merliinl:</t>
        </r>
        <r>
          <rPr>
            <sz val="9"/>
            <color indexed="81"/>
            <rFont val="Tahoma"/>
            <family val="2"/>
            <charset val="186"/>
          </rPr>
          <t xml:space="preserve">
+ OSPA kütus 2 694 (1000 L), millelt tasuti aktsiisi 2009</t>
        </r>
      </text>
    </comment>
    <comment ref="F2" authorId="0" shapeId="0" xr:uid="{00000000-0006-0000-0800-000004000000}">
      <text>
        <r>
          <rPr>
            <b/>
            <sz val="9"/>
            <color indexed="81"/>
            <rFont val="Tahoma"/>
            <family val="2"/>
            <charset val="186"/>
          </rPr>
          <t>merliinl:</t>
        </r>
        <r>
          <rPr>
            <sz val="9"/>
            <color indexed="81"/>
            <rFont val="Tahoma"/>
            <family val="2"/>
            <charset val="186"/>
          </rPr>
          <t xml:space="preserve">
+ OSPA kütus 3 513 (1000 L), millelt tasuti aktsiisi 2009</t>
        </r>
      </text>
    </comment>
    <comment ref="G2" authorId="0" shapeId="0" xr:uid="{00000000-0006-0000-0800-000005000000}">
      <text>
        <r>
          <rPr>
            <b/>
            <sz val="9"/>
            <color indexed="81"/>
            <rFont val="Tahoma"/>
            <family val="2"/>
            <charset val="186"/>
          </rPr>
          <t>merliinl:</t>
        </r>
        <r>
          <rPr>
            <sz val="9"/>
            <color indexed="81"/>
            <rFont val="Tahoma"/>
            <family val="2"/>
            <charset val="186"/>
          </rPr>
          <t xml:space="preserve">
+ OSPA kütus 2 702 (1000 L), millelt tasuti aktsiisi 2009</t>
        </r>
      </text>
    </comment>
    <comment ref="H2" authorId="0" shapeId="0" xr:uid="{00000000-0006-0000-0800-000006000000}">
      <text>
        <r>
          <rPr>
            <b/>
            <sz val="9"/>
            <color indexed="81"/>
            <rFont val="Tahoma"/>
            <family val="2"/>
            <charset val="186"/>
          </rPr>
          <t>merliinl:</t>
        </r>
        <r>
          <rPr>
            <sz val="9"/>
            <color indexed="81"/>
            <rFont val="Tahoma"/>
            <family val="2"/>
            <charset val="186"/>
          </rPr>
          <t xml:space="preserve">
+ OSPA kütus 1 779 (1000 L), millelt tasuti aktsiisi 2009</t>
        </r>
      </text>
    </comment>
    <comment ref="E4" authorId="0" shapeId="0" xr:uid="{00000000-0006-0000-0800-000007000000}">
      <text>
        <r>
          <rPr>
            <b/>
            <sz val="9"/>
            <color indexed="81"/>
            <rFont val="Tahoma"/>
            <family val="2"/>
            <charset val="186"/>
          </rPr>
          <t>merliinl:</t>
        </r>
        <r>
          <rPr>
            <sz val="9"/>
            <color indexed="81"/>
            <rFont val="Tahoma"/>
            <family val="2"/>
            <charset val="186"/>
          </rPr>
          <t xml:space="preserve">
OSPA kütus, mille Statoil ostis ja mille kogused olid 5 794,135 (1000 L) ning millelt aktsiis tasuti 2009 </t>
        </r>
      </text>
    </comment>
    <comment ref="E38" authorId="0" shapeId="0" xr:uid="{00000000-0006-0000-0800-000008000000}">
      <text>
        <r>
          <rPr>
            <b/>
            <sz val="9"/>
            <color indexed="81"/>
            <rFont val="Tahoma"/>
            <family val="2"/>
            <charset val="186"/>
          </rPr>
          <t xml:space="preserve">merliinl:
</t>
        </r>
        <r>
          <rPr>
            <sz val="9"/>
            <color indexed="81"/>
            <rFont val="Tahoma"/>
            <family val="2"/>
            <charset val="186"/>
          </rPr>
          <t>2012a kõrge baas, tuleb vaadata 3 ja 4 kuu koguseid kokku, langus hinnnaguliselt võiks olla ca 4%, kui arvestada lisaks OSPA kütust</t>
        </r>
      </text>
    </comment>
    <comment ref="F38" authorId="0" shapeId="0" xr:uid="{00000000-0006-0000-0800-000009000000}">
      <text>
        <r>
          <rPr>
            <b/>
            <sz val="9"/>
            <color indexed="81"/>
            <rFont val="Tahoma"/>
            <family val="2"/>
            <charset val="186"/>
          </rPr>
          <t>merliinl:</t>
        </r>
        <r>
          <rPr>
            <sz val="9"/>
            <color indexed="81"/>
            <rFont val="Tahoma"/>
            <family val="2"/>
            <charset val="186"/>
          </rPr>
          <t xml:space="preserve">
kui arvestada, eelmise aasata erakorraliselt madalat baasi, siis oleks aastate võrdluses kogused hoopis langenud ca 6%</t>
        </r>
      </text>
    </comment>
    <comment ref="A79" authorId="0" shapeId="0" xr:uid="{00000000-0006-0000-0800-00000A000000}">
      <text>
        <r>
          <rPr>
            <b/>
            <sz val="9"/>
            <color indexed="81"/>
            <rFont val="Tahoma"/>
            <family val="2"/>
            <charset val="186"/>
          </rPr>
          <t>merliinl:</t>
        </r>
        <r>
          <rPr>
            <sz val="9"/>
            <color indexed="81"/>
            <rFont val="Tahoma"/>
            <family val="2"/>
            <charset val="186"/>
          </rPr>
          <t xml:space="preserve">
liidetud on juurede raske kütteõli komponendid</t>
        </r>
      </text>
    </comment>
    <comment ref="A101" authorId="0" shapeId="0" xr:uid="{00000000-0006-0000-0800-00000B000000}">
      <text>
        <r>
          <rPr>
            <b/>
            <sz val="8"/>
            <color indexed="81"/>
            <rFont val="Tahoma"/>
            <family val="2"/>
            <charset val="186"/>
          </rPr>
          <t>merliinl:</t>
        </r>
        <r>
          <rPr>
            <sz val="8"/>
            <color indexed="81"/>
            <rFont val="Tahoma"/>
            <family val="2"/>
            <charset val="186"/>
          </rPr>
          <t xml:space="preserve">
kui ei ole teada järgmise kuu impordi määramisi, siis ei ole mõtete vaadata käimasolevat kuud, kuna sealt on impordi numbrid puudu</t>
        </r>
      </text>
    </comment>
    <comment ref="A130" authorId="1" shapeId="0" xr:uid="{00000000-0006-0000-0800-00000C000000}">
      <text>
        <r>
          <rPr>
            <b/>
            <sz val="9"/>
            <color indexed="81"/>
            <rFont val="Tahoma"/>
            <family val="2"/>
            <charset val="186"/>
          </rPr>
          <t>merliin.laos:</t>
        </r>
        <r>
          <rPr>
            <sz val="9"/>
            <color indexed="81"/>
            <rFont val="Tahoma"/>
            <family val="2"/>
            <charset val="186"/>
          </rPr>
          <t xml:space="preserve">
liidetud on juurde raske kütteõli kmponendid</t>
        </r>
      </text>
    </comment>
    <comment ref="A150" authorId="2" shapeId="0" xr:uid="{00000000-0006-0000-0800-00000D000000}">
      <text>
        <r>
          <rPr>
            <b/>
            <sz val="8"/>
            <color indexed="81"/>
            <rFont val="Tahoma"/>
            <family val="2"/>
            <charset val="186"/>
          </rPr>
          <t xml:space="preserve">merliinl:
</t>
        </r>
        <r>
          <rPr>
            <sz val="8"/>
            <color indexed="81"/>
            <rFont val="Tahoma"/>
            <family val="2"/>
            <charset val="186"/>
          </rPr>
          <t>võtame kaustast andmed "gaas"
PARANDATUD ANDMED</t>
        </r>
      </text>
    </comment>
    <comment ref="A155" authorId="2" shapeId="0" xr:uid="{00000000-0006-0000-0800-00000E000000}">
      <text>
        <r>
          <rPr>
            <b/>
            <sz val="8"/>
            <color indexed="81"/>
            <rFont val="Tahoma"/>
            <family val="2"/>
            <charset val="186"/>
          </rPr>
          <t>stella:</t>
        </r>
        <r>
          <rPr>
            <sz val="8"/>
            <color indexed="81"/>
            <rFont val="Tahoma"/>
            <family val="2"/>
            <charset val="186"/>
          </rPr>
          <t xml:space="preserve">
Võetud kaustast "maksude kaupa"</t>
        </r>
      </text>
    </comment>
  </commentList>
</comments>
</file>

<file path=xl/sharedStrings.xml><?xml version="1.0" encoding="utf-8"?>
<sst xmlns="http://schemas.openxmlformats.org/spreadsheetml/2006/main" count="5530" uniqueCount="143">
  <si>
    <t>Bensiini komponendid</t>
  </si>
  <si>
    <t>Diislikütus</t>
  </si>
  <si>
    <t>Eriotstarbeline diislikütus</t>
  </si>
  <si>
    <t>Kerge küttõli</t>
  </si>
  <si>
    <t>Lennukibensiin</t>
  </si>
  <si>
    <t>Petrooleum</t>
  </si>
  <si>
    <t>Raske kütteõli</t>
  </si>
  <si>
    <t>Vedelgaas</t>
  </si>
  <si>
    <t>Bensiin (pliivaba)</t>
  </si>
  <si>
    <t>1000 L</t>
  </si>
  <si>
    <t>1000 kg</t>
  </si>
  <si>
    <t>Põlevkivikütteõli</t>
  </si>
  <si>
    <t>Vedel põlevaine, sealhulgas biokütus (diislikütuse asemel)</t>
  </si>
  <si>
    <t>Aktsiis</t>
  </si>
  <si>
    <t>KOKKU</t>
  </si>
  <si>
    <t>ÜHIK</t>
  </si>
  <si>
    <t>IMPORT</t>
  </si>
  <si>
    <t>AKTSIISILAOST</t>
  </si>
  <si>
    <t xml:space="preserve">AKTSIISILAOST </t>
  </si>
  <si>
    <t xml:space="preserve">Kogus </t>
  </si>
  <si>
    <t>Pliibensiin</t>
  </si>
  <si>
    <t>Tegelik laekumine</t>
  </si>
  <si>
    <t>EEK</t>
  </si>
  <si>
    <t>Määramine</t>
  </si>
  <si>
    <t>Määramise ja tegeliku laekumise vahe</t>
  </si>
  <si>
    <t xml:space="preserve">Kivisüsi </t>
  </si>
  <si>
    <t xml:space="preserve">EEK </t>
  </si>
  <si>
    <t xml:space="preserve">Määramine kokku </t>
  </si>
  <si>
    <t xml:space="preserve">KOKKU </t>
  </si>
  <si>
    <t>Maagaas</t>
  </si>
  <si>
    <t>Vedelgaasi komponendid</t>
  </si>
  <si>
    <t>Diisli - ja biokütuse segu</t>
  </si>
  <si>
    <t xml:space="preserve">Bensiini- ja biokütuse segu </t>
  </si>
  <si>
    <t>Kasv v.e.a</t>
  </si>
  <si>
    <t>Eriotstarbelise diisli- ja biokütuse segu</t>
  </si>
  <si>
    <t>Kivisüsi</t>
  </si>
  <si>
    <t>GJ</t>
  </si>
  <si>
    <t>Diisli- ja biokütuse segu</t>
  </si>
  <si>
    <t>Bensiini- ja biokütuse segu</t>
  </si>
  <si>
    <t>Kerge kütteõli</t>
  </si>
  <si>
    <t>Diislikütuse komponendid</t>
  </si>
  <si>
    <t>Kokku 1000 l</t>
  </si>
  <si>
    <t>Petrooleumi komponendid</t>
  </si>
  <si>
    <t>Põlevkivi</t>
  </si>
  <si>
    <t>EUR</t>
  </si>
  <si>
    <t>T</t>
  </si>
  <si>
    <t>Tegeliku laekumise ja määramise vahe</t>
  </si>
  <si>
    <t>KASV V.E.A.</t>
  </si>
  <si>
    <t>Diisel</t>
  </si>
  <si>
    <t>Bensiin 2012</t>
  </si>
  <si>
    <t>Bensiin 2011</t>
  </si>
  <si>
    <t>Muutus</t>
  </si>
  <si>
    <t>Diisel+EMK 2011</t>
  </si>
  <si>
    <t>Diisel+EMK 2012</t>
  </si>
  <si>
    <t>Biokütuse (bensiin) segu 2011</t>
  </si>
  <si>
    <t>Biokütuse (bensiin) segu 2012</t>
  </si>
  <si>
    <t xml:space="preserve">Bensiin </t>
  </si>
  <si>
    <t>EOD</t>
  </si>
  <si>
    <t>Biokütuse kasv</t>
  </si>
  <si>
    <t xml:space="preserve">Bensiin kokku kasv </t>
  </si>
  <si>
    <t>Bensiini (pliivaba) kasv</t>
  </si>
  <si>
    <t xml:space="preserve">Kokku </t>
  </si>
  <si>
    <t>Bensiin 2013</t>
  </si>
  <si>
    <t>Biokütuse (bensiin) segu 2013</t>
  </si>
  <si>
    <t>SLAIDILE</t>
  </si>
  <si>
    <t>Muu</t>
  </si>
  <si>
    <t>mln EUR</t>
  </si>
  <si>
    <t>..mootorikütuse jaemüük v.e.a</t>
  </si>
  <si>
    <t xml:space="preserve">Kütus kokku </t>
  </si>
  <si>
    <t>Kütus kokku v.e.a</t>
  </si>
  <si>
    <t>Beniin koos OSPA</t>
  </si>
  <si>
    <t>Bensiin kasv</t>
  </si>
  <si>
    <t>Beniini kasv arvestades OSPA</t>
  </si>
  <si>
    <t>Bensiin kasv v.e.a</t>
  </si>
  <si>
    <t>Diisel 2012</t>
  </si>
  <si>
    <t>Diisel 2013</t>
  </si>
  <si>
    <t>EOD 2012</t>
  </si>
  <si>
    <t>EOD 2013</t>
  </si>
  <si>
    <t>EOD kasv v.e.a</t>
  </si>
  <si>
    <t xml:space="preserve">Diislikütus </t>
  </si>
  <si>
    <t>Bensiin 2014</t>
  </si>
  <si>
    <t>Biokütuse (bensiin) segu 2014</t>
  </si>
  <si>
    <t>VÕLG</t>
  </si>
  <si>
    <t>Diislikütuse ja biokütuse segu</t>
  </si>
  <si>
    <t>Diislikütus (koos bioga)</t>
  </si>
  <si>
    <t>Bensiin (biosegu)</t>
  </si>
  <si>
    <t>Bensiin</t>
  </si>
  <si>
    <t>Bensiin 2015</t>
  </si>
  <si>
    <t>Biokütuse (bensiin) segu 2015</t>
  </si>
  <si>
    <t xml:space="preserve">Vedel põlevaine </t>
  </si>
  <si>
    <t>Vedel põlevaine</t>
  </si>
  <si>
    <t>1000 m3</t>
  </si>
  <si>
    <t>Aasta</t>
  </si>
  <si>
    <t>Laekumised</t>
  </si>
  <si>
    <t>Kogused</t>
  </si>
  <si>
    <t>Kassapõhine laekumine aastate lõikes</t>
  </si>
  <si>
    <t>Bensiin kokku</t>
  </si>
  <si>
    <t>Diisel kokku</t>
  </si>
  <si>
    <t>Vedelgaas kokku</t>
  </si>
  <si>
    <t>KOKKU ilma maagaasita</t>
  </si>
  <si>
    <t>ELEKTER</t>
  </si>
  <si>
    <t>Mootorimaagaas</t>
  </si>
  <si>
    <t>Mootorivedelgaas</t>
  </si>
  <si>
    <t>Biokütus või vedel põlevaine (raske kütteõli asemel, ATKEAS § 66 lg 8.1)</t>
  </si>
  <si>
    <t>Põlevkivikütteõli (ATKEAS § 66 lg 9.1)</t>
  </si>
  <si>
    <t>Tekkepõhine laekumine aastate lõikes</t>
  </si>
  <si>
    <t>Raske kütteõli (ATKEAS § 66 lg 8.1)</t>
  </si>
  <si>
    <t>Diisel (s.h.eriotstarbeline)</t>
  </si>
  <si>
    <t>Muud</t>
  </si>
  <si>
    <t>Erimärgistatud kütused</t>
  </si>
  <si>
    <t>Muu kütus</t>
  </si>
  <si>
    <t>Raske kütteõli komponendid</t>
  </si>
  <si>
    <t>kütteõlid kokku</t>
  </si>
  <si>
    <t>SPLIT data and fuel taxes transport (cash)</t>
  </si>
  <si>
    <t>SPLIT data and fuel taxes transport (accrual)</t>
  </si>
  <si>
    <t>Vedel põlevaine (raske kütteõli asemel)</t>
  </si>
  <si>
    <t>Vedel põlevaine (raske kütteõli asemel, ATKEAS § 66 lg 8.1)</t>
  </si>
  <si>
    <t>Veeldatud olekus mootorimaagaas</t>
  </si>
  <si>
    <t>1001 kg</t>
  </si>
  <si>
    <t xml:space="preserve">KÕIK TEKKPÕHINE </t>
  </si>
  <si>
    <t xml:space="preserve">KÕIK TEKKEPÕHINE </t>
  </si>
  <si>
    <t>Vedel põlevaine (diislikütuse asemel)</t>
  </si>
  <si>
    <t>kassapõhine</t>
  </si>
  <si>
    <t>2019 kogus</t>
  </si>
  <si>
    <t>2019 laekumine</t>
  </si>
  <si>
    <t>2020 kogus</t>
  </si>
  <si>
    <t xml:space="preserve">2020 laekumine </t>
  </si>
  <si>
    <t>2020 kogus silutud</t>
  </si>
  <si>
    <t>2019 kogus silutud</t>
  </si>
  <si>
    <t>2020 laekumine silutud (parem skaala)</t>
  </si>
  <si>
    <t>2019 laeumine silutud (parem skaala)</t>
  </si>
  <si>
    <t>2019 jaan-aprill</t>
  </si>
  <si>
    <t xml:space="preserve">2020 jaan-aprill </t>
  </si>
  <si>
    <t>2019 mai-dets</t>
  </si>
  <si>
    <t xml:space="preserve">2020 mai-dets </t>
  </si>
  <si>
    <t>Määr 1000 L kohta</t>
  </si>
  <si>
    <t>Periood</t>
  </si>
  <si>
    <t xml:space="preserve">Kogus mln l </t>
  </si>
  <si>
    <t>Laekumine mln €</t>
  </si>
  <si>
    <t>493/372</t>
  </si>
  <si>
    <t>muutus versus 2019</t>
  </si>
  <si>
    <t xml:space="preserve">Koguste kasv </t>
  </si>
  <si>
    <t xml:space="preserve">Laekumiste kasv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</si>
</sst>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k_r_-;\-* #,##0.00\ _k_r_-;_-* &quot;-&quot;??\ _k_r_-;_-@_-"/>
    <numFmt numFmtId="165" formatCode="#,##0.000"/>
    <numFmt numFmtId="166" formatCode="#,##0.0"/>
    <numFmt numFmtId="167" formatCode="0.0%"/>
    <numFmt numFmtId="168" formatCode="0.0"/>
  </numFmts>
  <fonts count="40" x14ac:knownFonts="1">
    <font>
      <sz val="10"/>
      <name val="Arial"/>
      <charset val="186"/>
    </font>
    <font>
      <sz val="10"/>
      <name val="Arial"/>
      <family val="2"/>
      <charset val="186"/>
    </font>
    <font>
      <sz val="8"/>
      <name val="Arial"/>
      <family val="2"/>
      <charset val="186"/>
    </font>
    <font>
      <b/>
      <sz val="10"/>
      <name val="Arial"/>
      <family val="2"/>
    </font>
    <font>
      <sz val="10"/>
      <name val="Arial"/>
      <family val="2"/>
      <charset val="186"/>
    </font>
    <font>
      <b/>
      <sz val="10"/>
      <name val="Arial"/>
      <family val="2"/>
      <charset val="186"/>
    </font>
    <font>
      <b/>
      <i/>
      <sz val="10"/>
      <name val="Arial"/>
      <family val="2"/>
      <charset val="186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Times New Roman"/>
      <family val="1"/>
      <charset val="186"/>
    </font>
    <font>
      <b/>
      <sz val="10"/>
      <color indexed="8"/>
      <name val="Arial"/>
      <family val="2"/>
      <charset val="186"/>
    </font>
    <font>
      <b/>
      <sz val="8"/>
      <color indexed="81"/>
      <name val="Tahoma"/>
      <family val="2"/>
      <charset val="186"/>
    </font>
    <font>
      <sz val="8"/>
      <color indexed="81"/>
      <name val="Tahoma"/>
      <family val="2"/>
      <charset val="186"/>
    </font>
    <font>
      <sz val="10"/>
      <color indexed="10"/>
      <name val="Arial"/>
      <family val="2"/>
      <charset val="186"/>
    </font>
    <font>
      <sz val="9"/>
      <color indexed="81"/>
      <name val="Tahoma"/>
      <family val="2"/>
      <charset val="186"/>
    </font>
    <font>
      <b/>
      <sz val="9"/>
      <color indexed="81"/>
      <name val="Tahoma"/>
      <family val="2"/>
      <charset val="186"/>
    </font>
    <font>
      <b/>
      <sz val="11"/>
      <color theme="1"/>
      <name val="Calibri"/>
      <family val="2"/>
      <charset val="186"/>
      <scheme val="minor"/>
    </font>
    <font>
      <i/>
      <sz val="10"/>
      <name val="Arial"/>
      <family val="2"/>
      <charset val="186"/>
    </font>
    <font>
      <sz val="10"/>
      <color rgb="FF000000"/>
      <name val="Arial"/>
      <family val="2"/>
      <charset val="186"/>
    </font>
    <font>
      <sz val="10"/>
      <color rgb="FFFF0000"/>
      <name val="Arial"/>
      <family val="2"/>
      <charset val="186"/>
    </font>
    <font>
      <sz val="11"/>
      <color indexed="8"/>
      <name val="Calibri"/>
      <family val="2"/>
      <charset val="186"/>
    </font>
    <font>
      <sz val="11"/>
      <color indexed="9"/>
      <name val="Calibri"/>
      <family val="2"/>
      <charset val="186"/>
    </font>
    <font>
      <sz val="11"/>
      <color indexed="20"/>
      <name val="Calibri"/>
      <family val="2"/>
      <charset val="186"/>
    </font>
    <font>
      <b/>
      <sz val="11"/>
      <color indexed="52"/>
      <name val="Calibri"/>
      <family val="2"/>
      <charset val="186"/>
    </font>
    <font>
      <b/>
      <sz val="11"/>
      <color indexed="9"/>
      <name val="Calibri"/>
      <family val="2"/>
      <charset val="186"/>
    </font>
    <font>
      <i/>
      <sz val="11"/>
      <color indexed="23"/>
      <name val="Calibri"/>
      <family val="2"/>
      <charset val="186"/>
    </font>
    <font>
      <sz val="11"/>
      <color indexed="17"/>
      <name val="Calibri"/>
      <family val="2"/>
      <charset val="186"/>
    </font>
    <font>
      <b/>
      <sz val="15"/>
      <color indexed="56"/>
      <name val="Calibri"/>
      <family val="2"/>
      <charset val="186"/>
    </font>
    <font>
      <b/>
      <sz val="13"/>
      <color indexed="56"/>
      <name val="Calibri"/>
      <family val="2"/>
      <charset val="186"/>
    </font>
    <font>
      <b/>
      <sz val="11"/>
      <color indexed="56"/>
      <name val="Calibri"/>
      <family val="2"/>
      <charset val="186"/>
    </font>
    <font>
      <sz val="11"/>
      <color indexed="62"/>
      <name val="Calibri"/>
      <family val="2"/>
      <charset val="186"/>
    </font>
    <font>
      <sz val="11"/>
      <color indexed="52"/>
      <name val="Calibri"/>
      <family val="2"/>
      <charset val="186"/>
    </font>
    <font>
      <sz val="11"/>
      <color indexed="60"/>
      <name val="Calibri"/>
      <family val="2"/>
      <charset val="186"/>
    </font>
    <font>
      <b/>
      <sz val="11"/>
      <color indexed="63"/>
      <name val="Calibri"/>
      <family val="2"/>
      <charset val="186"/>
    </font>
    <font>
      <b/>
      <sz val="18"/>
      <color indexed="56"/>
      <name val="Cambria"/>
      <family val="2"/>
      <charset val="186"/>
    </font>
    <font>
      <b/>
      <sz val="11"/>
      <color indexed="8"/>
      <name val="Calibri"/>
      <family val="2"/>
      <charset val="186"/>
    </font>
    <font>
      <sz val="11"/>
      <color indexed="10"/>
      <name val="Calibri"/>
      <family val="2"/>
      <charset val="186"/>
    </font>
    <font>
      <b/>
      <sz val="10"/>
      <color rgb="FFFF0000"/>
      <name val="Arial"/>
      <family val="2"/>
      <charset val="186"/>
    </font>
    <font>
      <sz val="8"/>
      <name val="Arial"/>
      <family val="2"/>
      <charset val="186"/>
    </font>
  </fonts>
  <fills count="3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F0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4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10" fillId="0" borderId="0"/>
    <xf numFmtId="9" fontId="1" fillId="0" borderId="0" applyFont="0" applyFill="0" applyBorder="0" applyAlignment="0" applyProtection="0"/>
    <xf numFmtId="0" fontId="1" fillId="0" borderId="0"/>
    <xf numFmtId="0" fontId="10" fillId="0" borderId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14" borderId="0" applyNumberFormat="0" applyBorder="0" applyAlignment="0" applyProtection="0"/>
    <xf numFmtId="0" fontId="21" fillId="17" borderId="0" applyNumberFormat="0" applyBorder="0" applyAlignment="0" applyProtection="0"/>
    <xf numFmtId="0" fontId="21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8" borderId="0" applyNumberFormat="0" applyBorder="0" applyAlignment="0" applyProtection="0"/>
    <xf numFmtId="0" fontId="23" fillId="12" borderId="0" applyNumberFormat="0" applyBorder="0" applyAlignment="0" applyProtection="0"/>
    <xf numFmtId="0" fontId="24" fillId="29" borderId="52" applyNumberFormat="0" applyAlignment="0" applyProtection="0"/>
    <xf numFmtId="0" fontId="25" fillId="30" borderId="53" applyNumberFormat="0" applyAlignment="0" applyProtection="0"/>
    <xf numFmtId="0" fontId="26" fillId="0" borderId="0" applyNumberFormat="0" applyFill="0" applyBorder="0" applyAlignment="0" applyProtection="0"/>
    <xf numFmtId="0" fontId="27" fillId="13" borderId="0" applyNumberFormat="0" applyBorder="0" applyAlignment="0" applyProtection="0"/>
    <xf numFmtId="0" fontId="28" fillId="0" borderId="54" applyNumberFormat="0" applyFill="0" applyAlignment="0" applyProtection="0"/>
    <xf numFmtId="0" fontId="29" fillId="0" borderId="55" applyNumberFormat="0" applyFill="0" applyAlignment="0" applyProtection="0"/>
    <xf numFmtId="0" fontId="30" fillId="0" borderId="56" applyNumberFormat="0" applyFill="0" applyAlignment="0" applyProtection="0"/>
    <xf numFmtId="0" fontId="30" fillId="0" borderId="0" applyNumberFormat="0" applyFill="0" applyBorder="0" applyAlignment="0" applyProtection="0"/>
    <xf numFmtId="0" fontId="31" fillId="16" borderId="52" applyNumberFormat="0" applyAlignment="0" applyProtection="0"/>
    <xf numFmtId="0" fontId="32" fillId="0" borderId="57" applyNumberFormat="0" applyFill="0" applyAlignment="0" applyProtection="0"/>
    <xf numFmtId="0" fontId="33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32" borderId="58" applyNumberFormat="0" applyFont="0" applyAlignment="0" applyProtection="0"/>
    <xf numFmtId="0" fontId="1" fillId="32" borderId="58" applyNumberFormat="0" applyFont="0" applyAlignment="0" applyProtection="0"/>
    <xf numFmtId="0" fontId="34" fillId="29" borderId="59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60" applyNumberFormat="0" applyFill="0" applyAlignment="0" applyProtection="0"/>
    <xf numFmtId="0" fontId="37" fillId="0" borderId="0" applyNumberFormat="0" applyFill="0" applyBorder="0" applyAlignment="0" applyProtection="0"/>
  </cellStyleXfs>
  <cellXfs count="355">
    <xf numFmtId="0" fontId="0" fillId="0" borderId="0" xfId="0"/>
    <xf numFmtId="3" fontId="8" fillId="2" borderId="1" xfId="0" applyNumberFormat="1" applyFont="1" applyFill="1" applyBorder="1"/>
    <xf numFmtId="0" fontId="0" fillId="2" borderId="1" xfId="0" applyFill="1" applyBorder="1"/>
    <xf numFmtId="0" fontId="0" fillId="2" borderId="2" xfId="0" applyFill="1" applyBorder="1"/>
    <xf numFmtId="3" fontId="8" fillId="2" borderId="2" xfId="0" applyNumberFormat="1" applyFont="1" applyFill="1" applyBorder="1"/>
    <xf numFmtId="0" fontId="7" fillId="2" borderId="3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center"/>
    </xf>
    <xf numFmtId="0" fontId="6" fillId="2" borderId="3" xfId="0" applyFont="1" applyFill="1" applyBorder="1"/>
    <xf numFmtId="0" fontId="5" fillId="2" borderId="3" xfId="0" applyFont="1" applyFill="1" applyBorder="1"/>
    <xf numFmtId="166" fontId="0" fillId="2" borderId="1" xfId="0" applyNumberFormat="1" applyFill="1" applyBorder="1"/>
    <xf numFmtId="166" fontId="0" fillId="2" borderId="1" xfId="0" applyNumberFormat="1" applyFill="1" applyBorder="1" applyAlignment="1">
      <alignment horizontal="right"/>
    </xf>
    <xf numFmtId="166" fontId="0" fillId="2" borderId="0" xfId="0" applyNumberFormat="1" applyFill="1"/>
    <xf numFmtId="166" fontId="8" fillId="2" borderId="2" xfId="0" applyNumberFormat="1" applyFont="1" applyFill="1" applyBorder="1"/>
    <xf numFmtId="3" fontId="0" fillId="2" borderId="1" xfId="0" applyNumberFormat="1" applyFill="1" applyBorder="1" applyAlignment="1">
      <alignment horizontal="right"/>
    </xf>
    <xf numFmtId="0" fontId="0" fillId="2" borderId="0" xfId="0" applyFill="1"/>
    <xf numFmtId="3" fontId="8" fillId="2" borderId="1" xfId="0" applyNumberFormat="1" applyFont="1" applyFill="1" applyBorder="1" applyAlignment="1">
      <alignment horizontal="right"/>
    </xf>
    <xf numFmtId="3" fontId="8" fillId="2" borderId="4" xfId="0" applyNumberFormat="1" applyFont="1" applyFill="1" applyBorder="1" applyAlignment="1">
      <alignment vertical="top" wrapText="1"/>
    </xf>
    <xf numFmtId="3" fontId="8" fillId="2" borderId="5" xfId="0" applyNumberFormat="1" applyFont="1" applyFill="1" applyBorder="1" applyAlignment="1">
      <alignment vertical="top" wrapText="1"/>
    </xf>
    <xf numFmtId="3" fontId="8" fillId="2" borderId="6" xfId="0" applyNumberFormat="1" applyFont="1" applyFill="1" applyBorder="1" applyAlignment="1">
      <alignment vertical="top" wrapText="1"/>
    </xf>
    <xf numFmtId="166" fontId="8" fillId="2" borderId="1" xfId="0" applyNumberFormat="1" applyFont="1" applyFill="1" applyBorder="1" applyAlignment="1">
      <alignment horizontal="right"/>
    </xf>
    <xf numFmtId="166" fontId="8" fillId="2" borderId="6" xfId="0" applyNumberFormat="1" applyFont="1" applyFill="1" applyBorder="1" applyAlignment="1">
      <alignment vertical="top" wrapText="1"/>
    </xf>
    <xf numFmtId="166" fontId="0" fillId="2" borderId="2" xfId="0" applyNumberFormat="1" applyFill="1" applyBorder="1" applyAlignment="1">
      <alignment horizontal="right"/>
    </xf>
    <xf numFmtId="166" fontId="8" fillId="2" borderId="1" xfId="0" applyNumberFormat="1" applyFont="1" applyFill="1" applyBorder="1"/>
    <xf numFmtId="1" fontId="0" fillId="2" borderId="1" xfId="0" applyNumberFormat="1" applyFill="1" applyBorder="1"/>
    <xf numFmtId="166" fontId="8" fillId="2" borderId="1" xfId="0" applyNumberFormat="1" applyFont="1" applyFill="1" applyBorder="1" applyAlignment="1">
      <alignment vertical="top" wrapText="1"/>
    </xf>
    <xf numFmtId="166" fontId="0" fillId="2" borderId="2" xfId="0" applyNumberFormat="1" applyFill="1" applyBorder="1"/>
    <xf numFmtId="166" fontId="8" fillId="2" borderId="2" xfId="0" applyNumberFormat="1" applyFont="1" applyFill="1" applyBorder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3" fontId="8" fillId="2" borderId="7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vertical="top" wrapText="1"/>
    </xf>
    <xf numFmtId="3" fontId="0" fillId="2" borderId="2" xfId="0" applyNumberFormat="1" applyFill="1" applyBorder="1" applyAlignment="1">
      <alignment horizontal="right"/>
    </xf>
    <xf numFmtId="166" fontId="8" fillId="2" borderId="9" xfId="0" applyNumberFormat="1" applyFont="1" applyFill="1" applyBorder="1" applyAlignment="1">
      <alignment vertical="top" wrapText="1"/>
    </xf>
    <xf numFmtId="166" fontId="8" fillId="2" borderId="10" xfId="0" applyNumberFormat="1" applyFont="1" applyFill="1" applyBorder="1" applyAlignment="1">
      <alignment vertical="top" wrapText="1"/>
    </xf>
    <xf numFmtId="166" fontId="8" fillId="2" borderId="11" xfId="0" applyNumberFormat="1" applyFont="1" applyFill="1" applyBorder="1" applyAlignment="1">
      <alignment vertical="top" wrapText="1"/>
    </xf>
    <xf numFmtId="3" fontId="8" fillId="2" borderId="12" xfId="0" applyNumberFormat="1" applyFont="1" applyFill="1" applyBorder="1"/>
    <xf numFmtId="1" fontId="0" fillId="2" borderId="0" xfId="0" applyNumberFormat="1" applyFill="1"/>
    <xf numFmtId="3" fontId="0" fillId="2" borderId="13" xfId="0" applyNumberFormat="1" applyFill="1" applyBorder="1" applyAlignment="1">
      <alignment horizontal="right"/>
    </xf>
    <xf numFmtId="3" fontId="9" fillId="2" borderId="1" xfId="0" applyNumberFormat="1" applyFont="1" applyFill="1" applyBorder="1" applyAlignment="1">
      <alignment horizontal="right"/>
    </xf>
    <xf numFmtId="3" fontId="9" fillId="2" borderId="1" xfId="0" applyNumberFormat="1" applyFont="1" applyFill="1" applyBorder="1" applyAlignment="1">
      <alignment vertical="top" wrapText="1"/>
    </xf>
    <xf numFmtId="3" fontId="8" fillId="2" borderId="1" xfId="0" applyNumberFormat="1" applyFont="1" applyFill="1" applyBorder="1" applyAlignment="1">
      <alignment vertical="top" wrapText="1"/>
    </xf>
    <xf numFmtId="0" fontId="4" fillId="2" borderId="2" xfId="0" applyFont="1" applyFill="1" applyBorder="1"/>
    <xf numFmtId="0" fontId="4" fillId="2" borderId="2" xfId="0" applyFont="1" applyFill="1" applyBorder="1" applyAlignment="1">
      <alignment horizontal="center"/>
    </xf>
    <xf numFmtId="166" fontId="9" fillId="2" borderId="1" xfId="0" applyNumberFormat="1" applyFont="1" applyFill="1" applyBorder="1" applyAlignment="1">
      <alignment vertical="top" wrapText="1"/>
    </xf>
    <xf numFmtId="166" fontId="9" fillId="2" borderId="1" xfId="0" applyNumberFormat="1" applyFont="1" applyFill="1" applyBorder="1" applyAlignment="1">
      <alignment horizontal="right"/>
    </xf>
    <xf numFmtId="3" fontId="0" fillId="0" borderId="0" xfId="0" applyNumberFormat="1"/>
    <xf numFmtId="3" fontId="5" fillId="3" borderId="1" xfId="0" applyNumberFormat="1" applyFont="1" applyFill="1" applyBorder="1" applyAlignment="1">
      <alignment horizontal="center"/>
    </xf>
    <xf numFmtId="3" fontId="11" fillId="3" borderId="1" xfId="1" applyNumberFormat="1" applyFont="1" applyFill="1" applyBorder="1" applyAlignment="1">
      <alignment horizontal="center" wrapText="1"/>
    </xf>
    <xf numFmtId="0" fontId="4" fillId="3" borderId="1" xfId="0" applyFont="1" applyFill="1" applyBorder="1"/>
    <xf numFmtId="3" fontId="0" fillId="3" borderId="1" xfId="0" applyNumberFormat="1" applyFill="1" applyBorder="1"/>
    <xf numFmtId="3" fontId="4" fillId="3" borderId="1" xfId="0" applyNumberFormat="1" applyFont="1" applyFill="1" applyBorder="1" applyAlignment="1">
      <alignment horizontal="right"/>
    </xf>
    <xf numFmtId="0" fontId="4" fillId="4" borderId="1" xfId="0" applyFont="1" applyFill="1" applyBorder="1"/>
    <xf numFmtId="0" fontId="0" fillId="4" borderId="1" xfId="0" applyFill="1" applyBorder="1"/>
    <xf numFmtId="3" fontId="0" fillId="4" borderId="1" xfId="0" applyNumberFormat="1" applyFill="1" applyBorder="1"/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3" borderId="13" xfId="0" applyFill="1" applyBorder="1"/>
    <xf numFmtId="0" fontId="4" fillId="3" borderId="13" xfId="0" applyFont="1" applyFill="1" applyBorder="1"/>
    <xf numFmtId="3" fontId="5" fillId="3" borderId="14" xfId="0" applyNumberFormat="1" applyFont="1" applyFill="1" applyBorder="1" applyAlignment="1">
      <alignment horizontal="center"/>
    </xf>
    <xf numFmtId="3" fontId="0" fillId="3" borderId="14" xfId="0" applyNumberFormat="1" applyFill="1" applyBorder="1"/>
    <xf numFmtId="0" fontId="4" fillId="4" borderId="2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left"/>
    </xf>
    <xf numFmtId="0" fontId="3" fillId="2" borderId="15" xfId="0" applyFont="1" applyFill="1" applyBorder="1" applyAlignment="1">
      <alignment horizontal="center"/>
    </xf>
    <xf numFmtId="3" fontId="0" fillId="5" borderId="16" xfId="0" applyNumberFormat="1" applyFill="1" applyBorder="1"/>
    <xf numFmtId="3" fontId="0" fillId="5" borderId="17" xfId="0" applyNumberFormat="1" applyFill="1" applyBorder="1"/>
    <xf numFmtId="3" fontId="0" fillId="5" borderId="18" xfId="0" applyNumberFormat="1" applyFill="1" applyBorder="1"/>
    <xf numFmtId="0" fontId="4" fillId="2" borderId="19" xfId="0" applyFont="1" applyFill="1" applyBorder="1"/>
    <xf numFmtId="0" fontId="4" fillId="2" borderId="19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3" fontId="0" fillId="0" borderId="0" xfId="0" applyNumberFormat="1" applyFill="1" applyBorder="1"/>
    <xf numFmtId="0" fontId="0" fillId="2" borderId="2" xfId="0" applyFill="1" applyBorder="1" applyAlignment="1">
      <alignment horizontal="center"/>
    </xf>
    <xf numFmtId="3" fontId="8" fillId="2" borderId="19" xfId="3" applyNumberFormat="1" applyFont="1" applyFill="1" applyBorder="1"/>
    <xf numFmtId="3" fontId="0" fillId="2" borderId="19" xfId="0" applyNumberFormat="1" applyFill="1" applyBorder="1"/>
    <xf numFmtId="3" fontId="8" fillId="2" borderId="19" xfId="4" applyNumberFormat="1" applyFont="1" applyFill="1" applyBorder="1"/>
    <xf numFmtId="0" fontId="0" fillId="2" borderId="19" xfId="0" applyFill="1" applyBorder="1"/>
    <xf numFmtId="3" fontId="0" fillId="5" borderId="20" xfId="0" applyNumberFormat="1" applyFill="1" applyBorder="1"/>
    <xf numFmtId="3" fontId="8" fillId="2" borderId="12" xfId="3" applyNumberFormat="1" applyFont="1" applyFill="1" applyBorder="1"/>
    <xf numFmtId="3" fontId="8" fillId="2" borderId="12" xfId="4" applyNumberFormat="1" applyFont="1" applyFill="1" applyBorder="1"/>
    <xf numFmtId="3" fontId="4" fillId="6" borderId="1" xfId="3" applyNumberFormat="1" applyFont="1" applyFill="1" applyBorder="1"/>
    <xf numFmtId="3" fontId="8" fillId="2" borderId="19" xfId="2" applyNumberFormat="1" applyFont="1" applyFill="1" applyBorder="1" applyAlignment="1">
      <alignment wrapText="1"/>
    </xf>
    <xf numFmtId="167" fontId="0" fillId="0" borderId="0" xfId="4" applyNumberFormat="1" applyFont="1"/>
    <xf numFmtId="167" fontId="14" fillId="0" borderId="0" xfId="4" applyNumberFormat="1" applyFont="1"/>
    <xf numFmtId="0" fontId="4" fillId="7" borderId="1" xfId="0" applyFont="1" applyFill="1" applyBorder="1"/>
    <xf numFmtId="0" fontId="0" fillId="7" borderId="1" xfId="0" applyFill="1" applyBorder="1"/>
    <xf numFmtId="3" fontId="0" fillId="7" borderId="1" xfId="0" applyNumberFormat="1" applyFill="1" applyBorder="1"/>
    <xf numFmtId="0" fontId="7" fillId="7" borderId="1" xfId="0" applyFont="1" applyFill="1" applyBorder="1" applyAlignment="1">
      <alignment horizontal="left"/>
    </xf>
    <xf numFmtId="3" fontId="5" fillId="7" borderId="14" xfId="0" applyNumberFormat="1" applyFont="1" applyFill="1" applyBorder="1" applyAlignment="1">
      <alignment horizontal="center"/>
    </xf>
    <xf numFmtId="3" fontId="11" fillId="7" borderId="1" xfId="1" applyNumberFormat="1" applyFont="1" applyFill="1" applyBorder="1" applyAlignment="1">
      <alignment horizontal="center" wrapText="1"/>
    </xf>
    <xf numFmtId="3" fontId="5" fillId="7" borderId="1" xfId="0" applyNumberFormat="1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7" borderId="13" xfId="0" applyFont="1" applyFill="1" applyBorder="1"/>
    <xf numFmtId="3" fontId="1" fillId="7" borderId="1" xfId="0" applyNumberFormat="1" applyFont="1" applyFill="1" applyBorder="1"/>
    <xf numFmtId="3" fontId="4" fillId="7" borderId="1" xfId="0" applyNumberFormat="1" applyFont="1" applyFill="1" applyBorder="1"/>
    <xf numFmtId="3" fontId="0" fillId="3" borderId="1" xfId="4" applyNumberFormat="1" applyFont="1" applyFill="1" applyBorder="1"/>
    <xf numFmtId="165" fontId="0" fillId="2" borderId="1" xfId="0" applyNumberFormat="1" applyFill="1" applyBorder="1" applyAlignment="1">
      <alignment horizontal="right"/>
    </xf>
    <xf numFmtId="166" fontId="0" fillId="2" borderId="21" xfId="0" applyNumberFormat="1" applyFill="1" applyBorder="1"/>
    <xf numFmtId="3" fontId="0" fillId="2" borderId="0" xfId="0" applyNumberFormat="1" applyFill="1"/>
    <xf numFmtId="3" fontId="0" fillId="2" borderId="1" xfId="0" applyNumberFormat="1" applyFill="1" applyBorder="1"/>
    <xf numFmtId="3" fontId="1" fillId="7" borderId="0" xfId="0" applyNumberFormat="1" applyFont="1" applyFill="1"/>
    <xf numFmtId="0" fontId="5" fillId="2" borderId="22" xfId="0" applyFont="1" applyFill="1" applyBorder="1" applyAlignment="1">
      <alignment horizontal="left"/>
    </xf>
    <xf numFmtId="166" fontId="0" fillId="2" borderId="23" xfId="0" applyNumberFormat="1" applyFill="1" applyBorder="1" applyAlignment="1">
      <alignment horizontal="right"/>
    </xf>
    <xf numFmtId="166" fontId="0" fillId="2" borderId="23" xfId="0" applyNumberFormat="1" applyFill="1" applyBorder="1"/>
    <xf numFmtId="0" fontId="6" fillId="2" borderId="24" xfId="0" applyFont="1" applyFill="1" applyBorder="1"/>
    <xf numFmtId="0" fontId="4" fillId="2" borderId="25" xfId="0" applyFont="1" applyFill="1" applyBorder="1"/>
    <xf numFmtId="0" fontId="4" fillId="2" borderId="13" xfId="0" applyFont="1" applyFill="1" applyBorder="1"/>
    <xf numFmtId="0" fontId="5" fillId="2" borderId="26" xfId="0" applyFont="1" applyFill="1" applyBorder="1"/>
    <xf numFmtId="166" fontId="0" fillId="2" borderId="14" xfId="0" applyNumberFormat="1" applyFill="1" applyBorder="1" applyAlignment="1">
      <alignment horizontal="right"/>
    </xf>
    <xf numFmtId="0" fontId="5" fillId="2" borderId="27" xfId="0" applyFont="1" applyFill="1" applyBorder="1"/>
    <xf numFmtId="166" fontId="0" fillId="2" borderId="28" xfId="0" applyNumberFormat="1" applyFill="1" applyBorder="1" applyAlignment="1">
      <alignment horizontal="right"/>
    </xf>
    <xf numFmtId="166" fontId="0" fillId="2" borderId="29" xfId="0" applyNumberFormat="1" applyFill="1" applyBorder="1"/>
    <xf numFmtId="166" fontId="0" fillId="2" borderId="28" xfId="0" applyNumberFormat="1" applyFill="1" applyBorder="1"/>
    <xf numFmtId="0" fontId="4" fillId="3" borderId="0" xfId="0" applyFont="1" applyFill="1" applyBorder="1" applyAlignment="1">
      <alignment horizontal="center"/>
    </xf>
    <xf numFmtId="166" fontId="8" fillId="3" borderId="0" xfId="0" applyNumberFormat="1" applyFont="1" applyFill="1" applyBorder="1"/>
    <xf numFmtId="0" fontId="4" fillId="3" borderId="30" xfId="0" applyFont="1" applyFill="1" applyBorder="1" applyAlignment="1">
      <alignment horizontal="center"/>
    </xf>
    <xf numFmtId="166" fontId="8" fillId="3" borderId="30" xfId="0" applyNumberFormat="1" applyFont="1" applyFill="1" applyBorder="1"/>
    <xf numFmtId="0" fontId="0" fillId="3" borderId="0" xfId="0" applyFill="1" applyBorder="1"/>
    <xf numFmtId="0" fontId="0" fillId="3" borderId="28" xfId="0" applyFill="1" applyBorder="1"/>
    <xf numFmtId="0" fontId="7" fillId="2" borderId="15" xfId="0" applyFont="1" applyFill="1" applyBorder="1" applyAlignment="1">
      <alignment horizontal="left"/>
    </xf>
    <xf numFmtId="0" fontId="4" fillId="3" borderId="0" xfId="0" applyFont="1" applyFill="1" applyBorder="1"/>
    <xf numFmtId="0" fontId="4" fillId="3" borderId="31" xfId="0" applyFont="1" applyFill="1" applyBorder="1"/>
    <xf numFmtId="166" fontId="8" fillId="3" borderId="32" xfId="0" applyNumberFormat="1" applyFont="1" applyFill="1" applyBorder="1"/>
    <xf numFmtId="166" fontId="8" fillId="3" borderId="33" xfId="0" applyNumberFormat="1" applyFont="1" applyFill="1" applyBorder="1"/>
    <xf numFmtId="0" fontId="0" fillId="3" borderId="34" xfId="0" applyFill="1" applyBorder="1"/>
    <xf numFmtId="0" fontId="0" fillId="3" borderId="33" xfId="0" applyFill="1" applyBorder="1"/>
    <xf numFmtId="0" fontId="4" fillId="3" borderId="25" xfId="0" applyFont="1" applyFill="1" applyBorder="1"/>
    <xf numFmtId="166" fontId="8" fillId="3" borderId="28" xfId="0" applyNumberFormat="1" applyFont="1" applyFill="1" applyBorder="1"/>
    <xf numFmtId="167" fontId="8" fillId="3" borderId="0" xfId="4" applyNumberFormat="1" applyFont="1" applyFill="1" applyBorder="1"/>
    <xf numFmtId="0" fontId="0" fillId="0" borderId="0" xfId="0" applyFill="1"/>
    <xf numFmtId="0" fontId="4" fillId="0" borderId="23" xfId="0" applyFont="1" applyFill="1" applyBorder="1"/>
    <xf numFmtId="0" fontId="4" fillId="0" borderId="23" xfId="0" applyFont="1" applyFill="1" applyBorder="1" applyAlignment="1">
      <alignment horizontal="center"/>
    </xf>
    <xf numFmtId="166" fontId="8" fillId="0" borderId="23" xfId="0" applyNumberFormat="1" applyFont="1" applyFill="1" applyBorder="1"/>
    <xf numFmtId="0" fontId="0" fillId="0" borderId="23" xfId="0" applyBorder="1"/>
    <xf numFmtId="166" fontId="0" fillId="0" borderId="0" xfId="0" applyNumberFormat="1"/>
    <xf numFmtId="10" fontId="0" fillId="0" borderId="0" xfId="4" applyNumberFormat="1" applyFont="1"/>
    <xf numFmtId="4" fontId="0" fillId="0" borderId="0" xfId="0" applyNumberFormat="1"/>
    <xf numFmtId="0" fontId="5" fillId="0" borderId="0" xfId="0" applyFont="1"/>
    <xf numFmtId="3" fontId="1" fillId="3" borderId="1" xfId="0" applyNumberFormat="1" applyFont="1" applyFill="1" applyBorder="1"/>
    <xf numFmtId="3" fontId="1" fillId="4" borderId="1" xfId="0" applyNumberFormat="1" applyFont="1" applyFill="1" applyBorder="1"/>
    <xf numFmtId="167" fontId="1" fillId="0" borderId="0" xfId="4" applyNumberFormat="1"/>
    <xf numFmtId="3" fontId="1" fillId="3" borderId="1" xfId="4" applyNumberFormat="1" applyFill="1" applyBorder="1"/>
    <xf numFmtId="10" fontId="1" fillId="0" borderId="0" xfId="4" applyNumberFormat="1"/>
    <xf numFmtId="0" fontId="4" fillId="7" borderId="1" xfId="0" applyFont="1" applyFill="1" applyBorder="1" applyAlignment="1">
      <alignment horizontal="center"/>
    </xf>
    <xf numFmtId="166" fontId="8" fillId="2" borderId="12" xfId="0" applyNumberFormat="1" applyFont="1" applyFill="1" applyBorder="1"/>
    <xf numFmtId="3" fontId="1" fillId="8" borderId="0" xfId="0" applyNumberFormat="1" applyFont="1" applyFill="1"/>
    <xf numFmtId="166" fontId="8" fillId="0" borderId="0" xfId="0" applyNumberFormat="1" applyFont="1" applyFill="1" applyBorder="1"/>
    <xf numFmtId="3" fontId="0" fillId="4" borderId="12" xfId="0" applyNumberFormat="1" applyFill="1" applyBorder="1"/>
    <xf numFmtId="3" fontId="4" fillId="3" borderId="1" xfId="0" applyNumberFormat="1" applyFont="1" applyFill="1" applyBorder="1"/>
    <xf numFmtId="3" fontId="0" fillId="0" borderId="23" xfId="0" applyNumberFormat="1" applyBorder="1"/>
    <xf numFmtId="166" fontId="8" fillId="0" borderId="0" xfId="4" applyNumberFormat="1" applyFont="1" applyFill="1" applyBorder="1"/>
    <xf numFmtId="167" fontId="8" fillId="0" borderId="0" xfId="4" applyNumberFormat="1" applyFont="1" applyFill="1" applyBorder="1"/>
    <xf numFmtId="0" fontId="4" fillId="0" borderId="0" xfId="0" applyFont="1"/>
    <xf numFmtId="0" fontId="4" fillId="0" borderId="35" xfId="0" applyFont="1" applyFill="1" applyBorder="1"/>
    <xf numFmtId="0" fontId="4" fillId="0" borderId="36" xfId="0" applyFont="1" applyFill="1" applyBorder="1" applyAlignment="1">
      <alignment horizontal="center"/>
    </xf>
    <xf numFmtId="166" fontId="8" fillId="0" borderId="36" xfId="4" applyNumberFormat="1" applyFont="1" applyFill="1" applyBorder="1"/>
    <xf numFmtId="166" fontId="8" fillId="0" borderId="37" xfId="4" applyNumberFormat="1" applyFont="1" applyFill="1" applyBorder="1"/>
    <xf numFmtId="0" fontId="4" fillId="0" borderId="38" xfId="0" applyFont="1" applyFill="1" applyBorder="1"/>
    <xf numFmtId="166" fontId="8" fillId="0" borderId="39" xfId="4" applyNumberFormat="1" applyFont="1" applyFill="1" applyBorder="1"/>
    <xf numFmtId="0" fontId="4" fillId="0" borderId="40" xfId="0" applyFont="1" applyFill="1" applyBorder="1"/>
    <xf numFmtId="0" fontId="4" fillId="0" borderId="41" xfId="0" applyFont="1" applyFill="1" applyBorder="1" applyAlignment="1">
      <alignment horizontal="center"/>
    </xf>
    <xf numFmtId="167" fontId="8" fillId="0" borderId="41" xfId="4" applyNumberFormat="1" applyFont="1" applyFill="1" applyBorder="1"/>
    <xf numFmtId="167" fontId="8" fillId="0" borderId="42" xfId="4" applyNumberFormat="1" applyFont="1" applyFill="1" applyBorder="1"/>
    <xf numFmtId="167" fontId="5" fillId="0" borderId="41" xfId="4" applyNumberFormat="1" applyFont="1" applyFill="1" applyBorder="1"/>
    <xf numFmtId="167" fontId="5" fillId="0" borderId="42" xfId="4" applyNumberFormat="1" applyFont="1" applyFill="1" applyBorder="1"/>
    <xf numFmtId="167" fontId="8" fillId="0" borderId="39" xfId="4" applyNumberFormat="1" applyFont="1" applyFill="1" applyBorder="1"/>
    <xf numFmtId="0" fontId="4" fillId="0" borderId="16" xfId="0" applyFont="1" applyFill="1" applyBorder="1"/>
    <xf numFmtId="0" fontId="4" fillId="0" borderId="17" xfId="0" applyFont="1" applyFill="1" applyBorder="1" applyAlignment="1">
      <alignment horizontal="center"/>
    </xf>
    <xf numFmtId="3" fontId="4" fillId="0" borderId="17" xfId="4" applyNumberFormat="1" applyFont="1" applyFill="1" applyBorder="1"/>
    <xf numFmtId="3" fontId="4" fillId="0" borderId="18" xfId="4" applyNumberFormat="1" applyFont="1" applyFill="1" applyBorder="1"/>
    <xf numFmtId="9" fontId="0" fillId="0" borderId="0" xfId="4" applyFont="1"/>
    <xf numFmtId="167" fontId="4" fillId="0" borderId="0" xfId="4" applyNumberFormat="1" applyFont="1" applyFill="1" applyBorder="1" applyAlignment="1">
      <alignment horizontal="center"/>
    </xf>
    <xf numFmtId="0" fontId="0" fillId="9" borderId="1" xfId="0" applyFill="1" applyBorder="1"/>
    <xf numFmtId="0" fontId="4" fillId="9" borderId="1" xfId="0" applyFont="1" applyFill="1" applyBorder="1"/>
    <xf numFmtId="166" fontId="0" fillId="9" borderId="1" xfId="0" applyNumberFormat="1" applyFill="1" applyBorder="1"/>
    <xf numFmtId="167" fontId="5" fillId="0" borderId="0" xfId="4" applyNumberFormat="1" applyFont="1" applyFill="1" applyBorder="1"/>
    <xf numFmtId="0" fontId="17" fillId="0" borderId="40" xfId="0" applyFont="1" applyFill="1" applyBorder="1" applyAlignment="1" applyProtection="1">
      <alignment horizontal="left"/>
      <protection locked="0"/>
    </xf>
    <xf numFmtId="167" fontId="5" fillId="0" borderId="39" xfId="4" applyNumberFormat="1" applyFont="1" applyFill="1" applyBorder="1"/>
    <xf numFmtId="3" fontId="4" fillId="0" borderId="36" xfId="4" applyNumberFormat="1" applyFont="1" applyFill="1" applyBorder="1"/>
    <xf numFmtId="3" fontId="4" fillId="0" borderId="37" xfId="4" applyNumberFormat="1" applyFont="1" applyFill="1" applyBorder="1"/>
    <xf numFmtId="0" fontId="4" fillId="0" borderId="12" xfId="0" applyFont="1" applyFill="1" applyBorder="1"/>
    <xf numFmtId="0" fontId="4" fillId="0" borderId="43" xfId="0" applyFont="1" applyFill="1" applyBorder="1"/>
    <xf numFmtId="167" fontId="4" fillId="0" borderId="41" xfId="4" applyNumberFormat="1" applyFont="1" applyFill="1" applyBorder="1" applyAlignment="1">
      <alignment horizontal="center"/>
    </xf>
    <xf numFmtId="166" fontId="8" fillId="0" borderId="41" xfId="0" applyNumberFormat="1" applyFont="1" applyFill="1" applyBorder="1"/>
    <xf numFmtId="166" fontId="8" fillId="0" borderId="42" xfId="0" applyNumberFormat="1" applyFont="1" applyFill="1" applyBorder="1"/>
    <xf numFmtId="0" fontId="4" fillId="10" borderId="35" xfId="0" applyFont="1" applyFill="1" applyBorder="1"/>
    <xf numFmtId="0" fontId="4" fillId="10" borderId="36" xfId="0" applyFont="1" applyFill="1" applyBorder="1" applyAlignment="1">
      <alignment horizontal="center"/>
    </xf>
    <xf numFmtId="167" fontId="4" fillId="10" borderId="36" xfId="4" applyNumberFormat="1" applyFont="1" applyFill="1" applyBorder="1"/>
    <xf numFmtId="167" fontId="4" fillId="10" borderId="37" xfId="4" applyNumberFormat="1" applyFont="1" applyFill="1" applyBorder="1"/>
    <xf numFmtId="0" fontId="4" fillId="10" borderId="44" xfId="0" applyFont="1" applyFill="1" applyBorder="1"/>
    <xf numFmtId="0" fontId="0" fillId="10" borderId="36" xfId="0" applyFill="1" applyBorder="1"/>
    <xf numFmtId="166" fontId="8" fillId="10" borderId="36" xfId="0" applyNumberFormat="1" applyFont="1" applyFill="1" applyBorder="1"/>
    <xf numFmtId="166" fontId="8" fillId="10" borderId="37" xfId="0" applyNumberFormat="1" applyFont="1" applyFill="1" applyBorder="1"/>
    <xf numFmtId="3" fontId="1" fillId="0" borderId="0" xfId="4" applyNumberFormat="1"/>
    <xf numFmtId="3" fontId="5" fillId="0" borderId="41" xfId="0" applyNumberFormat="1" applyFont="1" applyFill="1" applyBorder="1" applyAlignment="1">
      <alignment horizontal="left"/>
    </xf>
    <xf numFmtId="166" fontId="1" fillId="2" borderId="2" xfId="0" applyNumberFormat="1" applyFont="1" applyFill="1" applyBorder="1"/>
    <xf numFmtId="166" fontId="1" fillId="2" borderId="1" xfId="0" applyNumberFormat="1" applyFont="1" applyFill="1" applyBorder="1" applyAlignment="1">
      <alignment vertical="top" wrapText="1"/>
    </xf>
    <xf numFmtId="166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164" fontId="4" fillId="0" borderId="0" xfId="1" applyFont="1" applyFill="1" applyBorder="1" applyAlignment="1">
      <alignment horizontal="center"/>
    </xf>
    <xf numFmtId="0" fontId="1" fillId="0" borderId="12" xfId="0" applyFont="1" applyFill="1" applyBorder="1"/>
    <xf numFmtId="0" fontId="18" fillId="0" borderId="1" xfId="0" applyFont="1" applyBorder="1" applyAlignment="1">
      <alignment horizontal="right"/>
    </xf>
    <xf numFmtId="166" fontId="0" fillId="0" borderId="1" xfId="0" applyNumberFormat="1" applyBorder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3" fontId="1" fillId="3" borderId="1" xfId="0" applyNumberFormat="1" applyFont="1" applyFill="1" applyBorder="1" applyAlignment="1">
      <alignment horizontal="right"/>
    </xf>
    <xf numFmtId="0" fontId="1" fillId="0" borderId="35" xfId="0" applyFont="1" applyFill="1" applyBorder="1"/>
    <xf numFmtId="0" fontId="1" fillId="0" borderId="38" xfId="0" applyFont="1" applyFill="1" applyBorder="1"/>
    <xf numFmtId="0" fontId="4" fillId="2" borderId="45" xfId="0" applyFont="1" applyFill="1" applyBorder="1"/>
    <xf numFmtId="0" fontId="4" fillId="2" borderId="45" xfId="0" applyFont="1" applyFill="1" applyBorder="1" applyAlignment="1">
      <alignment horizontal="center"/>
    </xf>
    <xf numFmtId="0" fontId="4" fillId="0" borderId="36" xfId="0" applyFont="1" applyFill="1" applyBorder="1"/>
    <xf numFmtId="167" fontId="5" fillId="0" borderId="36" xfId="4" applyNumberFormat="1" applyFont="1" applyFill="1" applyBorder="1"/>
    <xf numFmtId="166" fontId="8" fillId="0" borderId="36" xfId="0" applyNumberFormat="1" applyFont="1" applyFill="1" applyBorder="1"/>
    <xf numFmtId="3" fontId="5" fillId="0" borderId="36" xfId="0" applyNumberFormat="1" applyFont="1" applyFill="1" applyBorder="1" applyAlignment="1">
      <alignment horizontal="left"/>
    </xf>
    <xf numFmtId="166" fontId="0" fillId="2" borderId="45" xfId="0" applyNumberFormat="1" applyFill="1" applyBorder="1" applyAlignment="1">
      <alignment horizontal="right"/>
    </xf>
    <xf numFmtId="166" fontId="0" fillId="2" borderId="45" xfId="0" applyNumberFormat="1" applyFill="1" applyBorder="1"/>
    <xf numFmtId="166" fontId="8" fillId="2" borderId="45" xfId="0" applyNumberFormat="1" applyFont="1" applyFill="1" applyBorder="1" applyAlignment="1">
      <alignment vertical="top" wrapText="1"/>
    </xf>
    <xf numFmtId="166" fontId="1" fillId="2" borderId="45" xfId="0" applyNumberFormat="1" applyFont="1" applyFill="1" applyBorder="1" applyAlignment="1">
      <alignment vertical="top" wrapText="1"/>
    </xf>
    <xf numFmtId="166" fontId="9" fillId="2" borderId="45" xfId="0" applyNumberFormat="1" applyFont="1" applyFill="1" applyBorder="1" applyAlignment="1">
      <alignment vertical="top" wrapText="1"/>
    </xf>
    <xf numFmtId="0" fontId="4" fillId="2" borderId="46" xfId="0" applyFont="1" applyFill="1" applyBorder="1"/>
    <xf numFmtId="0" fontId="1" fillId="2" borderId="45" xfId="0" applyFont="1" applyFill="1" applyBorder="1" applyAlignment="1">
      <alignment horizontal="center"/>
    </xf>
    <xf numFmtId="166" fontId="9" fillId="2" borderId="45" xfId="0" applyNumberFormat="1" applyFont="1" applyFill="1" applyBorder="1" applyAlignment="1">
      <alignment horizontal="right"/>
    </xf>
    <xf numFmtId="166" fontId="8" fillId="2" borderId="45" xfId="0" applyNumberFormat="1" applyFont="1" applyFill="1" applyBorder="1" applyAlignment="1">
      <alignment horizontal="right"/>
    </xf>
    <xf numFmtId="166" fontId="1" fillId="2" borderId="45" xfId="0" applyNumberFormat="1" applyFont="1" applyFill="1" applyBorder="1" applyAlignment="1">
      <alignment horizontal="right"/>
    </xf>
    <xf numFmtId="166" fontId="8" fillId="2" borderId="45" xfId="0" applyNumberFormat="1" applyFont="1" applyFill="1" applyBorder="1"/>
    <xf numFmtId="0" fontId="0" fillId="0" borderId="0" xfId="0" applyAlignment="1">
      <alignment horizontal="center"/>
    </xf>
    <xf numFmtId="0" fontId="1" fillId="2" borderId="46" xfId="0" applyFont="1" applyFill="1" applyBorder="1"/>
    <xf numFmtId="0" fontId="1" fillId="2" borderId="13" xfId="0" applyFont="1" applyFill="1" applyBorder="1"/>
    <xf numFmtId="0" fontId="1" fillId="2" borderId="1" xfId="0" applyFont="1" applyFill="1" applyBorder="1"/>
    <xf numFmtId="3" fontId="0" fillId="2" borderId="45" xfId="0" applyNumberFormat="1" applyFill="1" applyBorder="1" applyAlignment="1">
      <alignment horizontal="right"/>
    </xf>
    <xf numFmtId="3" fontId="0" fillId="2" borderId="45" xfId="0" applyNumberFormat="1" applyFill="1" applyBorder="1"/>
    <xf numFmtId="3" fontId="8" fillId="2" borderId="45" xfId="0" applyNumberFormat="1" applyFont="1" applyFill="1" applyBorder="1"/>
    <xf numFmtId="3" fontId="0" fillId="2" borderId="46" xfId="0" applyNumberFormat="1" applyFill="1" applyBorder="1" applyAlignment="1">
      <alignment horizontal="right"/>
    </xf>
    <xf numFmtId="166" fontId="8" fillId="9" borderId="2" xfId="0" applyNumberFormat="1" applyFont="1" applyFill="1" applyBorder="1"/>
    <xf numFmtId="166" fontId="1" fillId="0" borderId="41" xfId="0" applyNumberFormat="1" applyFont="1" applyFill="1" applyBorder="1"/>
    <xf numFmtId="165" fontId="0" fillId="0" borderId="0" xfId="0" applyNumberFormat="1"/>
    <xf numFmtId="165" fontId="0" fillId="4" borderId="34" xfId="0" applyNumberFormat="1" applyFill="1" applyBorder="1"/>
    <xf numFmtId="0" fontId="4" fillId="0" borderId="1" xfId="0" applyFont="1" applyFill="1" applyBorder="1"/>
    <xf numFmtId="166" fontId="0" fillId="0" borderId="1" xfId="0" applyNumberFormat="1" applyFill="1" applyBorder="1"/>
    <xf numFmtId="0" fontId="0" fillId="0" borderId="1" xfId="0" applyFill="1" applyBorder="1"/>
    <xf numFmtId="0" fontId="4" fillId="2" borderId="47" xfId="0" applyFont="1" applyFill="1" applyBorder="1"/>
    <xf numFmtId="0" fontId="4" fillId="2" borderId="47" xfId="0" applyFont="1" applyFill="1" applyBorder="1" applyAlignment="1">
      <alignment horizontal="center"/>
    </xf>
    <xf numFmtId="166" fontId="9" fillId="2" borderId="47" xfId="0" applyNumberFormat="1" applyFont="1" applyFill="1" applyBorder="1" applyAlignment="1">
      <alignment vertical="top" wrapText="1"/>
    </xf>
    <xf numFmtId="166" fontId="0" fillId="2" borderId="47" xfId="0" applyNumberFormat="1" applyFill="1" applyBorder="1"/>
    <xf numFmtId="166" fontId="8" fillId="2" borderId="47" xfId="0" applyNumberFormat="1" applyFont="1" applyFill="1" applyBorder="1" applyAlignment="1">
      <alignment vertical="top" wrapText="1"/>
    </xf>
    <xf numFmtId="166" fontId="1" fillId="2" borderId="47" xfId="0" applyNumberFormat="1" applyFont="1" applyFill="1" applyBorder="1" applyAlignment="1">
      <alignment horizontal="right"/>
    </xf>
    <xf numFmtId="166" fontId="0" fillId="2" borderId="47" xfId="0" applyNumberFormat="1" applyFill="1" applyBorder="1" applyAlignment="1">
      <alignment horizontal="right"/>
    </xf>
    <xf numFmtId="166" fontId="8" fillId="2" borderId="47" xfId="0" applyNumberFormat="1" applyFont="1" applyFill="1" applyBorder="1"/>
    <xf numFmtId="166" fontId="0" fillId="2" borderId="49" xfId="0" applyNumberFormat="1" applyFill="1" applyBorder="1" applyAlignment="1">
      <alignment horizontal="right"/>
    </xf>
    <xf numFmtId="166" fontId="0" fillId="2" borderId="50" xfId="0" applyNumberFormat="1" applyFill="1" applyBorder="1" applyAlignment="1">
      <alignment horizontal="right"/>
    </xf>
    <xf numFmtId="0" fontId="4" fillId="2" borderId="51" xfId="0" applyFont="1" applyFill="1" applyBorder="1"/>
    <xf numFmtId="3" fontId="8" fillId="2" borderId="47" xfId="0" applyNumberFormat="1" applyFont="1" applyFill="1" applyBorder="1"/>
    <xf numFmtId="3" fontId="9" fillId="2" borderId="47" xfId="0" applyNumberFormat="1" applyFont="1" applyFill="1" applyBorder="1" applyAlignment="1">
      <alignment vertical="top" wrapText="1"/>
    </xf>
    <xf numFmtId="3" fontId="8" fillId="2" borderId="47" xfId="0" applyNumberFormat="1" applyFont="1" applyFill="1" applyBorder="1" applyAlignment="1">
      <alignment vertical="top" wrapText="1"/>
    </xf>
    <xf numFmtId="3" fontId="0" fillId="2" borderId="47" xfId="0" applyNumberFormat="1" applyFill="1" applyBorder="1" applyAlignment="1">
      <alignment horizontal="right"/>
    </xf>
    <xf numFmtId="3" fontId="0" fillId="2" borderId="47" xfId="0" applyNumberFormat="1" applyFill="1" applyBorder="1"/>
    <xf numFmtId="0" fontId="0" fillId="2" borderId="47" xfId="0" applyFill="1" applyBorder="1"/>
    <xf numFmtId="3" fontId="0" fillId="2" borderId="48" xfId="0" applyNumberFormat="1" applyFill="1" applyBorder="1" applyAlignment="1">
      <alignment horizontal="right"/>
    </xf>
    <xf numFmtId="0" fontId="4" fillId="7" borderId="47" xfId="0" applyFont="1" applyFill="1" applyBorder="1"/>
    <xf numFmtId="0" fontId="4" fillId="4" borderId="47" xfId="0" applyFont="1" applyFill="1" applyBorder="1"/>
    <xf numFmtId="0" fontId="1" fillId="2" borderId="19" xfId="0" applyFont="1" applyFill="1" applyBorder="1"/>
    <xf numFmtId="0" fontId="1" fillId="2" borderId="47" xfId="0" applyFont="1" applyFill="1" applyBorder="1" applyAlignment="1">
      <alignment horizontal="center"/>
    </xf>
    <xf numFmtId="0" fontId="1" fillId="2" borderId="48" xfId="0" applyFont="1" applyFill="1" applyBorder="1"/>
    <xf numFmtId="167" fontId="8" fillId="2" borderId="34" xfId="4" applyNumberFormat="1" applyFont="1" applyFill="1" applyBorder="1"/>
    <xf numFmtId="0" fontId="1" fillId="0" borderId="36" xfId="0" applyFont="1" applyFill="1" applyBorder="1"/>
    <xf numFmtId="165" fontId="19" fillId="9" borderId="47" xfId="0" applyNumberFormat="1" applyFont="1" applyFill="1" applyBorder="1" applyAlignment="1">
      <alignment horizontal="right"/>
    </xf>
    <xf numFmtId="3" fontId="19" fillId="9" borderId="47" xfId="0" applyNumberFormat="1" applyFont="1" applyFill="1" applyBorder="1" applyAlignment="1">
      <alignment horizontal="right"/>
    </xf>
    <xf numFmtId="0" fontId="1" fillId="0" borderId="0" xfId="0" applyFont="1" applyFill="1" applyBorder="1"/>
    <xf numFmtId="3" fontId="5" fillId="0" borderId="0" xfId="0" applyNumberFormat="1" applyFont="1" applyFill="1" applyBorder="1" applyAlignment="1">
      <alignment horizontal="left"/>
    </xf>
    <xf numFmtId="0" fontId="1" fillId="9" borderId="47" xfId="0" applyFont="1" applyFill="1" applyBorder="1"/>
    <xf numFmtId="0" fontId="1" fillId="9" borderId="47" xfId="0" applyFont="1" applyFill="1" applyBorder="1" applyAlignment="1">
      <alignment horizontal="center"/>
    </xf>
    <xf numFmtId="167" fontId="5" fillId="9" borderId="47" xfId="4" applyNumberFormat="1" applyFont="1" applyFill="1" applyBorder="1"/>
    <xf numFmtId="2" fontId="1" fillId="9" borderId="47" xfId="4" applyNumberFormat="1" applyFont="1" applyFill="1" applyBorder="1"/>
    <xf numFmtId="2" fontId="1" fillId="9" borderId="47" xfId="0" applyNumberFormat="1" applyFont="1" applyFill="1" applyBorder="1"/>
    <xf numFmtId="2" fontId="1" fillId="9" borderId="47" xfId="0" applyNumberFormat="1" applyFont="1" applyFill="1" applyBorder="1" applyAlignment="1">
      <alignment horizontal="right"/>
    </xf>
    <xf numFmtId="3" fontId="20" fillId="0" borderId="0" xfId="0" applyNumberFormat="1" applyFont="1"/>
    <xf numFmtId="0" fontId="1" fillId="0" borderId="0" xfId="0" applyFont="1"/>
    <xf numFmtId="0" fontId="1" fillId="0" borderId="47" xfId="0" applyFont="1" applyBorder="1"/>
    <xf numFmtId="0" fontId="0" fillId="0" borderId="47" xfId="0" applyBorder="1"/>
    <xf numFmtId="0" fontId="4" fillId="9" borderId="47" xfId="0" applyFont="1" applyFill="1" applyBorder="1"/>
    <xf numFmtId="166" fontId="0" fillId="0" borderId="47" xfId="0" applyNumberFormat="1" applyBorder="1"/>
    <xf numFmtId="0" fontId="0" fillId="9" borderId="47" xfId="0" applyFill="1" applyBorder="1"/>
    <xf numFmtId="0" fontId="0" fillId="4" borderId="0" xfId="0" applyFill="1" applyBorder="1"/>
    <xf numFmtId="0" fontId="5" fillId="4" borderId="12" xfId="0" applyFont="1" applyFill="1" applyBorder="1"/>
    <xf numFmtId="3" fontId="5" fillId="0" borderId="0" xfId="0" applyNumberFormat="1" applyFont="1"/>
    <xf numFmtId="0" fontId="0" fillId="4" borderId="0" xfId="0" applyFont="1" applyFill="1" applyBorder="1"/>
    <xf numFmtId="0" fontId="1" fillId="0" borderId="0" xfId="43"/>
    <xf numFmtId="3" fontId="1" fillId="0" borderId="0" xfId="43" applyNumberFormat="1"/>
    <xf numFmtId="166" fontId="8" fillId="2" borderId="34" xfId="0" applyNumberFormat="1" applyFont="1" applyFill="1" applyBorder="1"/>
    <xf numFmtId="0" fontId="1" fillId="2" borderId="47" xfId="0" applyFont="1" applyFill="1" applyBorder="1"/>
    <xf numFmtId="3" fontId="8" fillId="2" borderId="61" xfId="0" applyNumberFormat="1" applyFont="1" applyFill="1" applyBorder="1"/>
    <xf numFmtId="3" fontId="0" fillId="2" borderId="61" xfId="0" applyNumberFormat="1" applyFill="1" applyBorder="1" applyAlignment="1">
      <alignment horizontal="right"/>
    </xf>
    <xf numFmtId="3" fontId="0" fillId="2" borderId="61" xfId="0" applyNumberFormat="1" applyFill="1" applyBorder="1"/>
    <xf numFmtId="3" fontId="0" fillId="2" borderId="62" xfId="0" applyNumberFormat="1" applyFill="1" applyBorder="1" applyAlignment="1">
      <alignment horizontal="right"/>
    </xf>
    <xf numFmtId="0" fontId="4" fillId="7" borderId="61" xfId="0" applyFont="1" applyFill="1" applyBorder="1"/>
    <xf numFmtId="0" fontId="4" fillId="4" borderId="61" xfId="0" applyFont="1" applyFill="1" applyBorder="1"/>
    <xf numFmtId="0" fontId="4" fillId="2" borderId="61" xfId="0" applyFont="1" applyFill="1" applyBorder="1"/>
    <xf numFmtId="166" fontId="9" fillId="2" borderId="61" xfId="0" applyNumberFormat="1" applyFont="1" applyFill="1" applyBorder="1" applyAlignment="1">
      <alignment horizontal="right"/>
    </xf>
    <xf numFmtId="166" fontId="0" fillId="2" borderId="61" xfId="0" applyNumberFormat="1" applyFill="1" applyBorder="1"/>
    <xf numFmtId="166" fontId="0" fillId="2" borderId="61" xfId="0" applyNumberFormat="1" applyFill="1" applyBorder="1" applyAlignment="1">
      <alignment horizontal="right"/>
    </xf>
    <xf numFmtId="0" fontId="1" fillId="2" borderId="61" xfId="0" applyFont="1" applyFill="1" applyBorder="1" applyAlignment="1">
      <alignment wrapText="1"/>
    </xf>
    <xf numFmtId="0" fontId="1" fillId="2" borderId="61" xfId="0" applyFont="1" applyFill="1" applyBorder="1"/>
    <xf numFmtId="0" fontId="1" fillId="2" borderId="62" xfId="0" applyFont="1" applyFill="1" applyBorder="1"/>
    <xf numFmtId="166" fontId="0" fillId="2" borderId="63" xfId="0" applyNumberFormat="1" applyFill="1" applyBorder="1" applyAlignment="1">
      <alignment horizontal="right"/>
    </xf>
    <xf numFmtId="166" fontId="0" fillId="2" borderId="64" xfId="0" applyNumberFormat="1" applyFill="1" applyBorder="1" applyAlignment="1">
      <alignment horizontal="right"/>
    </xf>
    <xf numFmtId="3" fontId="9" fillId="2" borderId="61" xfId="0" applyNumberFormat="1" applyFont="1" applyFill="1" applyBorder="1" applyAlignment="1">
      <alignment vertical="top" wrapText="1"/>
    </xf>
    <xf numFmtId="3" fontId="19" fillId="9" borderId="61" xfId="0" applyNumberFormat="1" applyFont="1" applyFill="1" applyBorder="1" applyAlignment="1">
      <alignment horizontal="right"/>
    </xf>
    <xf numFmtId="3" fontId="8" fillId="2" borderId="61" xfId="0" applyNumberFormat="1" applyFont="1" applyFill="1" applyBorder="1" applyAlignment="1">
      <alignment horizontal="right"/>
    </xf>
    <xf numFmtId="3" fontId="9" fillId="2" borderId="61" xfId="0" applyNumberFormat="1" applyFont="1" applyFill="1" applyBorder="1" applyAlignment="1">
      <alignment horizontal="right"/>
    </xf>
    <xf numFmtId="0" fontId="5" fillId="7" borderId="1" xfId="0" applyFont="1" applyFill="1" applyBorder="1"/>
    <xf numFmtId="0" fontId="5" fillId="7" borderId="1" xfId="0" applyFont="1" applyFill="1" applyBorder="1" applyAlignment="1">
      <alignment horizontal="center"/>
    </xf>
    <xf numFmtId="3" fontId="5" fillId="7" borderId="1" xfId="0" applyNumberFormat="1" applyFont="1" applyFill="1" applyBorder="1"/>
    <xf numFmtId="0" fontId="1" fillId="0" borderId="61" xfId="0" applyFont="1" applyFill="1" applyBorder="1"/>
    <xf numFmtId="0" fontId="0" fillId="0" borderId="61" xfId="0" applyFill="1" applyBorder="1"/>
    <xf numFmtId="0" fontId="0" fillId="4" borderId="61" xfId="0" applyFill="1" applyBorder="1"/>
    <xf numFmtId="0" fontId="1" fillId="3" borderId="47" xfId="0" applyFont="1" applyFill="1" applyBorder="1"/>
    <xf numFmtId="0" fontId="4" fillId="2" borderId="65" xfId="0" applyFont="1" applyFill="1" applyBorder="1"/>
    <xf numFmtId="0" fontId="1" fillId="4" borderId="1" xfId="0" applyFont="1" applyFill="1" applyBorder="1"/>
    <xf numFmtId="0" fontId="1" fillId="4" borderId="2" xfId="0" applyFont="1" applyFill="1" applyBorder="1" applyAlignment="1">
      <alignment horizontal="center"/>
    </xf>
    <xf numFmtId="0" fontId="1" fillId="7" borderId="47" xfId="0" applyFont="1" applyFill="1" applyBorder="1" applyAlignment="1">
      <alignment horizontal="center"/>
    </xf>
    <xf numFmtId="168" fontId="1" fillId="9" borderId="47" xfId="4" applyNumberFormat="1" applyFont="1" applyFill="1" applyBorder="1"/>
    <xf numFmtId="0" fontId="20" fillId="3" borderId="47" xfId="0" applyFont="1" applyFill="1" applyBorder="1"/>
    <xf numFmtId="0" fontId="20" fillId="0" borderId="0" xfId="0" applyFont="1"/>
    <xf numFmtId="3" fontId="38" fillId="0" borderId="0" xfId="0" applyNumberFormat="1" applyFont="1"/>
    <xf numFmtId="1" fontId="0" fillId="0" borderId="0" xfId="0" applyNumberFormat="1"/>
    <xf numFmtId="0" fontId="1" fillId="4" borderId="47" xfId="0" applyFont="1" applyFill="1" applyBorder="1"/>
    <xf numFmtId="1" fontId="5" fillId="0" borderId="0" xfId="0" applyNumberFormat="1" applyFont="1"/>
    <xf numFmtId="166" fontId="19" fillId="9" borderId="47" xfId="0" applyNumberFormat="1" applyFont="1" applyFill="1" applyBorder="1" applyAlignment="1">
      <alignment horizontal="right"/>
    </xf>
    <xf numFmtId="0" fontId="1" fillId="0" borderId="47" xfId="0" applyFont="1" applyFill="1" applyBorder="1"/>
    <xf numFmtId="166" fontId="9" fillId="2" borderId="61" xfId="0" applyNumberFormat="1" applyFont="1" applyFill="1" applyBorder="1" applyAlignment="1">
      <alignment vertical="top" wrapText="1"/>
    </xf>
    <xf numFmtId="166" fontId="19" fillId="9" borderId="61" xfId="0" applyNumberFormat="1" applyFont="1" applyFill="1" applyBorder="1" applyAlignment="1">
      <alignment horizontal="right"/>
    </xf>
    <xf numFmtId="0" fontId="0" fillId="7" borderId="47" xfId="0" applyFill="1" applyBorder="1" applyAlignment="1">
      <alignment horizontal="center"/>
    </xf>
    <xf numFmtId="3" fontId="8" fillId="2" borderId="61" xfId="0" applyNumberFormat="1" applyFont="1" applyFill="1" applyBorder="1" applyAlignment="1">
      <alignment vertical="top" wrapText="1"/>
    </xf>
    <xf numFmtId="0" fontId="0" fillId="7" borderId="61" xfId="0" applyFill="1" applyBorder="1"/>
    <xf numFmtId="164" fontId="5" fillId="0" borderId="0" xfId="1" applyFont="1" applyFill="1" applyBorder="1"/>
    <xf numFmtId="0" fontId="5" fillId="0" borderId="0" xfId="0" applyFont="1" applyFill="1"/>
    <xf numFmtId="3" fontId="0" fillId="0" borderId="0" xfId="0" applyNumberFormat="1" applyFill="1"/>
    <xf numFmtId="0" fontId="0" fillId="0" borderId="0" xfId="0" applyBorder="1"/>
    <xf numFmtId="166" fontId="0" fillId="0" borderId="0" xfId="0" applyNumberFormat="1" applyBorder="1"/>
    <xf numFmtId="168" fontId="0" fillId="0" borderId="0" xfId="0" applyNumberFormat="1"/>
    <xf numFmtId="168" fontId="0" fillId="0" borderId="47" xfId="0" applyNumberFormat="1" applyBorder="1"/>
    <xf numFmtId="167" fontId="0" fillId="0" borderId="47" xfId="4" applyNumberFormat="1" applyFont="1" applyBorder="1"/>
    <xf numFmtId="0" fontId="0" fillId="0" borderId="47" xfId="0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9" borderId="13" xfId="0" applyFont="1" applyFill="1" applyBorder="1" applyAlignment="1">
      <alignment horizontal="left"/>
    </xf>
    <xf numFmtId="0" fontId="5" fillId="9" borderId="23" xfId="0" applyFont="1" applyFill="1" applyBorder="1" applyAlignment="1">
      <alignment horizontal="left"/>
    </xf>
    <xf numFmtId="0" fontId="5" fillId="9" borderId="14" xfId="0" applyFont="1" applyFill="1" applyBorder="1" applyAlignment="1">
      <alignment horizontal="left"/>
    </xf>
    <xf numFmtId="0" fontId="5" fillId="0" borderId="13" xfId="0" applyFont="1" applyFill="1" applyBorder="1" applyAlignment="1">
      <alignment horizontal="left"/>
    </xf>
    <xf numFmtId="0" fontId="5" fillId="0" borderId="23" xfId="0" applyFont="1" applyFill="1" applyBorder="1" applyAlignment="1">
      <alignment horizontal="left"/>
    </xf>
    <xf numFmtId="0" fontId="5" fillId="0" borderId="14" xfId="0" applyFont="1" applyFill="1" applyBorder="1" applyAlignment="1">
      <alignment horizontal="left"/>
    </xf>
    <xf numFmtId="0" fontId="5" fillId="33" borderId="62" xfId="0" applyFont="1" applyFill="1" applyBorder="1" applyAlignment="1">
      <alignment horizontal="center"/>
    </xf>
    <xf numFmtId="0" fontId="5" fillId="33" borderId="63" xfId="0" applyFont="1" applyFill="1" applyBorder="1" applyAlignment="1">
      <alignment horizontal="center"/>
    </xf>
  </cellXfs>
  <cellStyles count="54">
    <cellStyle name="_Kuuline_progn_SUVI" xfId="6" xr:uid="{00000000-0005-0000-0000-000000000000}"/>
    <cellStyle name="20% - Accent1 2" xfId="7" xr:uid="{00000000-0005-0000-0000-000001000000}"/>
    <cellStyle name="20% - Accent2 2" xfId="8" xr:uid="{00000000-0005-0000-0000-000002000000}"/>
    <cellStyle name="20% - Accent3 2" xfId="9" xr:uid="{00000000-0005-0000-0000-000003000000}"/>
    <cellStyle name="20% - Accent4 2" xfId="10" xr:uid="{00000000-0005-0000-0000-000004000000}"/>
    <cellStyle name="20% - Accent5 2" xfId="11" xr:uid="{00000000-0005-0000-0000-000005000000}"/>
    <cellStyle name="20% - Accent6 2" xfId="12" xr:uid="{00000000-0005-0000-0000-000006000000}"/>
    <cellStyle name="40% - Accent1 2" xfId="13" xr:uid="{00000000-0005-0000-0000-000007000000}"/>
    <cellStyle name="40% - Accent2 2" xfId="14" xr:uid="{00000000-0005-0000-0000-000008000000}"/>
    <cellStyle name="40% - Accent3 2" xfId="15" xr:uid="{00000000-0005-0000-0000-000009000000}"/>
    <cellStyle name="40% - Accent4 2" xfId="16" xr:uid="{00000000-0005-0000-0000-00000A000000}"/>
    <cellStyle name="40% - Accent5 2" xfId="17" xr:uid="{00000000-0005-0000-0000-00000B000000}"/>
    <cellStyle name="40% - Accent6 2" xfId="18" xr:uid="{00000000-0005-0000-0000-00000C000000}"/>
    <cellStyle name="60% - Accent1 2" xfId="19" xr:uid="{00000000-0005-0000-0000-00000D000000}"/>
    <cellStyle name="60% - Accent2 2" xfId="20" xr:uid="{00000000-0005-0000-0000-00000E000000}"/>
    <cellStyle name="60% - Accent3 2" xfId="21" xr:uid="{00000000-0005-0000-0000-00000F000000}"/>
    <cellStyle name="60% - Accent4 2" xfId="22" xr:uid="{00000000-0005-0000-0000-000010000000}"/>
    <cellStyle name="60% - Accent5 2" xfId="23" xr:uid="{00000000-0005-0000-0000-000011000000}"/>
    <cellStyle name="60% - Accent6 2" xfId="24" xr:uid="{00000000-0005-0000-0000-000012000000}"/>
    <cellStyle name="Accent1 2" xfId="25" xr:uid="{00000000-0005-0000-0000-000013000000}"/>
    <cellStyle name="Accent2 2" xfId="26" xr:uid="{00000000-0005-0000-0000-000014000000}"/>
    <cellStyle name="Accent3 2" xfId="27" xr:uid="{00000000-0005-0000-0000-000015000000}"/>
    <cellStyle name="Accent4 2" xfId="28" xr:uid="{00000000-0005-0000-0000-000016000000}"/>
    <cellStyle name="Accent5 2" xfId="29" xr:uid="{00000000-0005-0000-0000-000017000000}"/>
    <cellStyle name="Accent6 2" xfId="30" xr:uid="{00000000-0005-0000-0000-000018000000}"/>
    <cellStyle name="Bad 2" xfId="31" xr:uid="{00000000-0005-0000-0000-000019000000}"/>
    <cellStyle name="Calculation 2" xfId="32" xr:uid="{00000000-0005-0000-0000-00001A000000}"/>
    <cellStyle name="Check Cell 2" xfId="33" xr:uid="{00000000-0005-0000-0000-00001B000000}"/>
    <cellStyle name="Explanatory Text 2" xfId="34" xr:uid="{00000000-0005-0000-0000-00001C000000}"/>
    <cellStyle name="Good 2" xfId="35" xr:uid="{00000000-0005-0000-0000-00001D000000}"/>
    <cellStyle name="Heading 1 2" xfId="36" xr:uid="{00000000-0005-0000-0000-00001E000000}"/>
    <cellStyle name="Heading 2 2" xfId="37" xr:uid="{00000000-0005-0000-0000-00001F000000}"/>
    <cellStyle name="Heading 3 2" xfId="38" xr:uid="{00000000-0005-0000-0000-000020000000}"/>
    <cellStyle name="Heading 4 2" xfId="39" xr:uid="{00000000-0005-0000-0000-000021000000}"/>
    <cellStyle name="Input 2" xfId="40" xr:uid="{00000000-0005-0000-0000-000022000000}"/>
    <cellStyle name="Koma" xfId="1" builtinId="3"/>
    <cellStyle name="Linked Cell 2" xfId="41" xr:uid="{00000000-0005-0000-0000-000024000000}"/>
    <cellStyle name="Neutral 2" xfId="42" xr:uid="{00000000-0005-0000-0000-000025000000}"/>
    <cellStyle name="Normaallaad" xfId="0" builtinId="0"/>
    <cellStyle name="Normal 2" xfId="43" xr:uid="{00000000-0005-0000-0000-000027000000}"/>
    <cellStyle name="Normal 3" xfId="44" xr:uid="{00000000-0005-0000-0000-000028000000}"/>
    <cellStyle name="Normal 4" xfId="45" xr:uid="{00000000-0005-0000-0000-000029000000}"/>
    <cellStyle name="Normal 5" xfId="5" xr:uid="{00000000-0005-0000-0000-00002A000000}"/>
    <cellStyle name="Normal_2005" xfId="2" xr:uid="{00000000-0005-0000-0000-00002B000000}"/>
    <cellStyle name="Normal_liigiti_2006" xfId="3" xr:uid="{00000000-0005-0000-0000-00002C000000}"/>
    <cellStyle name="Note 2" xfId="47" xr:uid="{00000000-0005-0000-0000-00002D000000}"/>
    <cellStyle name="Note 3" xfId="46" xr:uid="{00000000-0005-0000-0000-00002E000000}"/>
    <cellStyle name="Output 2" xfId="48" xr:uid="{00000000-0005-0000-0000-00002F000000}"/>
    <cellStyle name="Percent 2" xfId="49" xr:uid="{00000000-0005-0000-0000-000030000000}"/>
    <cellStyle name="Percent 2 2" xfId="50" xr:uid="{00000000-0005-0000-0000-000031000000}"/>
    <cellStyle name="Protsent" xfId="4" builtinId="5"/>
    <cellStyle name="Title 2" xfId="51" xr:uid="{00000000-0005-0000-0000-000033000000}"/>
    <cellStyle name="Total 2" xfId="52" xr:uid="{00000000-0005-0000-0000-000034000000}"/>
    <cellStyle name="Warning Text 2" xfId="53" xr:uid="{00000000-0005-0000-0000-00003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47462817147869"/>
          <c:y val="2.8252405949256338E-2"/>
          <c:w val="0.49377537182852188"/>
          <c:h val="0.89719889180519163"/>
        </c:manualLayout>
      </c:layout>
      <c:lineChart>
        <c:grouping val="standard"/>
        <c:varyColors val="0"/>
        <c:ser>
          <c:idx val="0"/>
          <c:order val="0"/>
          <c:tx>
            <c:strRef>
              <c:f>JOONISED!$A$2</c:f>
              <c:strCache>
                <c:ptCount val="1"/>
                <c:pt idx="0">
                  <c:v>Bensiini (pliivaba) kasv</c:v>
                </c:pt>
              </c:strCache>
            </c:strRef>
          </c:tx>
          <c:cat>
            <c:strRef>
              <c:f>JOONISED!$B$1:$N$1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Kokku </c:v>
                </c:pt>
              </c:strCache>
            </c:strRef>
          </c:cat>
          <c:val>
            <c:numRef>
              <c:f>JOONISED!$B$2:$N$2</c:f>
              <c:numCache>
                <c:formatCode>0.0%</c:formatCode>
                <c:ptCount val="13"/>
                <c:pt idx="0">
                  <c:v>0.66830328667735173</c:v>
                </c:pt>
                <c:pt idx="1">
                  <c:v>0.40836605112701463</c:v>
                </c:pt>
                <c:pt idx="2">
                  <c:v>0.31105193120558106</c:v>
                </c:pt>
                <c:pt idx="3">
                  <c:v>0.33602647658107965</c:v>
                </c:pt>
                <c:pt idx="4">
                  <c:v>9.7351338054057823E-2</c:v>
                </c:pt>
                <c:pt idx="5">
                  <c:v>0.25280975980983089</c:v>
                </c:pt>
                <c:pt idx="6">
                  <c:v>0.49056471636957366</c:v>
                </c:pt>
                <c:pt idx="7">
                  <c:v>-0.27401565933921357</c:v>
                </c:pt>
                <c:pt idx="8">
                  <c:v>-0.30337863888988437</c:v>
                </c:pt>
                <c:pt idx="9">
                  <c:v>-0.28371706524627838</c:v>
                </c:pt>
                <c:pt idx="12">
                  <c:v>5.7253280768607029E-2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48-4565-BDED-66A09BFAC9A0}"/>
            </c:ext>
          </c:extLst>
        </c:ser>
        <c:ser>
          <c:idx val="1"/>
          <c:order val="1"/>
          <c:tx>
            <c:strRef>
              <c:f>JOONISED!$A$3</c:f>
              <c:strCache>
                <c:ptCount val="1"/>
                <c:pt idx="0">
                  <c:v>Biokütuse kasv</c:v>
                </c:pt>
              </c:strCache>
            </c:strRef>
          </c:tx>
          <c:cat>
            <c:strRef>
              <c:f>JOONISED!$B$1:$N$1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Kokku </c:v>
                </c:pt>
              </c:strCache>
            </c:strRef>
          </c:cat>
          <c:val>
            <c:numRef>
              <c:f>JOONISED!$B$3:$N$3</c:f>
              <c:numCache>
                <c:formatCode>0.0%</c:formatCode>
                <c:ptCount val="13"/>
                <c:pt idx="0">
                  <c:v>-0.34431823583829668</c:v>
                </c:pt>
                <c:pt idx="1">
                  <c:v>-0.23237934735361987</c:v>
                </c:pt>
                <c:pt idx="2">
                  <c:v>-0.294588285924829</c:v>
                </c:pt>
                <c:pt idx="3">
                  <c:v>-0.30140018926226597</c:v>
                </c:pt>
                <c:pt idx="4">
                  <c:v>-0.32582106788274334</c:v>
                </c:pt>
                <c:pt idx="5">
                  <c:v>-0.14878558745638826</c:v>
                </c:pt>
                <c:pt idx="6">
                  <c:v>-0.3031347896809502</c:v>
                </c:pt>
                <c:pt idx="7">
                  <c:v>0.44778308996374294</c:v>
                </c:pt>
                <c:pt idx="8">
                  <c:v>0.55971910059758323</c:v>
                </c:pt>
                <c:pt idx="9">
                  <c:v>0.67164221318536699</c:v>
                </c:pt>
                <c:pt idx="12">
                  <c:v>-0.12893007768214626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48-4565-BDED-66A09BFAC9A0}"/>
            </c:ext>
          </c:extLst>
        </c:ser>
        <c:ser>
          <c:idx val="2"/>
          <c:order val="2"/>
          <c:tx>
            <c:strRef>
              <c:f>JOONISED!$A$4</c:f>
              <c:strCache>
                <c:ptCount val="1"/>
                <c:pt idx="0">
                  <c:v>Bensiin kokku kasv </c:v>
                </c:pt>
              </c:strCache>
            </c:strRef>
          </c:tx>
          <c:cat>
            <c:strRef>
              <c:f>JOONISED!$B$1:$N$1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Kokku </c:v>
                </c:pt>
              </c:strCache>
            </c:strRef>
          </c:cat>
          <c:val>
            <c:numRef>
              <c:f>JOONISED!$B$4:$N$4</c:f>
              <c:numCache>
                <c:formatCode>0.0%</c:formatCode>
                <c:ptCount val="13"/>
                <c:pt idx="0">
                  <c:v>5.9051435551473075E-2</c:v>
                </c:pt>
                <c:pt idx="1">
                  <c:v>2.9331965903566459E-2</c:v>
                </c:pt>
                <c:pt idx="2">
                  <c:v>-4.1407084494804014E-2</c:v>
                </c:pt>
                <c:pt idx="3">
                  <c:v>-4.9263778735523123E-2</c:v>
                </c:pt>
                <c:pt idx="4">
                  <c:v>-0.13085355546802546</c:v>
                </c:pt>
                <c:pt idx="5">
                  <c:v>-9.9422006976555011E-3</c:v>
                </c:pt>
                <c:pt idx="6">
                  <c:v>-2.5005829556468462E-2</c:v>
                </c:pt>
                <c:pt idx="7">
                  <c:v>-7.0869935781899707E-2</c:v>
                </c:pt>
                <c:pt idx="8">
                  <c:v>-4.3184927418145391E-2</c:v>
                </c:pt>
                <c:pt idx="9">
                  <c:v>-3.2805038045431889E-2</c:v>
                </c:pt>
                <c:pt idx="12">
                  <c:v>-3.6128486634429136E-2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48-4565-BDED-66A09BFAC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085936"/>
        <c:axId val="238086328"/>
      </c:lineChart>
      <c:catAx>
        <c:axId val="23808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t-EE"/>
          </a:p>
        </c:txPr>
        <c:crossAx val="238086328"/>
        <c:crosses val="autoZero"/>
        <c:auto val="1"/>
        <c:lblAlgn val="ctr"/>
        <c:lblOffset val="100"/>
        <c:noMultiLvlLbl val="0"/>
      </c:catAx>
      <c:valAx>
        <c:axId val="23808632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t-EE"/>
          </a:p>
        </c:txPr>
        <c:crossAx val="23808593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t-EE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t-EE"/>
    </a:p>
  </c:txPr>
  <c:printSettings>
    <c:headerFooter/>
    <c:pageMargins b="0.75000000000000888" l="0.70000000000000062" r="0.70000000000000062" t="0.7500000000000088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t-EE"/>
              <a:t>Bensiini</a:t>
            </a:r>
            <a:r>
              <a:rPr lang="et-EE" baseline="0"/>
              <a:t> ja diislikütuse kogused 2013-2016 </a:t>
            </a:r>
            <a:endParaRPr lang="et-E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title>
    <c:autoTitleDeleted val="0"/>
    <c:plotArea>
      <c:layout>
        <c:manualLayout>
          <c:layoutTarget val="inner"/>
          <c:xMode val="edge"/>
          <c:yMode val="edge"/>
          <c:x val="0.16958114610673666"/>
          <c:y val="0.18518518518518517"/>
          <c:w val="0.83041885389326331"/>
          <c:h val="0.53206765820939061"/>
        </c:manualLayout>
      </c:layout>
      <c:lineChart>
        <c:grouping val="standard"/>
        <c:varyColors val="0"/>
        <c:ser>
          <c:idx val="2"/>
          <c:order val="0"/>
          <c:tx>
            <c:strRef>
              <c:f>JOONISED!$G$31</c:f>
              <c:strCache>
                <c:ptCount val="1"/>
                <c:pt idx="0">
                  <c:v>Bensiin (pliivaba)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613-42B1-A4AC-7B42DF7DC1C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2,2%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613-42B1-A4AC-7B42DF7DC1C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>
                        <a:solidFill>
                          <a:srgbClr val="FF0000"/>
                        </a:solidFill>
                      </a:rPr>
                      <a:t>-1,3%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613-42B1-A4AC-7B42DF7DC1C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2,0%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613-42B1-A4AC-7B42DF7DC1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JOONISED!$H$30:$K$30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JOONISED!$H$31:$K$31</c:f>
              <c:numCache>
                <c:formatCode>#\ ##0.0</c:formatCode>
                <c:ptCount val="4"/>
                <c:pt idx="0">
                  <c:v>315.64662300000003</c:v>
                </c:pt>
                <c:pt idx="1">
                  <c:v>322.46225400000003</c:v>
                </c:pt>
                <c:pt idx="2">
                  <c:v>318.37024600000001</c:v>
                </c:pt>
                <c:pt idx="3">
                  <c:v>324.44976999999994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13-42B1-A4AC-7B42DF7DC1C1}"/>
            </c:ext>
          </c:extLst>
        </c:ser>
        <c:ser>
          <c:idx val="3"/>
          <c:order val="1"/>
          <c:tx>
            <c:strRef>
              <c:f>JOONISED!$G$32</c:f>
              <c:strCache>
                <c:ptCount val="1"/>
                <c:pt idx="0">
                  <c:v>Diislikütus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613-42B1-A4AC-7B42DF7DC1C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10,6%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613-42B1-A4AC-7B42DF7DC1C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15,2%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613-42B1-A4AC-7B42DF7DC1C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4,7%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613-42B1-A4AC-7B42DF7DC1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JOONISED!$H$30:$K$30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JOONISED!$H$32:$K$32</c:f>
              <c:numCache>
                <c:formatCode>#\ ##0.0</c:formatCode>
                <c:ptCount val="4"/>
                <c:pt idx="0">
                  <c:v>547.49100899999996</c:v>
                </c:pt>
                <c:pt idx="1">
                  <c:v>605.56493599999999</c:v>
                </c:pt>
                <c:pt idx="2">
                  <c:v>697.37308900000005</c:v>
                </c:pt>
                <c:pt idx="3">
                  <c:v>729.89703199999997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613-42B1-A4AC-7B42DF7DC1C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8087112"/>
        <c:axId val="241152424"/>
      </c:lineChart>
      <c:catAx>
        <c:axId val="238087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241152424"/>
        <c:crosses val="autoZero"/>
        <c:auto val="1"/>
        <c:lblAlgn val="ctr"/>
        <c:lblOffset val="100"/>
        <c:noMultiLvlLbl val="0"/>
      </c:catAx>
      <c:valAx>
        <c:axId val="241152424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t-EE"/>
                  <a:t>tuhat</a:t>
                </a:r>
                <a:r>
                  <a:rPr lang="et-EE" baseline="0"/>
                  <a:t> liitrit</a:t>
                </a:r>
                <a:endParaRPr lang="et-E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t-EE"/>
            </a:p>
          </c:txPr>
        </c:title>
        <c:numFmt formatCode="#\ 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238087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t-EE"/>
              <a:t>Diislikütuse</a:t>
            </a:r>
            <a:r>
              <a:rPr lang="et-EE" baseline="0"/>
              <a:t> kogused ja laekumine </a:t>
            </a:r>
            <a:endParaRPr lang="et-E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Leht1!$A$9</c:f>
              <c:strCache>
                <c:ptCount val="1"/>
                <c:pt idx="0">
                  <c:v>2019 kogus silutud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Leht1!$B$2:$M$2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Leht1!$B$9:$M$9</c:f>
              <c:numCache>
                <c:formatCode>0.0</c:formatCode>
                <c:ptCount val="12"/>
                <c:pt idx="0">
                  <c:v>62.159264999999998</c:v>
                </c:pt>
                <c:pt idx="1">
                  <c:v>60.339872</c:v>
                </c:pt>
                <c:pt idx="2">
                  <c:v>60.958008000000007</c:v>
                </c:pt>
                <c:pt idx="3">
                  <c:v>61.957998000000003</c:v>
                </c:pt>
                <c:pt idx="4">
                  <c:v>62.634996999999998</c:v>
                </c:pt>
                <c:pt idx="5">
                  <c:v>61.975311999999995</c:v>
                </c:pt>
                <c:pt idx="6">
                  <c:v>63.537442000000006</c:v>
                </c:pt>
                <c:pt idx="7">
                  <c:v>65.331927000000007</c:v>
                </c:pt>
                <c:pt idx="8">
                  <c:v>62.857074999999995</c:v>
                </c:pt>
                <c:pt idx="9">
                  <c:v>62.319637999999998</c:v>
                </c:pt>
                <c:pt idx="10">
                  <c:v>59.108968999999995</c:v>
                </c:pt>
                <c:pt idx="11">
                  <c:v>62.132981000000001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2A-4A08-A53F-CA1179373271}"/>
            </c:ext>
          </c:extLst>
        </c:ser>
        <c:ser>
          <c:idx val="3"/>
          <c:order val="3"/>
          <c:tx>
            <c:strRef>
              <c:f>Leht1!$A$8</c:f>
              <c:strCache>
                <c:ptCount val="1"/>
                <c:pt idx="0">
                  <c:v>2020 kogus silutud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Leht1!$B$2:$M$2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Leht1!$B$8:$M$8</c:f>
              <c:numCache>
                <c:formatCode>0.0</c:formatCode>
                <c:ptCount val="12"/>
                <c:pt idx="0">
                  <c:v>60.310693999999998</c:v>
                </c:pt>
                <c:pt idx="1">
                  <c:v>53.526022999999995</c:v>
                </c:pt>
                <c:pt idx="2">
                  <c:v>49.909345000000002</c:v>
                </c:pt>
                <c:pt idx="3">
                  <c:v>43.260232999999999</c:v>
                </c:pt>
                <c:pt idx="4">
                  <c:v>70.75459699999999</c:v>
                </c:pt>
                <c:pt idx="5">
                  <c:v>64.264933999999997</c:v>
                </c:pt>
                <c:pt idx="6">
                  <c:v>68.830280999999999</c:v>
                </c:pt>
                <c:pt idx="7">
                  <c:v>71.055089999999993</c:v>
                </c:pt>
                <c:pt idx="8">
                  <c:v>70.013390999999999</c:v>
                </c:pt>
                <c:pt idx="9">
                  <c:v>69.043197000000006</c:v>
                </c:pt>
                <c:pt idx="10">
                  <c:v>67.516136000000003</c:v>
                </c:pt>
                <c:pt idx="11">
                  <c:v>70.57239100000001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2A-4A08-A53F-CA1179373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8578784"/>
        <c:axId val="554608032"/>
      </c:barChart>
      <c:lineChart>
        <c:grouping val="standard"/>
        <c:varyColors val="0"/>
        <c:ser>
          <c:idx val="1"/>
          <c:order val="1"/>
          <c:tx>
            <c:strRef>
              <c:f>Leht1!$A$13</c:f>
              <c:strCache>
                <c:ptCount val="1"/>
                <c:pt idx="0">
                  <c:v>2019 laeumine silutud (parem skaala)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Leht1!$B$2:$M$2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Leht1!$B$13:$M$13</c:f>
              <c:numCache>
                <c:formatCode>General</c:formatCode>
                <c:ptCount val="12"/>
                <c:pt idx="0">
                  <c:v>30.644517645000001</c:v>
                </c:pt>
                <c:pt idx="1">
                  <c:v>29.747556895999999</c:v>
                </c:pt>
                <c:pt idx="2">
                  <c:v>30.052297944000003</c:v>
                </c:pt>
                <c:pt idx="3">
                  <c:v>30.545293014000002</c:v>
                </c:pt>
                <c:pt idx="4">
                  <c:v>30.879053520999999</c:v>
                </c:pt>
                <c:pt idx="5">
                  <c:v>30.553828815999996</c:v>
                </c:pt>
                <c:pt idx="6">
                  <c:v>31.323958906000005</c:v>
                </c:pt>
                <c:pt idx="7">
                  <c:v>32.208640011</c:v>
                </c:pt>
                <c:pt idx="8">
                  <c:v>30.988537974999996</c:v>
                </c:pt>
                <c:pt idx="9">
                  <c:v>30.723581533999997</c:v>
                </c:pt>
                <c:pt idx="10">
                  <c:v>29.140721716999998</c:v>
                </c:pt>
                <c:pt idx="11">
                  <c:v>30.631559633000002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2A-4A08-A53F-CA1179373271}"/>
            </c:ext>
          </c:extLst>
        </c:ser>
        <c:ser>
          <c:idx val="2"/>
          <c:order val="2"/>
          <c:tx>
            <c:strRef>
              <c:f>Leht1!$A$12</c:f>
              <c:strCache>
                <c:ptCount val="1"/>
                <c:pt idx="0">
                  <c:v>2020 laekumine silutud (parem skaala)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Leht1!$B$2:$M$2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Leht1!$B$12:$M$12</c:f>
              <c:numCache>
                <c:formatCode>General</c:formatCode>
                <c:ptCount val="12"/>
                <c:pt idx="0">
                  <c:v>29.733172142000001</c:v>
                </c:pt>
                <c:pt idx="1">
                  <c:v>26.388329338999995</c:v>
                </c:pt>
                <c:pt idx="2">
                  <c:v>24.605307085</c:v>
                </c:pt>
                <c:pt idx="3">
                  <c:v>21.327294869000003</c:v>
                </c:pt>
                <c:pt idx="4">
                  <c:v>26.320710083999995</c:v>
                </c:pt>
                <c:pt idx="5">
                  <c:v>23.906555447999999</c:v>
                </c:pt>
                <c:pt idx="6">
                  <c:v>25.604864532000001</c:v>
                </c:pt>
                <c:pt idx="7">
                  <c:v>26.432493479999998</c:v>
                </c:pt>
                <c:pt idx="8">
                  <c:v>26.044981451999998</c:v>
                </c:pt>
                <c:pt idx="9">
                  <c:v>25.684069284</c:v>
                </c:pt>
                <c:pt idx="10">
                  <c:v>25.116002592000001</c:v>
                </c:pt>
                <c:pt idx="11">
                  <c:v>26.252929452000004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2A-4A08-A53F-CA1179373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439984"/>
        <c:axId val="557458800"/>
      </c:lineChart>
      <c:catAx>
        <c:axId val="55857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554608032"/>
        <c:crosses val="autoZero"/>
        <c:auto val="1"/>
        <c:lblAlgn val="ctr"/>
        <c:lblOffset val="100"/>
        <c:noMultiLvlLbl val="0"/>
      </c:catAx>
      <c:valAx>
        <c:axId val="55460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558578784"/>
        <c:crosses val="autoZero"/>
        <c:crossBetween val="between"/>
      </c:valAx>
      <c:valAx>
        <c:axId val="557458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495439984"/>
        <c:crosses val="max"/>
        <c:crossBetween val="between"/>
      </c:valAx>
      <c:catAx>
        <c:axId val="495439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7458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0430008748906381E-2"/>
          <c:y val="0.66666447944007001"/>
          <c:w val="0.93413998250218722"/>
          <c:h val="0.30555774278215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1266825</xdr:colOff>
      <xdr:row>5</xdr:row>
      <xdr:rowOff>57150</xdr:rowOff>
    </xdr:from>
    <xdr:to>
      <xdr:col>13</xdr:col>
      <xdr:colOff>495300</xdr:colOff>
      <xdr:row>24</xdr:row>
      <xdr:rowOff>28575</xdr:rowOff>
    </xdr:to>
    <xdr:graphicFrame macro="">
      <xdr:nvGraphicFramePr>
        <xdr:cNvPr id="9261" name="Chart 1">
          <a:extLst>
            <a:ext uri="{FF2B5EF4-FFF2-40B4-BE49-F238E27FC236}">
              <a16:creationId xmlns:a16="http://schemas.microsoft.com/office/drawing/2014/main" id="{00000000-0008-0000-0F00-00002D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19050</xdr:colOff>
      <xdr:row>18</xdr:row>
      <xdr:rowOff>14287</xdr:rowOff>
    </xdr:from>
    <xdr:to>
      <xdr:col>22</xdr:col>
      <xdr:colOff>323850</xdr:colOff>
      <xdr:row>35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244475</xdr:colOff>
      <xdr:row>10</xdr:row>
      <xdr:rowOff>28575</xdr:rowOff>
    </xdr:from>
    <xdr:to>
      <xdr:col>20</xdr:col>
      <xdr:colOff>549275</xdr:colOff>
      <xdr:row>27</xdr:row>
      <xdr:rowOff>73025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23ACFAF-974D-4D5E-BF64-08DA2DCBF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'i kujundus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2"/>
  <sheetViews>
    <sheetView workbookViewId="0">
      <pane xSplit="2" ySplit="2" topLeftCell="J81" activePane="bottomRight" state="frozen"/>
      <selection pane="topRight" activeCell="C1" sqref="C1"/>
      <selection pane="bottomLeft" activeCell="A3" sqref="A3"/>
      <selection pane="bottomRight" activeCell="O100" sqref="O100"/>
    </sheetView>
  </sheetViews>
  <sheetFormatPr defaultRowHeight="12.5" x14ac:dyDescent="0.25"/>
  <cols>
    <col min="1" max="1" width="55.453125" bestFit="1" customWidth="1"/>
    <col min="3" max="4" width="12.7265625" bestFit="1" customWidth="1"/>
    <col min="5" max="14" width="11.1796875" bestFit="1" customWidth="1"/>
    <col min="15" max="15" width="12.7265625" bestFit="1" customWidth="1"/>
  </cols>
  <sheetData>
    <row r="1" spans="1:19" ht="13" x14ac:dyDescent="0.3">
      <c r="A1" s="344" t="s">
        <v>19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</row>
    <row r="2" spans="1:19" ht="13.5" thickBot="1" x14ac:dyDescent="0.35">
      <c r="A2" s="5" t="s">
        <v>14</v>
      </c>
      <c r="B2" s="5" t="s">
        <v>15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  <c r="N2" s="6">
        <v>12</v>
      </c>
    </row>
    <row r="3" spans="1:19" ht="13" thickTop="1" x14ac:dyDescent="0.25">
      <c r="A3" s="3" t="s">
        <v>8</v>
      </c>
      <c r="B3" s="3" t="s">
        <v>9</v>
      </c>
      <c r="C3" s="12">
        <f t="shared" ref="C3:N3" si="0">C16+C29</f>
        <v>29826.352999999999</v>
      </c>
      <c r="D3" s="12">
        <f t="shared" si="0"/>
        <v>26849.561000000002</v>
      </c>
      <c r="E3" s="12">
        <f t="shared" si="0"/>
        <v>32131.736999999997</v>
      </c>
      <c r="F3" s="12">
        <f t="shared" si="0"/>
        <v>31943.111999999997</v>
      </c>
      <c r="G3" s="12">
        <f t="shared" si="0"/>
        <v>35611.396999999997</v>
      </c>
      <c r="H3" s="12">
        <f t="shared" si="0"/>
        <v>36050.813999999998</v>
      </c>
      <c r="I3" s="12">
        <f t="shared" si="0"/>
        <v>37161.9</v>
      </c>
      <c r="J3" s="12">
        <f t="shared" si="0"/>
        <v>38452.773000000001</v>
      </c>
      <c r="K3" s="12">
        <f t="shared" si="0"/>
        <v>33373.483999999997</v>
      </c>
      <c r="L3" s="12">
        <f t="shared" si="0"/>
        <v>33042.006000000001</v>
      </c>
      <c r="M3" s="12">
        <f t="shared" si="0"/>
        <v>31310.86</v>
      </c>
      <c r="N3" s="12">
        <f t="shared" si="0"/>
        <v>32701.219000000001</v>
      </c>
    </row>
    <row r="4" spans="1:19" x14ac:dyDescent="0.25">
      <c r="A4" s="2" t="s">
        <v>0</v>
      </c>
      <c r="B4" s="2" t="s">
        <v>9</v>
      </c>
      <c r="C4" s="22">
        <f t="shared" ref="C4:N13" si="1">C17+C30</f>
        <v>6.0316000000000001</v>
      </c>
      <c r="D4" s="22">
        <f t="shared" si="1"/>
        <v>3.2235999999999998</v>
      </c>
      <c r="E4" s="22">
        <f t="shared" si="1"/>
        <v>8.4860000000000007</v>
      </c>
      <c r="F4" s="22">
        <f t="shared" si="1"/>
        <v>2.08</v>
      </c>
      <c r="G4" s="22">
        <f t="shared" si="1"/>
        <v>6.8179999999999996</v>
      </c>
      <c r="H4" s="22">
        <f t="shared" si="1"/>
        <v>3.7480000000000002</v>
      </c>
      <c r="I4" s="22">
        <f t="shared" si="1"/>
        <v>2.2000000000000002</v>
      </c>
      <c r="J4" s="22">
        <f t="shared" si="1"/>
        <v>3.1880000000000002</v>
      </c>
      <c r="K4" s="22">
        <f t="shared" si="1"/>
        <v>3.3080000000000003</v>
      </c>
      <c r="L4" s="22">
        <f t="shared" si="1"/>
        <v>2.2290000000000001</v>
      </c>
      <c r="M4" s="22">
        <f t="shared" si="1"/>
        <v>0</v>
      </c>
      <c r="N4" s="22">
        <f t="shared" si="1"/>
        <v>3.6539999999999999</v>
      </c>
    </row>
    <row r="5" spans="1:19" x14ac:dyDescent="0.25">
      <c r="A5" s="2" t="s">
        <v>1</v>
      </c>
      <c r="B5" s="2" t="s">
        <v>9</v>
      </c>
      <c r="C5" s="22">
        <f t="shared" si="1"/>
        <v>23070.410000000003</v>
      </c>
      <c r="D5" s="22">
        <f t="shared" si="1"/>
        <v>25464.157999999999</v>
      </c>
      <c r="E5" s="22">
        <f t="shared" si="1"/>
        <v>25919.343999999997</v>
      </c>
      <c r="F5" s="22">
        <f t="shared" si="1"/>
        <v>27964.478000000003</v>
      </c>
      <c r="G5" s="22">
        <f t="shared" si="1"/>
        <v>33354.131999999998</v>
      </c>
      <c r="H5" s="22">
        <f t="shared" si="1"/>
        <v>29760.95</v>
      </c>
      <c r="I5" s="22">
        <f t="shared" si="1"/>
        <v>28814.707999999999</v>
      </c>
      <c r="J5" s="22">
        <f t="shared" si="1"/>
        <v>29955.582999999999</v>
      </c>
      <c r="K5" s="22">
        <f t="shared" si="1"/>
        <v>29182.25</v>
      </c>
      <c r="L5" s="22">
        <f t="shared" si="1"/>
        <v>30768.018</v>
      </c>
      <c r="M5" s="22">
        <f t="shared" si="1"/>
        <v>31495.859</v>
      </c>
      <c r="N5" s="22">
        <f t="shared" si="1"/>
        <v>32568.174000000003</v>
      </c>
    </row>
    <row r="6" spans="1:19" x14ac:dyDescent="0.25">
      <c r="A6" s="2" t="s">
        <v>2</v>
      </c>
      <c r="B6" s="2" t="s">
        <v>9</v>
      </c>
      <c r="C6" s="22">
        <f t="shared" si="1"/>
        <v>7310.4319999999998</v>
      </c>
      <c r="D6" s="22">
        <f t="shared" si="1"/>
        <v>12144.753000000001</v>
      </c>
      <c r="E6" s="22">
        <f t="shared" si="1"/>
        <v>11267.316000000001</v>
      </c>
      <c r="F6" s="22">
        <f t="shared" si="1"/>
        <v>16076.953</v>
      </c>
      <c r="G6" s="22">
        <f t="shared" si="1"/>
        <v>16040.342000000001</v>
      </c>
      <c r="H6" s="22">
        <f t="shared" si="1"/>
        <v>15075.74</v>
      </c>
      <c r="I6" s="22">
        <f t="shared" si="1"/>
        <v>14534.914000000001</v>
      </c>
      <c r="J6" s="22">
        <f t="shared" si="1"/>
        <v>17097.826000000001</v>
      </c>
      <c r="K6" s="22">
        <f t="shared" si="1"/>
        <v>17366.807000000001</v>
      </c>
      <c r="L6" s="22">
        <f t="shared" si="1"/>
        <v>14229.495999999999</v>
      </c>
      <c r="M6" s="22">
        <f t="shared" si="1"/>
        <v>14980.081</v>
      </c>
      <c r="N6" s="22">
        <f t="shared" si="1"/>
        <v>15837.502</v>
      </c>
      <c r="O6" s="135">
        <f>SUM(C6:N6)</f>
        <v>171962.16200000004</v>
      </c>
      <c r="P6" s="135">
        <f>SUM(C6:E6)</f>
        <v>30722.501000000004</v>
      </c>
      <c r="Q6" s="135">
        <f>SUM(F6:H6)</f>
        <v>47193.034999999996</v>
      </c>
      <c r="R6" s="135">
        <f>SUM(I6:K6)</f>
        <v>48999.547000000006</v>
      </c>
      <c r="S6" s="135">
        <f>SUM(L6:N6)</f>
        <v>45047.078999999998</v>
      </c>
    </row>
    <row r="7" spans="1:19" x14ac:dyDescent="0.25">
      <c r="A7" s="2" t="s">
        <v>3</v>
      </c>
      <c r="B7" s="2" t="s">
        <v>9</v>
      </c>
      <c r="C7" s="22">
        <f t="shared" si="1"/>
        <v>6748.1850000000004</v>
      </c>
      <c r="D7" s="22">
        <f t="shared" si="1"/>
        <v>13241.512999999999</v>
      </c>
      <c r="E7" s="22">
        <f t="shared" si="1"/>
        <v>9496.7219999999998</v>
      </c>
      <c r="F7" s="22">
        <f t="shared" si="1"/>
        <v>8956.1909999999989</v>
      </c>
      <c r="G7" s="22">
        <f t="shared" si="1"/>
        <v>7863.1389999999992</v>
      </c>
      <c r="H7" s="22">
        <f t="shared" si="1"/>
        <v>7675.9660000000003</v>
      </c>
      <c r="I7" s="22">
        <f t="shared" si="1"/>
        <v>4344.9799999999996</v>
      </c>
      <c r="J7" s="22">
        <f t="shared" si="1"/>
        <v>9448.33</v>
      </c>
      <c r="K7" s="22">
        <f t="shared" si="1"/>
        <v>8242.134</v>
      </c>
      <c r="L7" s="22">
        <f t="shared" si="1"/>
        <v>7252.5610000000006</v>
      </c>
      <c r="M7" s="22">
        <f t="shared" si="1"/>
        <v>10413.048999999999</v>
      </c>
      <c r="N7" s="22">
        <f t="shared" si="1"/>
        <v>13071.823</v>
      </c>
      <c r="P7" s="135">
        <f>SUM(C7:E7)</f>
        <v>29486.42</v>
      </c>
      <c r="Q7" s="135">
        <f>SUM(F7:H7)</f>
        <v>24495.295999999998</v>
      </c>
      <c r="R7" s="135">
        <f>SUM(I7:K7)</f>
        <v>22035.444</v>
      </c>
      <c r="S7" s="135">
        <f>SUM(L7:N7)</f>
        <v>30737.433000000001</v>
      </c>
    </row>
    <row r="8" spans="1:19" x14ac:dyDescent="0.25">
      <c r="A8" s="2" t="s">
        <v>4</v>
      </c>
      <c r="B8" s="2" t="s">
        <v>9</v>
      </c>
      <c r="C8" s="22">
        <f t="shared" si="1"/>
        <v>1.7609999999999999</v>
      </c>
      <c r="D8" s="22">
        <f t="shared" si="1"/>
        <v>1.0369999999999999</v>
      </c>
      <c r="E8" s="22">
        <f t="shared" si="1"/>
        <v>9.0540000000000003</v>
      </c>
      <c r="F8" s="22">
        <f t="shared" si="1"/>
        <v>6.6870000000000003</v>
      </c>
      <c r="G8" s="22">
        <f t="shared" si="1"/>
        <v>5.7160000000000002</v>
      </c>
      <c r="H8" s="22">
        <f t="shared" si="1"/>
        <v>16.914000000000001</v>
      </c>
      <c r="I8" s="22">
        <f t="shared" si="1"/>
        <v>7.5919999999999996</v>
      </c>
      <c r="J8" s="22">
        <f t="shared" si="1"/>
        <v>9.9329999999999998</v>
      </c>
      <c r="K8" s="22">
        <f t="shared" si="1"/>
        <v>9.8160000000000007</v>
      </c>
      <c r="L8" s="22">
        <f t="shared" si="1"/>
        <v>3.9649999999999999</v>
      </c>
      <c r="M8" s="22">
        <f t="shared" si="1"/>
        <v>0.92700000000000005</v>
      </c>
      <c r="N8" s="22">
        <f t="shared" si="1"/>
        <v>4.4269999999999996</v>
      </c>
    </row>
    <row r="9" spans="1:19" x14ac:dyDescent="0.25">
      <c r="A9" s="2" t="s">
        <v>5</v>
      </c>
      <c r="B9" s="2" t="s">
        <v>9</v>
      </c>
      <c r="C9" s="22">
        <f t="shared" si="1"/>
        <v>8.859</v>
      </c>
      <c r="D9" s="22">
        <f t="shared" si="1"/>
        <v>13.403</v>
      </c>
      <c r="E9" s="22">
        <f t="shared" si="1"/>
        <v>5.3639999999999999</v>
      </c>
      <c r="F9" s="22">
        <f t="shared" si="1"/>
        <v>27.096</v>
      </c>
      <c r="G9" s="22">
        <f t="shared" si="1"/>
        <v>20.774000000000001</v>
      </c>
      <c r="H9" s="22">
        <f t="shared" si="1"/>
        <v>27.437000000000001</v>
      </c>
      <c r="I9" s="22">
        <f t="shared" si="1"/>
        <v>26.256</v>
      </c>
      <c r="J9" s="22">
        <f t="shared" si="1"/>
        <v>20.068999999999999</v>
      </c>
      <c r="K9" s="22">
        <f t="shared" si="1"/>
        <v>70.843000000000004</v>
      </c>
      <c r="L9" s="22">
        <f t="shared" si="1"/>
        <v>27.106999999999999</v>
      </c>
      <c r="M9" s="22">
        <f t="shared" si="1"/>
        <v>20.882999999999999</v>
      </c>
      <c r="N9" s="22">
        <f t="shared" si="1"/>
        <v>66.807000000000002</v>
      </c>
      <c r="O9" s="135">
        <f>SUM(C9:N9)</f>
        <v>334.89800000000002</v>
      </c>
    </row>
    <row r="10" spans="1:19" x14ac:dyDescent="0.25">
      <c r="A10" s="2" t="s">
        <v>11</v>
      </c>
      <c r="B10" s="2" t="s">
        <v>10</v>
      </c>
      <c r="C10" s="22">
        <f t="shared" si="1"/>
        <v>0</v>
      </c>
      <c r="D10" s="22">
        <f t="shared" si="1"/>
        <v>0</v>
      </c>
      <c r="E10" s="22">
        <f t="shared" si="1"/>
        <v>0</v>
      </c>
      <c r="F10" s="22">
        <f t="shared" si="1"/>
        <v>0</v>
      </c>
      <c r="G10" s="22">
        <f t="shared" si="1"/>
        <v>4843.6400000000003</v>
      </c>
      <c r="H10" s="22">
        <f t="shared" si="1"/>
        <v>5605.84</v>
      </c>
      <c r="I10" s="22">
        <f t="shared" si="1"/>
        <v>3772.74</v>
      </c>
      <c r="J10" s="22">
        <f t="shared" si="1"/>
        <v>4664.03</v>
      </c>
      <c r="K10" s="22">
        <f t="shared" si="1"/>
        <v>6054.4830000000002</v>
      </c>
      <c r="L10" s="22">
        <f t="shared" si="1"/>
        <v>7759.35</v>
      </c>
      <c r="M10" s="22">
        <f t="shared" si="1"/>
        <v>5406.77</v>
      </c>
      <c r="N10" s="22">
        <f t="shared" si="1"/>
        <v>4255.38</v>
      </c>
    </row>
    <row r="11" spans="1:19" x14ac:dyDescent="0.25">
      <c r="A11" s="2" t="s">
        <v>6</v>
      </c>
      <c r="B11" s="2" t="s">
        <v>10</v>
      </c>
      <c r="C11" s="22">
        <f t="shared" si="1"/>
        <v>1046.96</v>
      </c>
      <c r="D11" s="22">
        <f t="shared" si="1"/>
        <v>560</v>
      </c>
      <c r="E11" s="22">
        <f t="shared" si="1"/>
        <v>514.36599999999999</v>
      </c>
      <c r="F11" s="22">
        <f t="shared" si="1"/>
        <v>630.54</v>
      </c>
      <c r="G11" s="22">
        <f t="shared" si="1"/>
        <v>409.46</v>
      </c>
      <c r="H11" s="22">
        <f t="shared" si="1"/>
        <v>250</v>
      </c>
      <c r="I11" s="22">
        <f t="shared" si="1"/>
        <v>287.38</v>
      </c>
      <c r="J11" s="22">
        <f t="shared" si="1"/>
        <v>340</v>
      </c>
      <c r="K11" s="22">
        <f t="shared" si="1"/>
        <v>340</v>
      </c>
      <c r="L11" s="22">
        <f t="shared" si="1"/>
        <v>452.96</v>
      </c>
      <c r="M11" s="22">
        <f t="shared" si="1"/>
        <v>225</v>
      </c>
      <c r="N11" s="22">
        <f t="shared" si="1"/>
        <v>444.59000000000003</v>
      </c>
    </row>
    <row r="12" spans="1:19" x14ac:dyDescent="0.25">
      <c r="A12" s="2" t="s">
        <v>12</v>
      </c>
      <c r="B12" s="2" t="s">
        <v>9</v>
      </c>
      <c r="C12" s="22">
        <f t="shared" si="1"/>
        <v>0</v>
      </c>
      <c r="D12" s="22">
        <f t="shared" si="1"/>
        <v>0</v>
      </c>
      <c r="E12" s="22">
        <f t="shared" si="1"/>
        <v>0</v>
      </c>
      <c r="F12" s="22">
        <f t="shared" si="1"/>
        <v>0</v>
      </c>
      <c r="G12" s="22">
        <f t="shared" si="1"/>
        <v>0</v>
      </c>
      <c r="H12" s="22">
        <f t="shared" si="1"/>
        <v>0</v>
      </c>
      <c r="I12" s="22">
        <f t="shared" si="1"/>
        <v>13.228</v>
      </c>
      <c r="J12" s="22">
        <f t="shared" si="1"/>
        <v>0</v>
      </c>
      <c r="K12" s="22">
        <f t="shared" si="1"/>
        <v>0</v>
      </c>
      <c r="L12" s="22">
        <f t="shared" si="1"/>
        <v>0</v>
      </c>
      <c r="M12" s="22">
        <f t="shared" si="1"/>
        <v>0</v>
      </c>
      <c r="N12" s="22">
        <f t="shared" si="1"/>
        <v>0</v>
      </c>
    </row>
    <row r="13" spans="1:19" x14ac:dyDescent="0.25">
      <c r="A13" s="2" t="s">
        <v>7</v>
      </c>
      <c r="B13" s="2" t="s">
        <v>10</v>
      </c>
      <c r="C13" s="22">
        <f t="shared" si="1"/>
        <v>60.942</v>
      </c>
      <c r="D13" s="22">
        <f t="shared" si="1"/>
        <v>58.607999999999997</v>
      </c>
      <c r="E13" s="22">
        <f t="shared" si="1"/>
        <v>67.971999999999994</v>
      </c>
      <c r="F13" s="22">
        <f t="shared" si="1"/>
        <v>84.912000000000006</v>
      </c>
      <c r="G13" s="22">
        <f t="shared" si="1"/>
        <v>54.667000000000002</v>
      </c>
      <c r="H13" s="22">
        <f t="shared" si="1"/>
        <v>124.19799999999999</v>
      </c>
      <c r="I13" s="22">
        <f t="shared" si="1"/>
        <v>124.679</v>
      </c>
      <c r="J13" s="22">
        <f t="shared" si="1"/>
        <v>145.53299999999999</v>
      </c>
      <c r="K13" s="22">
        <f t="shared" si="1"/>
        <v>155.22200000000001</v>
      </c>
      <c r="L13" s="22">
        <f t="shared" si="1"/>
        <v>155.93</v>
      </c>
      <c r="M13" s="22">
        <f t="shared" si="1"/>
        <v>151.345</v>
      </c>
      <c r="N13" s="22">
        <f t="shared" si="1"/>
        <v>150.398</v>
      </c>
    </row>
    <row r="15" spans="1:19" ht="13.5" thickBot="1" x14ac:dyDescent="0.35">
      <c r="A15" s="5" t="s">
        <v>16</v>
      </c>
      <c r="B15" s="5" t="s">
        <v>15</v>
      </c>
      <c r="C15" s="6">
        <v>1</v>
      </c>
      <c r="D15" s="6">
        <v>2</v>
      </c>
      <c r="E15" s="6">
        <v>3</v>
      </c>
      <c r="F15" s="6">
        <v>4</v>
      </c>
      <c r="G15" s="6">
        <v>5</v>
      </c>
      <c r="H15" s="6">
        <v>6</v>
      </c>
      <c r="I15" s="6">
        <v>7</v>
      </c>
      <c r="J15" s="6">
        <v>8</v>
      </c>
      <c r="K15" s="6">
        <v>9</v>
      </c>
      <c r="L15" s="6">
        <v>10</v>
      </c>
      <c r="M15" s="6">
        <v>11</v>
      </c>
      <c r="N15" s="6">
        <v>12</v>
      </c>
    </row>
    <row r="16" spans="1:19" ht="13" thickTop="1" x14ac:dyDescent="0.25">
      <c r="A16" s="3" t="s">
        <v>8</v>
      </c>
      <c r="B16" s="3" t="s">
        <v>9</v>
      </c>
      <c r="C16" s="26">
        <v>484.66</v>
      </c>
      <c r="D16" s="21">
        <v>1078.9100000000001</v>
      </c>
      <c r="E16" s="21">
        <v>1790.26</v>
      </c>
      <c r="F16" s="21">
        <v>935.71</v>
      </c>
      <c r="G16" s="21"/>
      <c r="H16" s="21">
        <v>2421.9899999999998</v>
      </c>
      <c r="I16" s="21">
        <v>1312.9</v>
      </c>
      <c r="J16" s="21"/>
      <c r="K16" s="12"/>
      <c r="L16" s="21"/>
      <c r="M16" s="21"/>
      <c r="N16" s="21"/>
    </row>
    <row r="17" spans="1:14" x14ac:dyDescent="0.25">
      <c r="A17" s="2" t="s">
        <v>0</v>
      </c>
      <c r="B17" s="2" t="s">
        <v>9</v>
      </c>
      <c r="C17" s="24">
        <v>0.18</v>
      </c>
      <c r="D17" s="10"/>
      <c r="E17" s="10">
        <v>0.55000000000000004</v>
      </c>
      <c r="F17" s="10"/>
      <c r="G17" s="10"/>
      <c r="H17" s="10">
        <v>2.75</v>
      </c>
      <c r="I17" s="10"/>
      <c r="J17" s="10"/>
      <c r="K17" s="22">
        <v>0.1</v>
      </c>
      <c r="L17" s="10">
        <v>0.21</v>
      </c>
      <c r="M17" s="10"/>
      <c r="N17" s="24">
        <v>0.15</v>
      </c>
    </row>
    <row r="18" spans="1:14" x14ac:dyDescent="0.25">
      <c r="A18" s="2" t="s">
        <v>1</v>
      </c>
      <c r="B18" s="2" t="s">
        <v>9</v>
      </c>
      <c r="C18" s="24">
        <v>4505.67</v>
      </c>
      <c r="D18" s="24">
        <v>6766.98</v>
      </c>
      <c r="E18" s="24">
        <v>7014.94</v>
      </c>
      <c r="F18" s="24">
        <v>7048.42</v>
      </c>
      <c r="G18" s="24">
        <v>6952.23</v>
      </c>
      <c r="H18" s="24">
        <v>7279.52</v>
      </c>
      <c r="I18" s="24">
        <v>5617.93</v>
      </c>
      <c r="J18" s="24">
        <v>8953.93</v>
      </c>
      <c r="K18" s="22">
        <v>6597.61</v>
      </c>
      <c r="L18" s="24">
        <v>7258.03</v>
      </c>
      <c r="M18" s="24">
        <v>5828.75</v>
      </c>
      <c r="N18" s="24">
        <v>7134.31</v>
      </c>
    </row>
    <row r="19" spans="1:14" x14ac:dyDescent="0.25">
      <c r="A19" s="2" t="s">
        <v>2</v>
      </c>
      <c r="B19" s="2" t="s">
        <v>9</v>
      </c>
      <c r="C19" s="24">
        <v>5152.1099999999997</v>
      </c>
      <c r="D19" s="24">
        <v>7866.33</v>
      </c>
      <c r="E19" s="24">
        <v>8222.2800000000007</v>
      </c>
      <c r="F19" s="24">
        <v>6109.93</v>
      </c>
      <c r="G19" s="24">
        <v>8869.7800000000007</v>
      </c>
      <c r="H19" s="24">
        <v>7954.12</v>
      </c>
      <c r="I19" s="24">
        <v>6507.21</v>
      </c>
      <c r="J19" s="24">
        <v>9303.76</v>
      </c>
      <c r="K19" s="22">
        <v>6862.21</v>
      </c>
      <c r="L19" s="24">
        <v>6147.19</v>
      </c>
      <c r="M19" s="24">
        <v>7189.09</v>
      </c>
      <c r="N19" s="24">
        <v>7100.01</v>
      </c>
    </row>
    <row r="20" spans="1:14" x14ac:dyDescent="0.25">
      <c r="A20" s="2" t="s">
        <v>3</v>
      </c>
      <c r="B20" s="2" t="s">
        <v>9</v>
      </c>
      <c r="C20" s="24">
        <v>6741.05</v>
      </c>
      <c r="D20" s="24">
        <v>13222.82</v>
      </c>
      <c r="E20" s="24">
        <v>9458.07</v>
      </c>
      <c r="F20" s="24">
        <v>8281.0499999999993</v>
      </c>
      <c r="G20" s="24">
        <v>7457.61</v>
      </c>
      <c r="H20" s="24">
        <v>5790.77</v>
      </c>
      <c r="I20" s="24">
        <v>2386.08</v>
      </c>
      <c r="J20" s="24">
        <v>6943.56</v>
      </c>
      <c r="K20" s="22">
        <v>6100.71</v>
      </c>
      <c r="L20" s="24">
        <v>4549.0600000000004</v>
      </c>
      <c r="M20" s="24">
        <v>6722.4</v>
      </c>
      <c r="N20" s="24">
        <v>7186.31</v>
      </c>
    </row>
    <row r="21" spans="1:14" x14ac:dyDescent="0.25">
      <c r="A21" s="2" t="s">
        <v>4</v>
      </c>
      <c r="B21" s="2" t="s">
        <v>9</v>
      </c>
      <c r="C21" s="19"/>
      <c r="D21" s="19"/>
      <c r="E21" s="19"/>
      <c r="F21" s="19"/>
      <c r="G21" s="19"/>
      <c r="H21" s="19"/>
      <c r="I21" s="19"/>
      <c r="J21" s="19"/>
      <c r="K21" s="22"/>
      <c r="L21" s="19"/>
      <c r="M21" s="19"/>
      <c r="N21" s="19"/>
    </row>
    <row r="22" spans="1:14" x14ac:dyDescent="0.25">
      <c r="A22" s="2" t="s">
        <v>5</v>
      </c>
      <c r="B22" s="2" t="s">
        <v>9</v>
      </c>
      <c r="C22" s="19"/>
      <c r="D22" s="19"/>
      <c r="E22" s="19"/>
      <c r="F22" s="19"/>
      <c r="G22" s="19"/>
      <c r="H22" s="19"/>
      <c r="I22" s="19"/>
      <c r="J22" s="19"/>
      <c r="K22" s="22"/>
      <c r="L22" s="19"/>
      <c r="M22" s="19"/>
      <c r="N22" s="19"/>
    </row>
    <row r="23" spans="1:14" x14ac:dyDescent="0.25">
      <c r="A23" s="2" t="s">
        <v>11</v>
      </c>
      <c r="B23" s="2" t="s">
        <v>10</v>
      </c>
      <c r="C23" s="9"/>
      <c r="D23" s="9"/>
      <c r="E23" s="9"/>
      <c r="F23" s="9"/>
      <c r="G23" s="19"/>
      <c r="H23" s="19"/>
      <c r="I23" s="19"/>
      <c r="J23" s="19"/>
      <c r="K23" s="22"/>
      <c r="L23" s="19"/>
      <c r="M23" s="19"/>
      <c r="N23" s="19"/>
    </row>
    <row r="24" spans="1:14" x14ac:dyDescent="0.25">
      <c r="A24" s="2" t="s">
        <v>6</v>
      </c>
      <c r="B24" s="2" t="s">
        <v>10</v>
      </c>
      <c r="C24" s="24">
        <v>625</v>
      </c>
      <c r="D24" s="24">
        <v>560</v>
      </c>
      <c r="E24" s="24">
        <v>510</v>
      </c>
      <c r="F24" s="24">
        <v>437.6</v>
      </c>
      <c r="G24" s="24">
        <v>300</v>
      </c>
      <c r="H24" s="24">
        <v>250</v>
      </c>
      <c r="I24" s="24">
        <v>206</v>
      </c>
      <c r="J24" s="24">
        <v>340</v>
      </c>
      <c r="K24" s="22">
        <v>340</v>
      </c>
      <c r="L24" s="24">
        <v>450</v>
      </c>
      <c r="M24" s="24">
        <v>225</v>
      </c>
      <c r="N24" s="24">
        <v>440.97</v>
      </c>
    </row>
    <row r="25" spans="1:14" x14ac:dyDescent="0.25">
      <c r="A25" s="2" t="s">
        <v>12</v>
      </c>
      <c r="B25" s="2" t="s">
        <v>9</v>
      </c>
      <c r="C25" s="22"/>
      <c r="D25" s="9"/>
      <c r="E25" s="22"/>
      <c r="F25" s="22"/>
      <c r="G25" s="10"/>
      <c r="H25" s="22"/>
      <c r="I25" s="10"/>
      <c r="J25" s="22"/>
      <c r="K25" s="22"/>
      <c r="L25" s="10"/>
      <c r="M25" s="10"/>
      <c r="N25" s="10"/>
    </row>
    <row r="26" spans="1:14" x14ac:dyDescent="0.25">
      <c r="A26" s="2" t="s">
        <v>7</v>
      </c>
      <c r="B26" s="2" t="s">
        <v>10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8" spans="1:14" ht="13.5" thickBot="1" x14ac:dyDescent="0.35">
      <c r="A28" s="7" t="s">
        <v>17</v>
      </c>
      <c r="B28" s="7" t="s">
        <v>15</v>
      </c>
      <c r="C28" s="8">
        <v>1</v>
      </c>
      <c r="D28" s="8">
        <v>2</v>
      </c>
      <c r="E28" s="8">
        <v>3</v>
      </c>
      <c r="F28" s="8">
        <v>4</v>
      </c>
      <c r="G28" s="8">
        <v>5</v>
      </c>
      <c r="H28" s="8">
        <v>6</v>
      </c>
      <c r="I28" s="8">
        <v>7</v>
      </c>
      <c r="J28" s="8">
        <v>8</v>
      </c>
      <c r="K28" s="8">
        <v>9</v>
      </c>
      <c r="L28" s="8">
        <v>10</v>
      </c>
      <c r="M28" s="8">
        <v>11</v>
      </c>
      <c r="N28" s="8">
        <v>12</v>
      </c>
    </row>
    <row r="29" spans="1:14" ht="13" thickTop="1" x14ac:dyDescent="0.25">
      <c r="A29" s="3" t="s">
        <v>8</v>
      </c>
      <c r="B29" s="3" t="s">
        <v>9</v>
      </c>
      <c r="C29" s="21">
        <v>29341.692999999999</v>
      </c>
      <c r="D29" s="21">
        <v>25770.651000000002</v>
      </c>
      <c r="E29" s="21">
        <v>30341.476999999999</v>
      </c>
      <c r="F29" s="21">
        <v>31007.401999999998</v>
      </c>
      <c r="G29" s="21">
        <v>35611.396999999997</v>
      </c>
      <c r="H29" s="25">
        <v>33628.824000000001</v>
      </c>
      <c r="I29" s="25">
        <v>35849</v>
      </c>
      <c r="J29" s="25">
        <v>38452.773000000001</v>
      </c>
      <c r="K29" s="25">
        <v>33373.483999999997</v>
      </c>
      <c r="L29" s="21">
        <v>33042.006000000001</v>
      </c>
      <c r="M29" s="21">
        <v>31310.86</v>
      </c>
      <c r="N29" s="21">
        <v>32701.219000000001</v>
      </c>
    </row>
    <row r="30" spans="1:14" x14ac:dyDescent="0.25">
      <c r="A30" s="2" t="s">
        <v>0</v>
      </c>
      <c r="B30" s="2" t="s">
        <v>9</v>
      </c>
      <c r="C30" s="10">
        <v>5.8516000000000004</v>
      </c>
      <c r="D30" s="10">
        <v>3.2235999999999998</v>
      </c>
      <c r="E30" s="10">
        <v>7.9359999999999999</v>
      </c>
      <c r="F30" s="10">
        <v>2.08</v>
      </c>
      <c r="G30" s="10">
        <v>6.8179999999999996</v>
      </c>
      <c r="H30" s="9">
        <v>0.998</v>
      </c>
      <c r="I30" s="9">
        <v>2.2000000000000002</v>
      </c>
      <c r="J30" s="9">
        <v>3.1880000000000002</v>
      </c>
      <c r="K30" s="9">
        <v>3.2080000000000002</v>
      </c>
      <c r="L30" s="10">
        <v>2.0190000000000001</v>
      </c>
      <c r="M30" s="10"/>
      <c r="N30" s="10">
        <v>3.504</v>
      </c>
    </row>
    <row r="31" spans="1:14" x14ac:dyDescent="0.25">
      <c r="A31" s="2" t="s">
        <v>1</v>
      </c>
      <c r="B31" s="2" t="s">
        <v>9</v>
      </c>
      <c r="C31" s="10">
        <v>18564.740000000002</v>
      </c>
      <c r="D31" s="10">
        <v>18697.178</v>
      </c>
      <c r="E31" s="10">
        <v>18904.403999999999</v>
      </c>
      <c r="F31" s="10">
        <v>20916.058000000001</v>
      </c>
      <c r="G31" s="10">
        <v>26401.901999999998</v>
      </c>
      <c r="H31" s="9">
        <v>22481.43</v>
      </c>
      <c r="I31" s="9">
        <v>23196.777999999998</v>
      </c>
      <c r="J31" s="9">
        <v>21001.652999999998</v>
      </c>
      <c r="K31" s="9">
        <v>22584.639999999999</v>
      </c>
      <c r="L31" s="10">
        <v>23509.988000000001</v>
      </c>
      <c r="M31" s="10">
        <v>25667.109</v>
      </c>
      <c r="N31" s="10">
        <v>25433.864000000001</v>
      </c>
    </row>
    <row r="32" spans="1:14" x14ac:dyDescent="0.25">
      <c r="A32" s="2" t="s">
        <v>2</v>
      </c>
      <c r="B32" s="2" t="s">
        <v>9</v>
      </c>
      <c r="C32" s="10">
        <v>2158.3220000000001</v>
      </c>
      <c r="D32" s="10">
        <v>4278.4229999999998</v>
      </c>
      <c r="E32" s="10">
        <v>3045.0360000000001</v>
      </c>
      <c r="F32" s="10">
        <v>9967.0229999999992</v>
      </c>
      <c r="G32" s="10">
        <v>7170.5619999999999</v>
      </c>
      <c r="H32" s="9">
        <v>7121.62</v>
      </c>
      <c r="I32" s="9">
        <v>8027.7039999999997</v>
      </c>
      <c r="J32" s="9">
        <v>7794.0659999999998</v>
      </c>
      <c r="K32" s="9">
        <v>10504.597</v>
      </c>
      <c r="L32" s="10">
        <v>8082.3059999999996</v>
      </c>
      <c r="M32" s="10">
        <v>7790.991</v>
      </c>
      <c r="N32" s="10">
        <v>8737.4920000000002</v>
      </c>
    </row>
    <row r="33" spans="1:14" x14ac:dyDescent="0.25">
      <c r="A33" s="2" t="s">
        <v>3</v>
      </c>
      <c r="B33" s="2" t="s">
        <v>9</v>
      </c>
      <c r="C33" s="10">
        <v>7.1349999999999998</v>
      </c>
      <c r="D33" s="10">
        <v>18.693000000000001</v>
      </c>
      <c r="E33" s="10">
        <v>38.652000000000001</v>
      </c>
      <c r="F33" s="10">
        <v>675.14099999999996</v>
      </c>
      <c r="G33" s="10">
        <v>405.529</v>
      </c>
      <c r="H33" s="9">
        <v>1885.1959999999999</v>
      </c>
      <c r="I33" s="9">
        <v>1958.9</v>
      </c>
      <c r="J33" s="9">
        <v>2504.77</v>
      </c>
      <c r="K33" s="9">
        <v>2141.424</v>
      </c>
      <c r="L33" s="10">
        <v>2703.5010000000002</v>
      </c>
      <c r="M33" s="10">
        <v>3690.6489999999999</v>
      </c>
      <c r="N33" s="10">
        <v>5885.5129999999999</v>
      </c>
    </row>
    <row r="34" spans="1:14" x14ac:dyDescent="0.25">
      <c r="A34" s="2" t="s">
        <v>4</v>
      </c>
      <c r="B34" s="2" t="s">
        <v>9</v>
      </c>
      <c r="C34" s="10">
        <v>1.7609999999999999</v>
      </c>
      <c r="D34" s="10">
        <v>1.0369999999999999</v>
      </c>
      <c r="E34" s="10">
        <v>9.0540000000000003</v>
      </c>
      <c r="F34" s="10">
        <v>6.6870000000000003</v>
      </c>
      <c r="G34" s="10">
        <v>5.7160000000000002</v>
      </c>
      <c r="H34" s="9">
        <v>16.914000000000001</v>
      </c>
      <c r="I34" s="9">
        <v>7.5919999999999996</v>
      </c>
      <c r="J34" s="9">
        <v>9.9329999999999998</v>
      </c>
      <c r="K34" s="9">
        <v>9.8160000000000007</v>
      </c>
      <c r="L34" s="10">
        <v>3.9649999999999999</v>
      </c>
      <c r="M34" s="10">
        <v>0.92700000000000005</v>
      </c>
      <c r="N34" s="10">
        <v>4.4269999999999996</v>
      </c>
    </row>
    <row r="35" spans="1:14" x14ac:dyDescent="0.25">
      <c r="A35" s="2" t="s">
        <v>5</v>
      </c>
      <c r="B35" s="2" t="s">
        <v>9</v>
      </c>
      <c r="C35" s="10">
        <v>8.859</v>
      </c>
      <c r="D35" s="10">
        <v>13.403</v>
      </c>
      <c r="E35" s="10">
        <v>5.3639999999999999</v>
      </c>
      <c r="F35" s="10">
        <v>27.096</v>
      </c>
      <c r="G35" s="10">
        <v>20.774000000000001</v>
      </c>
      <c r="H35" s="9">
        <v>27.437000000000001</v>
      </c>
      <c r="I35" s="9">
        <v>26.256</v>
      </c>
      <c r="J35" s="9">
        <v>20.068999999999999</v>
      </c>
      <c r="K35" s="9">
        <v>70.843000000000004</v>
      </c>
      <c r="L35" s="10">
        <v>27.106999999999999</v>
      </c>
      <c r="M35" s="10">
        <v>20.882999999999999</v>
      </c>
      <c r="N35" s="10">
        <v>66.807000000000002</v>
      </c>
    </row>
    <row r="36" spans="1:14" x14ac:dyDescent="0.25">
      <c r="A36" s="2" t="s">
        <v>11</v>
      </c>
      <c r="B36" s="2" t="s">
        <v>10</v>
      </c>
      <c r="C36" s="9"/>
      <c r="D36" s="10"/>
      <c r="E36" s="9"/>
      <c r="F36" s="9"/>
      <c r="G36" s="10">
        <v>4843.6400000000003</v>
      </c>
      <c r="H36" s="9">
        <v>5605.84</v>
      </c>
      <c r="I36" s="9">
        <v>3772.74</v>
      </c>
      <c r="J36" s="9">
        <v>4664.03</v>
      </c>
      <c r="K36" s="9">
        <v>6054.4830000000002</v>
      </c>
      <c r="L36" s="10">
        <v>7759.35</v>
      </c>
      <c r="M36" s="10">
        <v>5406.77</v>
      </c>
      <c r="N36" s="10">
        <v>4255.38</v>
      </c>
    </row>
    <row r="37" spans="1:14" x14ac:dyDescent="0.25">
      <c r="A37" s="2" t="s">
        <v>6</v>
      </c>
      <c r="B37" s="2" t="s">
        <v>10</v>
      </c>
      <c r="C37" s="10">
        <v>421.96</v>
      </c>
      <c r="D37" s="9"/>
      <c r="E37" s="10">
        <v>4.3659999999999997</v>
      </c>
      <c r="F37" s="10">
        <v>192.94</v>
      </c>
      <c r="G37" s="10">
        <v>109.46</v>
      </c>
      <c r="H37" s="9"/>
      <c r="I37" s="9">
        <v>81.38</v>
      </c>
      <c r="J37" s="9"/>
      <c r="K37" s="9"/>
      <c r="L37" s="10">
        <v>2.96</v>
      </c>
      <c r="M37" s="10"/>
      <c r="N37" s="10">
        <v>3.62</v>
      </c>
    </row>
    <row r="38" spans="1:14" x14ac:dyDescent="0.25">
      <c r="A38" s="2" t="s">
        <v>12</v>
      </c>
      <c r="B38" s="2" t="s">
        <v>9</v>
      </c>
      <c r="C38" s="9"/>
      <c r="D38" s="9"/>
      <c r="E38" s="9"/>
      <c r="F38" s="9"/>
      <c r="G38" s="9"/>
      <c r="H38" s="9"/>
      <c r="I38" s="9">
        <v>13.228</v>
      </c>
      <c r="J38" s="9"/>
      <c r="K38" s="9"/>
      <c r="L38" s="9"/>
      <c r="M38" s="9"/>
      <c r="N38" s="9"/>
    </row>
    <row r="39" spans="1:14" x14ac:dyDescent="0.25">
      <c r="A39" s="2" t="s">
        <v>7</v>
      </c>
      <c r="B39" s="2" t="s">
        <v>10</v>
      </c>
      <c r="C39" s="10">
        <v>60.942</v>
      </c>
      <c r="D39" s="10">
        <v>58.607999999999997</v>
      </c>
      <c r="E39" s="10">
        <v>67.971999999999994</v>
      </c>
      <c r="F39" s="10">
        <v>84.912000000000006</v>
      </c>
      <c r="G39" s="10">
        <v>54.667000000000002</v>
      </c>
      <c r="H39" s="9">
        <v>124.19799999999999</v>
      </c>
      <c r="I39" s="9">
        <v>124.679</v>
      </c>
      <c r="J39" s="9">
        <v>145.53299999999999</v>
      </c>
      <c r="K39" s="9">
        <v>155.22200000000001</v>
      </c>
      <c r="L39" s="10">
        <v>155.93</v>
      </c>
      <c r="M39" s="10">
        <v>151.345</v>
      </c>
      <c r="N39" s="10">
        <v>150.398</v>
      </c>
    </row>
    <row r="40" spans="1:14" ht="13" x14ac:dyDescent="0.3">
      <c r="A40" s="345" t="s">
        <v>13</v>
      </c>
      <c r="B40" s="345"/>
      <c r="C40" s="344"/>
      <c r="D40" s="345"/>
      <c r="E40" s="345"/>
      <c r="F40" s="345"/>
      <c r="G40" s="345"/>
      <c r="H40" s="345"/>
      <c r="I40" s="345"/>
      <c r="J40" s="345"/>
      <c r="K40" s="345"/>
      <c r="L40" s="345"/>
      <c r="M40" s="345"/>
      <c r="N40" s="345"/>
    </row>
    <row r="41" spans="1:14" ht="13.5" hidden="1" thickBot="1" x14ac:dyDescent="0.35">
      <c r="A41" s="5" t="s">
        <v>14</v>
      </c>
      <c r="B41" s="5" t="s">
        <v>15</v>
      </c>
      <c r="C41" s="6">
        <v>1</v>
      </c>
      <c r="D41" s="6">
        <v>2</v>
      </c>
      <c r="E41" s="6">
        <v>3</v>
      </c>
      <c r="F41" s="6">
        <v>4</v>
      </c>
      <c r="G41" s="6">
        <v>5</v>
      </c>
      <c r="H41" s="6">
        <v>6</v>
      </c>
      <c r="I41" s="6">
        <v>7</v>
      </c>
      <c r="J41" s="6">
        <v>8</v>
      </c>
      <c r="K41" s="6">
        <v>9</v>
      </c>
      <c r="L41" s="6">
        <v>10</v>
      </c>
      <c r="M41" s="6">
        <v>11</v>
      </c>
      <c r="N41" s="6">
        <v>12</v>
      </c>
    </row>
    <row r="42" spans="1:14" ht="13" hidden="1" thickTop="1" x14ac:dyDescent="0.25">
      <c r="A42" s="3" t="s">
        <v>8</v>
      </c>
      <c r="B42" s="70" t="s">
        <v>26</v>
      </c>
      <c r="C42" s="4">
        <f t="shared" ref="C42:C52" si="2">C56+C69</f>
        <v>134218647</v>
      </c>
      <c r="D42" s="4">
        <f t="shared" ref="D42:N42" si="3">D56+D69</f>
        <v>120823223</v>
      </c>
      <c r="E42" s="4">
        <f t="shared" si="3"/>
        <v>144593450.5</v>
      </c>
      <c r="F42" s="4">
        <f t="shared" si="3"/>
        <v>143744350</v>
      </c>
      <c r="G42" s="4">
        <f t="shared" si="3"/>
        <v>160251286.5</v>
      </c>
      <c r="H42" s="4">
        <f t="shared" si="3"/>
        <v>162229124</v>
      </c>
      <c r="I42" s="4">
        <f t="shared" si="3"/>
        <v>167228806</v>
      </c>
      <c r="J42" s="4">
        <f t="shared" si="3"/>
        <v>173037478.5</v>
      </c>
      <c r="K42" s="4">
        <f t="shared" si="3"/>
        <v>150180678</v>
      </c>
      <c r="L42" s="4">
        <f t="shared" si="3"/>
        <v>148689027</v>
      </c>
      <c r="M42" s="4">
        <f t="shared" si="3"/>
        <v>140898870</v>
      </c>
      <c r="N42" s="4">
        <f t="shared" si="3"/>
        <v>147155485.5</v>
      </c>
    </row>
    <row r="43" spans="1:14" hidden="1" x14ac:dyDescent="0.25">
      <c r="A43" s="2" t="s">
        <v>0</v>
      </c>
      <c r="B43" s="70" t="s">
        <v>26</v>
      </c>
      <c r="C43" s="4">
        <f t="shared" si="2"/>
        <v>27143</v>
      </c>
      <c r="D43" s="4">
        <f t="shared" ref="D43:N43" si="4">D57+D70</f>
        <v>14506</v>
      </c>
      <c r="E43" s="4">
        <f t="shared" si="4"/>
        <v>38241</v>
      </c>
      <c r="F43" s="4">
        <f t="shared" si="4"/>
        <v>9360</v>
      </c>
      <c r="G43" s="4">
        <f t="shared" si="4"/>
        <v>30681</v>
      </c>
      <c r="H43" s="4">
        <f t="shared" si="4"/>
        <v>16938</v>
      </c>
      <c r="I43" s="4">
        <f t="shared" si="4"/>
        <v>9900</v>
      </c>
      <c r="J43" s="4">
        <f t="shared" si="4"/>
        <v>14346</v>
      </c>
      <c r="K43" s="4">
        <f t="shared" si="4"/>
        <v>14886</v>
      </c>
      <c r="L43" s="4">
        <f t="shared" si="4"/>
        <v>10030.5</v>
      </c>
      <c r="M43" s="4">
        <f t="shared" si="4"/>
        <v>0</v>
      </c>
      <c r="N43" s="4">
        <f t="shared" si="4"/>
        <v>16461</v>
      </c>
    </row>
    <row r="44" spans="1:14" hidden="1" x14ac:dyDescent="0.25">
      <c r="A44" s="2" t="s">
        <v>1</v>
      </c>
      <c r="B44" s="70" t="s">
        <v>26</v>
      </c>
      <c r="C44" s="4">
        <f t="shared" si="2"/>
        <v>88591266</v>
      </c>
      <c r="D44" s="4">
        <f t="shared" ref="D44:N44" si="5">D58+D71</f>
        <v>97783389</v>
      </c>
      <c r="E44" s="4">
        <f t="shared" si="5"/>
        <v>99532122.359999999</v>
      </c>
      <c r="F44" s="4">
        <f t="shared" si="5"/>
        <v>107384768.72</v>
      </c>
      <c r="G44" s="4">
        <f t="shared" si="5"/>
        <v>128080727.67999999</v>
      </c>
      <c r="H44" s="4">
        <f t="shared" si="5"/>
        <v>114282946.2</v>
      </c>
      <c r="I44" s="4">
        <f t="shared" si="5"/>
        <v>110649058.52</v>
      </c>
      <c r="J44" s="4">
        <f t="shared" si="5"/>
        <v>115030925.52</v>
      </c>
      <c r="K44" s="4">
        <f t="shared" si="5"/>
        <v>112060442.59999999</v>
      </c>
      <c r="L44" s="4">
        <f t="shared" si="5"/>
        <v>118150276.92</v>
      </c>
      <c r="M44" s="4">
        <f t="shared" si="5"/>
        <v>120945052.56</v>
      </c>
      <c r="N44" s="4">
        <f t="shared" si="5"/>
        <v>125062541.76000001</v>
      </c>
    </row>
    <row r="45" spans="1:14" hidden="1" x14ac:dyDescent="0.25">
      <c r="A45" s="2" t="s">
        <v>2</v>
      </c>
      <c r="B45" s="70" t="s">
        <v>26</v>
      </c>
      <c r="C45" s="4">
        <f t="shared" si="2"/>
        <v>5044310</v>
      </c>
      <c r="D45" s="4">
        <f t="shared" ref="D45:N45" si="6">D59+D72</f>
        <v>8380097</v>
      </c>
      <c r="E45" s="4">
        <f t="shared" si="6"/>
        <v>7774728.8399999999</v>
      </c>
      <c r="F45" s="4">
        <f t="shared" si="6"/>
        <v>11093241.869999999</v>
      </c>
      <c r="G45" s="4">
        <f t="shared" si="6"/>
        <v>11067997.780000001</v>
      </c>
      <c r="H45" s="4">
        <f t="shared" si="6"/>
        <v>10402418.800000001</v>
      </c>
      <c r="I45" s="4">
        <f t="shared" si="6"/>
        <v>10029256.76</v>
      </c>
      <c r="J45" s="4">
        <f t="shared" si="6"/>
        <v>11797683.539999999</v>
      </c>
      <c r="K45" s="4">
        <f t="shared" si="6"/>
        <v>11983243.93</v>
      </c>
      <c r="L45" s="4">
        <f t="shared" si="6"/>
        <v>9818497.1400000006</v>
      </c>
      <c r="M45" s="4">
        <f t="shared" si="6"/>
        <v>10336382.789999999</v>
      </c>
      <c r="N45" s="4">
        <f t="shared" si="6"/>
        <v>10927969.48</v>
      </c>
    </row>
    <row r="46" spans="1:14" hidden="1" x14ac:dyDescent="0.25">
      <c r="A46" s="2" t="s">
        <v>3</v>
      </c>
      <c r="B46" s="70" t="s">
        <v>26</v>
      </c>
      <c r="C46" s="4">
        <f t="shared" si="2"/>
        <v>4656347</v>
      </c>
      <c r="D46" s="4">
        <f t="shared" ref="D46:N46" si="7">D60+D73</f>
        <v>9136840</v>
      </c>
      <c r="E46" s="4">
        <f t="shared" si="7"/>
        <v>6552903.8799999999</v>
      </c>
      <c r="F46" s="4">
        <f t="shared" si="7"/>
        <v>6179882.29</v>
      </c>
      <c r="G46" s="4">
        <f t="shared" si="7"/>
        <v>5425678.0099999998</v>
      </c>
      <c r="H46" s="4">
        <f t="shared" si="7"/>
        <v>5296466.24</v>
      </c>
      <c r="I46" s="4">
        <f t="shared" si="7"/>
        <v>2998068</v>
      </c>
      <c r="J46" s="4">
        <f t="shared" si="7"/>
        <v>6519421.2999999998</v>
      </c>
      <c r="K46" s="4">
        <f t="shared" si="7"/>
        <v>5687152.5600000005</v>
      </c>
      <c r="L46" s="4">
        <f t="shared" si="7"/>
        <v>5004313.6899999995</v>
      </c>
      <c r="M46" s="4">
        <f t="shared" si="7"/>
        <v>7185124.8100000005</v>
      </c>
      <c r="N46" s="4">
        <f t="shared" si="7"/>
        <v>9019700.9700000007</v>
      </c>
    </row>
    <row r="47" spans="1:14" hidden="1" x14ac:dyDescent="0.25">
      <c r="A47" s="2" t="s">
        <v>4</v>
      </c>
      <c r="B47" s="70" t="s">
        <v>26</v>
      </c>
      <c r="C47" s="4">
        <f t="shared" si="2"/>
        <v>1972</v>
      </c>
      <c r="D47" s="4">
        <f t="shared" ref="D47:N47" si="8">D61+D74</f>
        <v>1161</v>
      </c>
      <c r="E47" s="4">
        <f t="shared" si="8"/>
        <v>10140.48</v>
      </c>
      <c r="F47" s="4">
        <f t="shared" si="8"/>
        <v>7489.44</v>
      </c>
      <c r="G47" s="4">
        <f t="shared" si="8"/>
        <v>6401.92</v>
      </c>
      <c r="H47" s="4">
        <f t="shared" si="8"/>
        <v>18943.68</v>
      </c>
      <c r="I47" s="4">
        <f t="shared" si="8"/>
        <v>8503.0400000000009</v>
      </c>
      <c r="J47" s="4">
        <f t="shared" si="8"/>
        <v>11124.96</v>
      </c>
      <c r="K47" s="4">
        <f t="shared" si="8"/>
        <v>10993.92</v>
      </c>
      <c r="L47" s="4">
        <f t="shared" si="8"/>
        <v>4440.8</v>
      </c>
      <c r="M47" s="4">
        <f t="shared" si="8"/>
        <v>1038.24</v>
      </c>
      <c r="N47" s="4">
        <f t="shared" si="8"/>
        <v>4958.24</v>
      </c>
    </row>
    <row r="48" spans="1:14" hidden="1" x14ac:dyDescent="0.25">
      <c r="A48" s="2" t="s">
        <v>5</v>
      </c>
      <c r="B48" s="70" t="s">
        <v>26</v>
      </c>
      <c r="C48" s="4">
        <f t="shared" si="2"/>
        <v>41903</v>
      </c>
      <c r="D48" s="4">
        <f t="shared" ref="D48:N48" si="9">D62+D75</f>
        <v>63396</v>
      </c>
      <c r="E48" s="4">
        <f t="shared" si="9"/>
        <v>25371.72</v>
      </c>
      <c r="F48" s="4">
        <f t="shared" si="9"/>
        <v>128164.08</v>
      </c>
      <c r="G48" s="4">
        <f t="shared" si="9"/>
        <v>98261.02</v>
      </c>
      <c r="H48" s="4">
        <f t="shared" si="9"/>
        <v>129777.01</v>
      </c>
      <c r="I48" s="4">
        <f t="shared" si="9"/>
        <v>124190.88</v>
      </c>
      <c r="J48" s="4">
        <f t="shared" si="9"/>
        <v>94926.37</v>
      </c>
      <c r="K48" s="4">
        <f t="shared" si="9"/>
        <v>335087.39</v>
      </c>
      <c r="L48" s="4">
        <f t="shared" si="9"/>
        <v>128216.11</v>
      </c>
      <c r="M48" s="4">
        <f t="shared" si="9"/>
        <v>98776.59</v>
      </c>
      <c r="N48" s="4">
        <f t="shared" si="9"/>
        <v>315997.11</v>
      </c>
    </row>
    <row r="49" spans="1:14" hidden="1" x14ac:dyDescent="0.25">
      <c r="A49" s="2" t="s">
        <v>11</v>
      </c>
      <c r="B49" s="70" t="s">
        <v>26</v>
      </c>
      <c r="C49" s="4">
        <f t="shared" si="2"/>
        <v>0</v>
      </c>
      <c r="D49" s="4">
        <f t="shared" ref="D49:N49" si="10">D63+D76</f>
        <v>0</v>
      </c>
      <c r="E49" s="4">
        <f t="shared" si="10"/>
        <v>0</v>
      </c>
      <c r="F49" s="4">
        <f t="shared" si="10"/>
        <v>0</v>
      </c>
      <c r="G49" s="4">
        <f t="shared" si="10"/>
        <v>1138255.3999999999</v>
      </c>
      <c r="H49" s="4">
        <f t="shared" si="10"/>
        <v>1317372.3999999999</v>
      </c>
      <c r="I49" s="4">
        <f t="shared" si="10"/>
        <v>886593.9</v>
      </c>
      <c r="J49" s="4">
        <f t="shared" si="10"/>
        <v>1096047.05</v>
      </c>
      <c r="K49" s="4">
        <f t="shared" si="10"/>
        <v>1422803.5050000001</v>
      </c>
      <c r="L49" s="4">
        <f t="shared" si="10"/>
        <v>1823447.25</v>
      </c>
      <c r="M49" s="4">
        <f t="shared" si="10"/>
        <v>1270590.95</v>
      </c>
      <c r="N49" s="4">
        <f t="shared" si="10"/>
        <v>1000014.3</v>
      </c>
    </row>
    <row r="50" spans="1:14" hidden="1" x14ac:dyDescent="0.25">
      <c r="A50" s="2" t="s">
        <v>6</v>
      </c>
      <c r="B50" s="70" t="s">
        <v>26</v>
      </c>
      <c r="C50" s="4">
        <f t="shared" si="2"/>
        <v>246036</v>
      </c>
      <c r="D50" s="4">
        <f t="shared" ref="D50:N50" si="11">D64+D77</f>
        <v>131600</v>
      </c>
      <c r="E50" s="4">
        <f t="shared" si="11"/>
        <v>120876</v>
      </c>
      <c r="F50" s="4">
        <f t="shared" si="11"/>
        <v>148177.9</v>
      </c>
      <c r="G50" s="4">
        <f t="shared" si="11"/>
        <v>96223.1</v>
      </c>
      <c r="H50" s="4">
        <f t="shared" si="11"/>
        <v>58750</v>
      </c>
      <c r="I50" s="4">
        <f t="shared" si="11"/>
        <v>67534.3</v>
      </c>
      <c r="J50" s="4">
        <f t="shared" si="11"/>
        <v>79900</v>
      </c>
      <c r="K50" s="4">
        <f t="shared" si="11"/>
        <v>79900</v>
      </c>
      <c r="L50" s="4">
        <f t="shared" si="11"/>
        <v>106445.6</v>
      </c>
      <c r="M50" s="4">
        <f t="shared" si="11"/>
        <v>52875</v>
      </c>
      <c r="N50" s="4">
        <f t="shared" si="11"/>
        <v>104480.7</v>
      </c>
    </row>
    <row r="51" spans="1:14" hidden="1" x14ac:dyDescent="0.25">
      <c r="A51" s="2" t="s">
        <v>12</v>
      </c>
      <c r="B51" s="70" t="s">
        <v>26</v>
      </c>
      <c r="C51" s="4">
        <f t="shared" si="2"/>
        <v>0</v>
      </c>
      <c r="D51" s="4">
        <f t="shared" ref="D51:N51" si="12">D65+D78</f>
        <v>0</v>
      </c>
      <c r="E51" s="4">
        <f t="shared" si="12"/>
        <v>0</v>
      </c>
      <c r="F51" s="4">
        <f t="shared" si="12"/>
        <v>0</v>
      </c>
      <c r="G51" s="4">
        <f t="shared" si="12"/>
        <v>0</v>
      </c>
      <c r="H51" s="4">
        <f t="shared" si="12"/>
        <v>0</v>
      </c>
      <c r="I51" s="4">
        <f t="shared" si="12"/>
        <v>50795.519999999997</v>
      </c>
      <c r="J51" s="4">
        <f t="shared" si="12"/>
        <v>0</v>
      </c>
      <c r="K51" s="4">
        <f t="shared" si="12"/>
        <v>0</v>
      </c>
      <c r="L51" s="4">
        <f t="shared" si="12"/>
        <v>0</v>
      </c>
      <c r="M51" s="4">
        <f t="shared" si="12"/>
        <v>0</v>
      </c>
      <c r="N51" s="4">
        <f t="shared" si="12"/>
        <v>0</v>
      </c>
    </row>
    <row r="52" spans="1:14" hidden="1" x14ac:dyDescent="0.25">
      <c r="A52" s="2" t="s">
        <v>7</v>
      </c>
      <c r="B52" s="70" t="s">
        <v>26</v>
      </c>
      <c r="C52" s="4">
        <f t="shared" si="2"/>
        <v>95679</v>
      </c>
      <c r="D52" s="4">
        <f t="shared" ref="D52:N52" si="13">D66+D79</f>
        <v>92014</v>
      </c>
      <c r="E52" s="4">
        <f t="shared" si="13"/>
        <v>106716.04</v>
      </c>
      <c r="F52" s="4">
        <f t="shared" si="13"/>
        <v>133311.84</v>
      </c>
      <c r="G52" s="4">
        <f t="shared" si="13"/>
        <v>85827.19</v>
      </c>
      <c r="H52" s="4">
        <f t="shared" si="13"/>
        <v>194990.86</v>
      </c>
      <c r="I52" s="4">
        <f t="shared" si="13"/>
        <v>195746.03</v>
      </c>
      <c r="J52" s="4">
        <f t="shared" si="13"/>
        <v>228486.81</v>
      </c>
      <c r="K52" s="4">
        <f t="shared" si="13"/>
        <v>243698.54</v>
      </c>
      <c r="L52" s="4">
        <f t="shared" si="13"/>
        <v>244810.1</v>
      </c>
      <c r="M52" s="4">
        <f t="shared" si="13"/>
        <v>237611.65</v>
      </c>
      <c r="N52" s="4">
        <f t="shared" si="13"/>
        <v>236124.86</v>
      </c>
    </row>
    <row r="53" spans="1:14" ht="13" hidden="1" thickBot="1" x14ac:dyDescent="0.3">
      <c r="A53" s="2" t="s">
        <v>25</v>
      </c>
      <c r="B53" s="70" t="s">
        <v>26</v>
      </c>
      <c r="C53" s="74"/>
      <c r="D53" s="74"/>
      <c r="E53" s="74"/>
      <c r="F53" s="74"/>
      <c r="G53" s="76">
        <v>481</v>
      </c>
      <c r="H53" s="79">
        <v>433</v>
      </c>
      <c r="I53" s="71">
        <v>409</v>
      </c>
      <c r="J53" s="71">
        <v>445</v>
      </c>
      <c r="K53" s="71">
        <v>409</v>
      </c>
      <c r="L53" s="71">
        <v>1969</v>
      </c>
      <c r="M53" s="71">
        <v>4254</v>
      </c>
      <c r="N53" s="71">
        <v>5350</v>
      </c>
    </row>
    <row r="54" spans="1:14" ht="13" hidden="1" thickBot="1" x14ac:dyDescent="0.3">
      <c r="C54" s="63">
        <f>SUM(C42:C53)</f>
        <v>232923303</v>
      </c>
      <c r="D54" s="64">
        <f t="shared" ref="D54:N54" si="14">SUM(D42:D53)</f>
        <v>236426226</v>
      </c>
      <c r="E54" s="64">
        <f t="shared" si="14"/>
        <v>258754550.81999999</v>
      </c>
      <c r="F54" s="64">
        <f t="shared" si="14"/>
        <v>268828746.13999993</v>
      </c>
      <c r="G54" s="64">
        <f t="shared" si="14"/>
        <v>306281820.60000002</v>
      </c>
      <c r="H54" s="64">
        <f t="shared" si="14"/>
        <v>293948160.19</v>
      </c>
      <c r="I54" s="64">
        <f t="shared" si="14"/>
        <v>292248861.94999993</v>
      </c>
      <c r="J54" s="64">
        <f t="shared" si="14"/>
        <v>307910785.05000001</v>
      </c>
      <c r="K54" s="64">
        <f t="shared" si="14"/>
        <v>282019295.44499999</v>
      </c>
      <c r="L54" s="64">
        <f t="shared" si="14"/>
        <v>283981474.11000007</v>
      </c>
      <c r="M54" s="64">
        <f t="shared" si="14"/>
        <v>281030576.58999997</v>
      </c>
      <c r="N54" s="65">
        <f t="shared" si="14"/>
        <v>293849083.92000008</v>
      </c>
    </row>
    <row r="55" spans="1:14" ht="13.5" thickBot="1" x14ac:dyDescent="0.35">
      <c r="A55" s="5" t="s">
        <v>16</v>
      </c>
      <c r="B55" s="5" t="s">
        <v>15</v>
      </c>
      <c r="C55" s="62">
        <v>1</v>
      </c>
      <c r="D55" s="62">
        <v>2</v>
      </c>
      <c r="E55" s="62">
        <v>3</v>
      </c>
      <c r="F55" s="62">
        <v>4</v>
      </c>
      <c r="G55" s="62">
        <v>5</v>
      </c>
      <c r="H55" s="62">
        <v>6</v>
      </c>
      <c r="I55" s="62">
        <v>7</v>
      </c>
      <c r="J55" s="62">
        <v>8</v>
      </c>
      <c r="K55" s="62">
        <v>9</v>
      </c>
      <c r="L55" s="62">
        <v>10</v>
      </c>
      <c r="M55" s="62">
        <v>11</v>
      </c>
      <c r="N55" s="62">
        <v>12</v>
      </c>
    </row>
    <row r="56" spans="1:14" ht="13" thickTop="1" x14ac:dyDescent="0.25">
      <c r="A56" s="3" t="s">
        <v>8</v>
      </c>
      <c r="B56" s="70" t="s">
        <v>22</v>
      </c>
      <c r="C56" s="15">
        <v>2181028</v>
      </c>
      <c r="D56" s="13">
        <v>4855293</v>
      </c>
      <c r="E56" s="4">
        <v>8056804</v>
      </c>
      <c r="F56" s="13">
        <v>4211041</v>
      </c>
      <c r="G56" s="13"/>
      <c r="H56" s="13">
        <v>10899416</v>
      </c>
      <c r="I56" s="13">
        <v>5908306</v>
      </c>
      <c r="J56" s="4"/>
      <c r="K56" s="4"/>
      <c r="L56" s="4"/>
      <c r="M56" s="4"/>
      <c r="N56" s="4"/>
    </row>
    <row r="57" spans="1:14" x14ac:dyDescent="0.25">
      <c r="A57" s="2" t="s">
        <v>0</v>
      </c>
      <c r="B57" s="70" t="s">
        <v>22</v>
      </c>
      <c r="C57" s="16">
        <v>810</v>
      </c>
      <c r="D57" s="13"/>
      <c r="E57" s="1">
        <v>2529</v>
      </c>
      <c r="F57" s="13"/>
      <c r="G57" s="13"/>
      <c r="H57" s="13">
        <v>12447</v>
      </c>
      <c r="I57" s="13"/>
      <c r="J57" s="1"/>
      <c r="K57" s="1">
        <v>450</v>
      </c>
      <c r="L57" s="1">
        <v>945</v>
      </c>
      <c r="M57" s="1"/>
      <c r="N57" s="1">
        <v>693</v>
      </c>
    </row>
    <row r="58" spans="1:14" x14ac:dyDescent="0.25">
      <c r="A58" s="2" t="s">
        <v>1</v>
      </c>
      <c r="B58" s="70" t="s">
        <v>22</v>
      </c>
      <c r="C58" s="17">
        <v>17302664</v>
      </c>
      <c r="D58" s="18">
        <v>25986225</v>
      </c>
      <c r="E58" s="1">
        <v>26939211</v>
      </c>
      <c r="F58" s="18">
        <v>27067106</v>
      </c>
      <c r="G58" s="18">
        <v>26697424</v>
      </c>
      <c r="H58" s="18">
        <v>27954255</v>
      </c>
      <c r="I58" s="18">
        <v>21573431</v>
      </c>
      <c r="J58" s="1">
        <v>34384578</v>
      </c>
      <c r="K58" s="1">
        <v>25335425</v>
      </c>
      <c r="L58" s="1">
        <v>27871923</v>
      </c>
      <c r="M58" s="1">
        <v>22383354</v>
      </c>
      <c r="N58" s="1">
        <v>27396504</v>
      </c>
    </row>
    <row r="59" spans="1:14" x14ac:dyDescent="0.25">
      <c r="A59" s="2" t="s">
        <v>2</v>
      </c>
      <c r="B59" s="70" t="s">
        <v>22</v>
      </c>
      <c r="C59" s="18">
        <v>3555068</v>
      </c>
      <c r="D59" s="18">
        <v>5427985</v>
      </c>
      <c r="E59" s="1">
        <v>5673654</v>
      </c>
      <c r="F59" s="18">
        <v>4215996</v>
      </c>
      <c r="G59" s="18">
        <v>6120310</v>
      </c>
      <c r="H59" s="18">
        <v>5488501</v>
      </c>
      <c r="I59" s="18">
        <v>4490141</v>
      </c>
      <c r="J59" s="1">
        <v>6419778</v>
      </c>
      <c r="K59" s="1">
        <v>4735072</v>
      </c>
      <c r="L59" s="1">
        <v>4241706</v>
      </c>
      <c r="M59" s="1">
        <v>4960599</v>
      </c>
      <c r="N59" s="1">
        <v>4899100</v>
      </c>
    </row>
    <row r="60" spans="1:14" x14ac:dyDescent="0.25">
      <c r="A60" s="2" t="s">
        <v>3</v>
      </c>
      <c r="B60" s="70" t="s">
        <v>22</v>
      </c>
      <c r="C60" s="18">
        <v>4651424</v>
      </c>
      <c r="D60" s="18">
        <v>9123942</v>
      </c>
      <c r="E60" s="1">
        <v>6526234</v>
      </c>
      <c r="F60" s="18">
        <v>5714035</v>
      </c>
      <c r="G60" s="18">
        <v>5145863</v>
      </c>
      <c r="H60" s="18">
        <v>3995681</v>
      </c>
      <c r="I60" s="18">
        <v>1646427</v>
      </c>
      <c r="J60" s="1">
        <v>4791130</v>
      </c>
      <c r="K60" s="1">
        <v>4209570</v>
      </c>
      <c r="L60" s="1">
        <v>3138898</v>
      </c>
      <c r="M60" s="1">
        <v>4638577</v>
      </c>
      <c r="N60" s="1">
        <v>4958697</v>
      </c>
    </row>
    <row r="61" spans="1:14" x14ac:dyDescent="0.25">
      <c r="A61" s="2" t="s">
        <v>4</v>
      </c>
      <c r="B61" s="70" t="s">
        <v>22</v>
      </c>
      <c r="C61" s="15"/>
      <c r="D61" s="15"/>
      <c r="E61" s="1"/>
      <c r="F61" s="15"/>
      <c r="G61" s="15"/>
      <c r="H61" s="15"/>
      <c r="I61" s="15"/>
      <c r="J61" s="1"/>
      <c r="K61" s="1"/>
      <c r="L61" s="1"/>
      <c r="M61" s="1"/>
      <c r="N61" s="1"/>
    </row>
    <row r="62" spans="1:14" x14ac:dyDescent="0.25">
      <c r="A62" s="2" t="s">
        <v>5</v>
      </c>
      <c r="B62" s="70" t="s">
        <v>22</v>
      </c>
      <c r="C62" s="15"/>
      <c r="D62" s="15"/>
      <c r="E62" s="1"/>
      <c r="F62" s="15"/>
      <c r="G62" s="15"/>
      <c r="H62" s="15"/>
      <c r="I62" s="15"/>
      <c r="J62" s="1"/>
      <c r="K62" s="1"/>
      <c r="L62" s="1"/>
      <c r="M62" s="1"/>
      <c r="N62" s="1"/>
    </row>
    <row r="63" spans="1:14" x14ac:dyDescent="0.25">
      <c r="A63" s="2" t="s">
        <v>11</v>
      </c>
      <c r="B63" s="70" t="s">
        <v>22</v>
      </c>
      <c r="C63" s="14"/>
      <c r="D63" s="14"/>
      <c r="E63" s="14"/>
      <c r="F63" s="14"/>
      <c r="G63" s="15"/>
      <c r="H63" s="15"/>
      <c r="I63" s="15"/>
      <c r="J63" s="1"/>
      <c r="K63" s="1"/>
      <c r="L63" s="1"/>
      <c r="M63" s="1"/>
      <c r="N63" s="1"/>
    </row>
    <row r="64" spans="1:14" x14ac:dyDescent="0.25">
      <c r="A64" s="2" t="s">
        <v>6</v>
      </c>
      <c r="B64" s="70" t="s">
        <v>22</v>
      </c>
      <c r="C64" s="18">
        <v>146875</v>
      </c>
      <c r="D64" s="18">
        <v>131600</v>
      </c>
      <c r="E64" s="1">
        <v>119850</v>
      </c>
      <c r="F64" s="18">
        <v>102837</v>
      </c>
      <c r="G64" s="18">
        <v>70500</v>
      </c>
      <c r="H64" s="18">
        <v>58750</v>
      </c>
      <c r="I64" s="18">
        <v>48410</v>
      </c>
      <c r="J64" s="1">
        <v>79900</v>
      </c>
      <c r="K64" s="1">
        <v>79900</v>
      </c>
      <c r="L64" s="1">
        <v>105750</v>
      </c>
      <c r="M64" s="1">
        <v>52875</v>
      </c>
      <c r="N64" s="1">
        <v>103630</v>
      </c>
    </row>
    <row r="65" spans="1:14" x14ac:dyDescent="0.25">
      <c r="A65" s="2" t="s">
        <v>12</v>
      </c>
      <c r="B65" s="70" t="s">
        <v>22</v>
      </c>
      <c r="C65" s="1"/>
      <c r="D65" s="1"/>
      <c r="E65" s="1"/>
      <c r="F65" s="1"/>
      <c r="G65" s="1"/>
      <c r="H65" s="1"/>
      <c r="I65" s="13"/>
      <c r="J65" s="1"/>
      <c r="K65" s="1"/>
      <c r="L65" s="1"/>
      <c r="M65" s="1"/>
      <c r="N65" s="1"/>
    </row>
    <row r="66" spans="1:14" x14ac:dyDescent="0.25">
      <c r="A66" s="2" t="s">
        <v>7</v>
      </c>
      <c r="B66" s="70" t="s">
        <v>22</v>
      </c>
      <c r="C66" s="2"/>
      <c r="D66" s="2"/>
      <c r="E66" s="2"/>
      <c r="F66" s="2"/>
      <c r="G66" s="2"/>
      <c r="H66" s="2"/>
      <c r="I66" s="13"/>
      <c r="J66" s="2"/>
      <c r="K66" s="2"/>
      <c r="L66" s="2"/>
      <c r="M66" s="2"/>
      <c r="N66" s="2"/>
    </row>
    <row r="68" spans="1:14" ht="13.5" thickBot="1" x14ac:dyDescent="0.35">
      <c r="A68" s="5" t="s">
        <v>18</v>
      </c>
      <c r="B68" s="5" t="s">
        <v>15</v>
      </c>
      <c r="C68" s="6">
        <v>1</v>
      </c>
      <c r="D68" s="6">
        <v>2</v>
      </c>
      <c r="E68" s="6">
        <v>3</v>
      </c>
      <c r="F68" s="6">
        <v>4</v>
      </c>
      <c r="G68" s="6">
        <v>5</v>
      </c>
      <c r="H68" s="6">
        <v>6</v>
      </c>
      <c r="I68" s="6">
        <v>7</v>
      </c>
      <c r="J68" s="6">
        <v>8</v>
      </c>
      <c r="K68" s="6">
        <v>9</v>
      </c>
      <c r="L68" s="6">
        <v>10</v>
      </c>
      <c r="M68" s="6">
        <v>11</v>
      </c>
      <c r="N68" s="6">
        <v>12</v>
      </c>
    </row>
    <row r="69" spans="1:14" ht="13" thickTop="1" x14ac:dyDescent="0.25">
      <c r="A69" s="3" t="s">
        <v>8</v>
      </c>
      <c r="B69" s="70" t="s">
        <v>22</v>
      </c>
      <c r="C69" s="13">
        <v>132037619</v>
      </c>
      <c r="D69" s="13">
        <v>115967930</v>
      </c>
      <c r="E69" s="13">
        <v>136536646.5</v>
      </c>
      <c r="F69" s="4">
        <v>139533309</v>
      </c>
      <c r="G69" s="4">
        <v>160251286.5</v>
      </c>
      <c r="H69" s="4">
        <v>151329708</v>
      </c>
      <c r="I69" s="4">
        <v>161320500</v>
      </c>
      <c r="J69" s="4">
        <v>173037478.5</v>
      </c>
      <c r="K69" s="4">
        <v>150180678</v>
      </c>
      <c r="L69" s="4">
        <v>148689027</v>
      </c>
      <c r="M69" s="4">
        <v>140898870</v>
      </c>
      <c r="N69" s="4">
        <v>147155485.5</v>
      </c>
    </row>
    <row r="70" spans="1:14" x14ac:dyDescent="0.25">
      <c r="A70" s="2" t="s">
        <v>0</v>
      </c>
      <c r="B70" s="70" t="s">
        <v>22</v>
      </c>
      <c r="C70" s="13">
        <v>26333</v>
      </c>
      <c r="D70" s="13">
        <v>14506</v>
      </c>
      <c r="E70" s="13">
        <v>35712</v>
      </c>
      <c r="F70" s="1">
        <v>9360</v>
      </c>
      <c r="G70" s="1">
        <v>30681</v>
      </c>
      <c r="H70" s="1">
        <v>4491</v>
      </c>
      <c r="I70" s="1">
        <v>9900</v>
      </c>
      <c r="J70" s="1">
        <v>14346</v>
      </c>
      <c r="K70" s="1">
        <v>14436</v>
      </c>
      <c r="L70" s="1">
        <v>9085.5</v>
      </c>
      <c r="M70" s="1"/>
      <c r="N70" s="1">
        <v>15768</v>
      </c>
    </row>
    <row r="71" spans="1:14" x14ac:dyDescent="0.25">
      <c r="A71" s="2" t="s">
        <v>1</v>
      </c>
      <c r="B71" s="70" t="s">
        <v>22</v>
      </c>
      <c r="C71" s="13">
        <v>71288602</v>
      </c>
      <c r="D71" s="13">
        <v>71797164</v>
      </c>
      <c r="E71" s="13">
        <v>72592911.359999999</v>
      </c>
      <c r="F71" s="1">
        <v>80317662.719999999</v>
      </c>
      <c r="G71" s="1">
        <v>101383303.67999999</v>
      </c>
      <c r="H71" s="1">
        <v>86328691.200000003</v>
      </c>
      <c r="I71" s="1">
        <v>89075627.519999996</v>
      </c>
      <c r="J71" s="1">
        <v>80646347.519999996</v>
      </c>
      <c r="K71" s="1">
        <v>86725017.599999994</v>
      </c>
      <c r="L71" s="1">
        <v>90278353.920000002</v>
      </c>
      <c r="M71" s="1">
        <v>98561698.560000002</v>
      </c>
      <c r="N71" s="1">
        <v>97666037.760000005</v>
      </c>
    </row>
    <row r="72" spans="1:14" x14ac:dyDescent="0.25">
      <c r="A72" s="2" t="s">
        <v>2</v>
      </c>
      <c r="B72" s="70" t="s">
        <v>22</v>
      </c>
      <c r="C72" s="13">
        <v>1489242</v>
      </c>
      <c r="D72" s="13">
        <v>2952112</v>
      </c>
      <c r="E72" s="13">
        <v>2101074.84</v>
      </c>
      <c r="F72" s="1">
        <v>6877245.8699999992</v>
      </c>
      <c r="G72" s="1">
        <v>4947687.78</v>
      </c>
      <c r="H72" s="1">
        <v>4913917.8</v>
      </c>
      <c r="I72" s="1">
        <v>5539115.7599999998</v>
      </c>
      <c r="J72" s="1">
        <v>5377905.54</v>
      </c>
      <c r="K72" s="1">
        <v>7248171.9299999997</v>
      </c>
      <c r="L72" s="1">
        <v>5576791.1399999997</v>
      </c>
      <c r="M72" s="1">
        <v>5375783.79</v>
      </c>
      <c r="N72" s="1">
        <v>6028869.4800000004</v>
      </c>
    </row>
    <row r="73" spans="1:14" x14ac:dyDescent="0.25">
      <c r="A73" s="2" t="s">
        <v>3</v>
      </c>
      <c r="B73" s="70" t="s">
        <v>22</v>
      </c>
      <c r="C73" s="13">
        <v>4923</v>
      </c>
      <c r="D73" s="13">
        <v>12898</v>
      </c>
      <c r="E73" s="13">
        <v>26669.88</v>
      </c>
      <c r="F73" s="1">
        <v>465847.29</v>
      </c>
      <c r="G73" s="1">
        <v>279815.01</v>
      </c>
      <c r="H73" s="1">
        <v>1300785.24</v>
      </c>
      <c r="I73" s="1">
        <v>1351641</v>
      </c>
      <c r="J73" s="1">
        <v>1728291.3</v>
      </c>
      <c r="K73" s="1">
        <v>1477582.56</v>
      </c>
      <c r="L73" s="1">
        <v>1865415.69</v>
      </c>
      <c r="M73" s="1">
        <v>2546547.81</v>
      </c>
      <c r="N73" s="1">
        <v>4061003.97</v>
      </c>
    </row>
    <row r="74" spans="1:14" x14ac:dyDescent="0.25">
      <c r="A74" s="2" t="s">
        <v>4</v>
      </c>
      <c r="B74" s="70" t="s">
        <v>22</v>
      </c>
      <c r="C74" s="13">
        <v>1972</v>
      </c>
      <c r="D74" s="13">
        <v>1161</v>
      </c>
      <c r="E74" s="13">
        <v>10140.48</v>
      </c>
      <c r="F74" s="1">
        <v>7489.44</v>
      </c>
      <c r="G74" s="1">
        <v>6401.92</v>
      </c>
      <c r="H74" s="1">
        <v>18943.68</v>
      </c>
      <c r="I74" s="1">
        <v>8503.0400000000009</v>
      </c>
      <c r="J74" s="1">
        <v>11124.96</v>
      </c>
      <c r="K74" s="1">
        <v>10993.92</v>
      </c>
      <c r="L74" s="1">
        <v>4440.8</v>
      </c>
      <c r="M74" s="1">
        <v>1038.24</v>
      </c>
      <c r="N74" s="1">
        <v>4958.24</v>
      </c>
    </row>
    <row r="75" spans="1:14" x14ac:dyDescent="0.25">
      <c r="A75" s="2" t="s">
        <v>5</v>
      </c>
      <c r="B75" s="70" t="s">
        <v>22</v>
      </c>
      <c r="C75" s="13">
        <v>41903</v>
      </c>
      <c r="D75" s="13">
        <v>63396</v>
      </c>
      <c r="E75" s="13">
        <v>25371.72</v>
      </c>
      <c r="F75" s="1">
        <v>128164.08</v>
      </c>
      <c r="G75" s="1">
        <v>98261.02</v>
      </c>
      <c r="H75" s="1">
        <v>129777.01</v>
      </c>
      <c r="I75" s="1">
        <v>124190.88</v>
      </c>
      <c r="J75" s="1">
        <v>94926.37</v>
      </c>
      <c r="K75" s="1">
        <v>335087.39</v>
      </c>
      <c r="L75" s="1">
        <v>128216.11</v>
      </c>
      <c r="M75" s="1">
        <v>98776.59</v>
      </c>
      <c r="N75" s="1">
        <v>315997.11</v>
      </c>
    </row>
    <row r="76" spans="1:14" x14ac:dyDescent="0.25">
      <c r="A76" s="2" t="s">
        <v>11</v>
      </c>
      <c r="B76" s="70" t="s">
        <v>22</v>
      </c>
      <c r="C76" s="14"/>
      <c r="D76" s="13"/>
      <c r="E76" s="14"/>
      <c r="F76" s="14"/>
      <c r="G76" s="1">
        <v>1138255.3999999999</v>
      </c>
      <c r="H76" s="1">
        <v>1317372.3999999999</v>
      </c>
      <c r="I76" s="1">
        <v>886593.9</v>
      </c>
      <c r="J76" s="1">
        <v>1096047.05</v>
      </c>
      <c r="K76" s="1">
        <v>1422803.5050000001</v>
      </c>
      <c r="L76" s="1">
        <v>1823447.25</v>
      </c>
      <c r="M76" s="1">
        <v>1270590.95</v>
      </c>
      <c r="N76" s="1">
        <v>1000014.3</v>
      </c>
    </row>
    <row r="77" spans="1:14" x14ac:dyDescent="0.25">
      <c r="A77" s="2" t="s">
        <v>6</v>
      </c>
      <c r="B77" s="70" t="s">
        <v>22</v>
      </c>
      <c r="C77" s="13">
        <v>99161</v>
      </c>
      <c r="D77" s="2"/>
      <c r="E77" s="13">
        <v>1026</v>
      </c>
      <c r="F77" s="1">
        <v>45340.9</v>
      </c>
      <c r="G77" s="1">
        <v>25723.1</v>
      </c>
      <c r="H77" s="1"/>
      <c r="I77" s="1">
        <v>19124.3</v>
      </c>
      <c r="J77" s="1"/>
      <c r="K77" s="1"/>
      <c r="L77" s="1">
        <v>695.6</v>
      </c>
      <c r="M77" s="1"/>
      <c r="N77" s="1">
        <v>850.7</v>
      </c>
    </row>
    <row r="78" spans="1:14" x14ac:dyDescent="0.25">
      <c r="A78" s="2" t="s">
        <v>12</v>
      </c>
      <c r="B78" s="70" t="s">
        <v>22</v>
      </c>
      <c r="C78" s="14"/>
      <c r="D78" s="1"/>
      <c r="E78" s="1"/>
      <c r="F78" s="1"/>
      <c r="G78" s="2"/>
      <c r="H78" s="2"/>
      <c r="I78" s="1">
        <v>50795.519999999997</v>
      </c>
      <c r="J78" s="2"/>
      <c r="K78" s="2"/>
      <c r="L78" s="2"/>
      <c r="M78" s="2"/>
      <c r="N78" s="2"/>
    </row>
    <row r="79" spans="1:14" x14ac:dyDescent="0.25">
      <c r="A79" s="2" t="s">
        <v>7</v>
      </c>
      <c r="B79" s="70" t="s">
        <v>22</v>
      </c>
      <c r="C79" s="13">
        <v>95679</v>
      </c>
      <c r="D79" s="13">
        <v>92014</v>
      </c>
      <c r="E79" s="13">
        <v>106716.04</v>
      </c>
      <c r="F79" s="1">
        <v>133311.84</v>
      </c>
      <c r="G79" s="1">
        <v>85827.19</v>
      </c>
      <c r="H79" s="1">
        <v>194990.86</v>
      </c>
      <c r="I79" s="2">
        <v>195746.03</v>
      </c>
      <c r="J79" s="1">
        <v>228486.81</v>
      </c>
      <c r="K79" s="1">
        <v>243698.54</v>
      </c>
      <c r="L79" s="1">
        <v>244810.1</v>
      </c>
      <c r="M79" s="1">
        <v>237611.65</v>
      </c>
      <c r="N79" s="1">
        <v>236124.86</v>
      </c>
    </row>
    <row r="81" spans="1:14" s="92" customFormat="1" x14ac:dyDescent="0.25">
      <c r="A81" s="90"/>
      <c r="B81" s="91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</row>
    <row r="82" spans="1:14" ht="13" x14ac:dyDescent="0.3">
      <c r="A82" s="93" t="s">
        <v>14</v>
      </c>
      <c r="B82" s="85" t="s">
        <v>15</v>
      </c>
      <c r="C82" s="86">
        <v>2</v>
      </c>
      <c r="D82" s="87">
        <v>3</v>
      </c>
      <c r="E82" s="87">
        <v>4</v>
      </c>
      <c r="F82" s="87">
        <v>5</v>
      </c>
      <c r="G82" s="87">
        <v>6</v>
      </c>
      <c r="H82" s="87">
        <v>7</v>
      </c>
      <c r="I82" s="87">
        <v>8</v>
      </c>
      <c r="J82" s="88">
        <v>9</v>
      </c>
      <c r="K82" s="88">
        <v>10</v>
      </c>
      <c r="L82" s="88">
        <v>11</v>
      </c>
      <c r="M82" s="88">
        <v>12</v>
      </c>
      <c r="N82" s="88">
        <v>1</v>
      </c>
    </row>
    <row r="83" spans="1:14" x14ac:dyDescent="0.25">
      <c r="A83" s="82" t="s">
        <v>8</v>
      </c>
      <c r="B83" s="89" t="s">
        <v>26</v>
      </c>
      <c r="C83" s="84">
        <f>D56+C69</f>
        <v>136892912</v>
      </c>
      <c r="D83" s="84">
        <f t="shared" ref="D83:M83" si="15">E56+D69</f>
        <v>124024734</v>
      </c>
      <c r="E83" s="84">
        <f t="shared" si="15"/>
        <v>140747687.5</v>
      </c>
      <c r="F83" s="84">
        <f t="shared" si="15"/>
        <v>139533309</v>
      </c>
      <c r="G83" s="84">
        <f t="shared" si="15"/>
        <v>171150702.5</v>
      </c>
      <c r="H83" s="84">
        <f t="shared" si="15"/>
        <v>157238014</v>
      </c>
      <c r="I83" s="84">
        <f t="shared" si="15"/>
        <v>161320500</v>
      </c>
      <c r="J83" s="84">
        <f t="shared" si="15"/>
        <v>173037478.5</v>
      </c>
      <c r="K83" s="84">
        <f t="shared" si="15"/>
        <v>150180678</v>
      </c>
      <c r="L83" s="84">
        <f t="shared" si="15"/>
        <v>148689027</v>
      </c>
      <c r="M83" s="84">
        <f t="shared" si="15"/>
        <v>140898870</v>
      </c>
      <c r="N83" s="84">
        <f>'2006'!C56+N69</f>
        <v>147155485.5</v>
      </c>
    </row>
    <row r="84" spans="1:14" x14ac:dyDescent="0.25">
      <c r="A84" s="82" t="s">
        <v>0</v>
      </c>
      <c r="B84" s="89" t="s">
        <v>26</v>
      </c>
      <c r="C84" s="84">
        <f t="shared" ref="C84:M94" si="16">D57+C70</f>
        <v>26333</v>
      </c>
      <c r="D84" s="84">
        <f t="shared" si="16"/>
        <v>17035</v>
      </c>
      <c r="E84" s="84">
        <f t="shared" si="16"/>
        <v>35712</v>
      </c>
      <c r="F84" s="84">
        <f t="shared" si="16"/>
        <v>9360</v>
      </c>
      <c r="G84" s="84">
        <f t="shared" si="16"/>
        <v>43128</v>
      </c>
      <c r="H84" s="84">
        <f t="shared" si="16"/>
        <v>4491</v>
      </c>
      <c r="I84" s="84">
        <f t="shared" si="16"/>
        <v>9900</v>
      </c>
      <c r="J84" s="84">
        <f t="shared" si="16"/>
        <v>14796</v>
      </c>
      <c r="K84" s="84">
        <f t="shared" si="16"/>
        <v>15381</v>
      </c>
      <c r="L84" s="84">
        <f t="shared" si="16"/>
        <v>9085.5</v>
      </c>
      <c r="M84" s="84">
        <f t="shared" si="16"/>
        <v>693</v>
      </c>
      <c r="N84" s="84">
        <f>'2006'!C57+N70</f>
        <v>15768</v>
      </c>
    </row>
    <row r="85" spans="1:14" x14ac:dyDescent="0.25">
      <c r="A85" s="82" t="s">
        <v>1</v>
      </c>
      <c r="B85" s="89" t="s">
        <v>26</v>
      </c>
      <c r="C85" s="84">
        <f t="shared" si="16"/>
        <v>97274827</v>
      </c>
      <c r="D85" s="84">
        <f t="shared" si="16"/>
        <v>98736375</v>
      </c>
      <c r="E85" s="84">
        <f t="shared" si="16"/>
        <v>99660017.359999999</v>
      </c>
      <c r="F85" s="84">
        <f t="shared" si="16"/>
        <v>107015086.72</v>
      </c>
      <c r="G85" s="84">
        <f t="shared" si="16"/>
        <v>129337558.67999999</v>
      </c>
      <c r="H85" s="84">
        <f t="shared" si="16"/>
        <v>107902122.2</v>
      </c>
      <c r="I85" s="84">
        <f t="shared" si="16"/>
        <v>123460205.52</v>
      </c>
      <c r="J85" s="84">
        <f t="shared" si="16"/>
        <v>105981772.52</v>
      </c>
      <c r="K85" s="84">
        <f t="shared" si="16"/>
        <v>114596940.59999999</v>
      </c>
      <c r="L85" s="84">
        <f t="shared" si="16"/>
        <v>112661707.92</v>
      </c>
      <c r="M85" s="84">
        <f t="shared" si="16"/>
        <v>125958202.56</v>
      </c>
      <c r="N85" s="84">
        <f>'2006'!C58+N71</f>
        <v>119820325.76000001</v>
      </c>
    </row>
    <row r="86" spans="1:14" x14ac:dyDescent="0.25">
      <c r="A86" s="82" t="s">
        <v>2</v>
      </c>
      <c r="B86" s="89" t="s">
        <v>26</v>
      </c>
      <c r="C86" s="84">
        <f t="shared" si="16"/>
        <v>6917227</v>
      </c>
      <c r="D86" s="84">
        <f t="shared" si="16"/>
        <v>8625766</v>
      </c>
      <c r="E86" s="84">
        <f t="shared" si="16"/>
        <v>6317070.8399999999</v>
      </c>
      <c r="F86" s="84">
        <f t="shared" si="16"/>
        <v>12997555.869999999</v>
      </c>
      <c r="G86" s="84">
        <f t="shared" si="16"/>
        <v>10436188.780000001</v>
      </c>
      <c r="H86" s="84">
        <f t="shared" si="16"/>
        <v>9404058.8000000007</v>
      </c>
      <c r="I86" s="84">
        <f t="shared" si="16"/>
        <v>11958893.76</v>
      </c>
      <c r="J86" s="84">
        <f t="shared" si="16"/>
        <v>10112977.539999999</v>
      </c>
      <c r="K86" s="84">
        <f t="shared" si="16"/>
        <v>11489877.93</v>
      </c>
      <c r="L86" s="84">
        <f t="shared" si="16"/>
        <v>10537390.140000001</v>
      </c>
      <c r="M86" s="84">
        <f t="shared" si="16"/>
        <v>10274883.789999999</v>
      </c>
      <c r="N86" s="84">
        <f>'2006'!C59+N72</f>
        <v>10155688.48</v>
      </c>
    </row>
    <row r="87" spans="1:14" x14ac:dyDescent="0.25">
      <c r="A87" s="82" t="s">
        <v>3</v>
      </c>
      <c r="B87" s="89" t="s">
        <v>26</v>
      </c>
      <c r="C87" s="84">
        <f t="shared" si="16"/>
        <v>9128865</v>
      </c>
      <c r="D87" s="84">
        <f t="shared" si="16"/>
        <v>6539132</v>
      </c>
      <c r="E87" s="84">
        <f t="shared" si="16"/>
        <v>5740704.8799999999</v>
      </c>
      <c r="F87" s="84">
        <f t="shared" si="16"/>
        <v>5611710.29</v>
      </c>
      <c r="G87" s="84">
        <f t="shared" si="16"/>
        <v>4275496.01</v>
      </c>
      <c r="H87" s="84">
        <f t="shared" si="16"/>
        <v>2947212.24</v>
      </c>
      <c r="I87" s="84">
        <f t="shared" si="16"/>
        <v>6142771</v>
      </c>
      <c r="J87" s="84">
        <f t="shared" si="16"/>
        <v>5937861.2999999998</v>
      </c>
      <c r="K87" s="84">
        <f t="shared" si="16"/>
        <v>4616480.5600000005</v>
      </c>
      <c r="L87" s="84">
        <f t="shared" si="16"/>
        <v>6503992.6899999995</v>
      </c>
      <c r="M87" s="84">
        <f t="shared" si="16"/>
        <v>7505244.8100000005</v>
      </c>
      <c r="N87" s="84">
        <f>'2006'!C60+N73</f>
        <v>5992060.9700000007</v>
      </c>
    </row>
    <row r="88" spans="1:14" x14ac:dyDescent="0.25">
      <c r="A88" s="82" t="s">
        <v>4</v>
      </c>
      <c r="B88" s="89" t="s">
        <v>26</v>
      </c>
      <c r="C88" s="84">
        <f t="shared" si="16"/>
        <v>1972</v>
      </c>
      <c r="D88" s="84">
        <f t="shared" si="16"/>
        <v>1161</v>
      </c>
      <c r="E88" s="84">
        <f t="shared" si="16"/>
        <v>10140.48</v>
      </c>
      <c r="F88" s="84">
        <f t="shared" si="16"/>
        <v>7489.44</v>
      </c>
      <c r="G88" s="84">
        <f t="shared" si="16"/>
        <v>6401.92</v>
      </c>
      <c r="H88" s="84">
        <f t="shared" si="16"/>
        <v>18943.68</v>
      </c>
      <c r="I88" s="84">
        <f t="shared" si="16"/>
        <v>8503.0400000000009</v>
      </c>
      <c r="J88" s="84">
        <f t="shared" si="16"/>
        <v>11124.96</v>
      </c>
      <c r="K88" s="84">
        <f t="shared" si="16"/>
        <v>10993.92</v>
      </c>
      <c r="L88" s="84">
        <f t="shared" si="16"/>
        <v>4440.8</v>
      </c>
      <c r="M88" s="84">
        <f t="shared" si="16"/>
        <v>1038.24</v>
      </c>
      <c r="N88" s="84">
        <f>'2006'!C61+N74</f>
        <v>4958.24</v>
      </c>
    </row>
    <row r="89" spans="1:14" x14ac:dyDescent="0.25">
      <c r="A89" s="82" t="s">
        <v>5</v>
      </c>
      <c r="B89" s="89" t="s">
        <v>26</v>
      </c>
      <c r="C89" s="84">
        <f t="shared" si="16"/>
        <v>41903</v>
      </c>
      <c r="D89" s="84">
        <f t="shared" si="16"/>
        <v>63396</v>
      </c>
      <c r="E89" s="84">
        <f t="shared" si="16"/>
        <v>25371.72</v>
      </c>
      <c r="F89" s="84">
        <f t="shared" si="16"/>
        <v>128164.08</v>
      </c>
      <c r="G89" s="84">
        <f t="shared" si="16"/>
        <v>98261.02</v>
      </c>
      <c r="H89" s="84">
        <f t="shared" si="16"/>
        <v>129777.01</v>
      </c>
      <c r="I89" s="84">
        <f t="shared" si="16"/>
        <v>124190.88</v>
      </c>
      <c r="J89" s="84">
        <f t="shared" si="16"/>
        <v>94926.37</v>
      </c>
      <c r="K89" s="84">
        <f t="shared" si="16"/>
        <v>335087.39</v>
      </c>
      <c r="L89" s="84">
        <f t="shared" si="16"/>
        <v>128216.11</v>
      </c>
      <c r="M89" s="84">
        <f t="shared" si="16"/>
        <v>98776.59</v>
      </c>
      <c r="N89" s="84">
        <f>'2006'!C62+N75</f>
        <v>315997.11</v>
      </c>
    </row>
    <row r="90" spans="1:14" x14ac:dyDescent="0.25">
      <c r="A90" s="82" t="s">
        <v>11</v>
      </c>
      <c r="B90" s="89" t="s">
        <v>26</v>
      </c>
      <c r="C90" s="84">
        <f t="shared" si="16"/>
        <v>0</v>
      </c>
      <c r="D90" s="84">
        <f t="shared" si="16"/>
        <v>0</v>
      </c>
      <c r="E90" s="84">
        <f t="shared" si="16"/>
        <v>0</v>
      </c>
      <c r="F90" s="84">
        <f t="shared" si="16"/>
        <v>0</v>
      </c>
      <c r="G90" s="84">
        <f t="shared" si="16"/>
        <v>1138255.3999999999</v>
      </c>
      <c r="H90" s="84">
        <f t="shared" si="16"/>
        <v>1317372.3999999999</v>
      </c>
      <c r="I90" s="84">
        <f t="shared" si="16"/>
        <v>886593.9</v>
      </c>
      <c r="J90" s="84">
        <f t="shared" si="16"/>
        <v>1096047.05</v>
      </c>
      <c r="K90" s="84">
        <f t="shared" si="16"/>
        <v>1422803.5050000001</v>
      </c>
      <c r="L90" s="84">
        <f t="shared" si="16"/>
        <v>1823447.25</v>
      </c>
      <c r="M90" s="84">
        <f t="shared" si="16"/>
        <v>1270590.95</v>
      </c>
      <c r="N90" s="84">
        <f>'2006'!C63+N76</f>
        <v>1000014.3</v>
      </c>
    </row>
    <row r="91" spans="1:14" x14ac:dyDescent="0.25">
      <c r="A91" s="82" t="s">
        <v>6</v>
      </c>
      <c r="B91" s="89" t="s">
        <v>26</v>
      </c>
      <c r="C91" s="84">
        <f t="shared" si="16"/>
        <v>230761</v>
      </c>
      <c r="D91" s="84">
        <f t="shared" si="16"/>
        <v>119850</v>
      </c>
      <c r="E91" s="84">
        <f t="shared" si="16"/>
        <v>103863</v>
      </c>
      <c r="F91" s="84">
        <f t="shared" si="16"/>
        <v>115840.9</v>
      </c>
      <c r="G91" s="84">
        <f t="shared" si="16"/>
        <v>84473.1</v>
      </c>
      <c r="H91" s="84">
        <f t="shared" si="16"/>
        <v>48410</v>
      </c>
      <c r="I91" s="84">
        <f t="shared" si="16"/>
        <v>99024.3</v>
      </c>
      <c r="J91" s="84">
        <f t="shared" si="16"/>
        <v>79900</v>
      </c>
      <c r="K91" s="84">
        <f t="shared" si="16"/>
        <v>105750</v>
      </c>
      <c r="L91" s="84">
        <f t="shared" si="16"/>
        <v>53570.6</v>
      </c>
      <c r="M91" s="84">
        <f t="shared" si="16"/>
        <v>103630</v>
      </c>
      <c r="N91" s="84">
        <f>'2006'!C64+N77</f>
        <v>123684.7</v>
      </c>
    </row>
    <row r="92" spans="1:14" x14ac:dyDescent="0.25">
      <c r="A92" s="83" t="s">
        <v>12</v>
      </c>
      <c r="B92" s="89" t="s">
        <v>26</v>
      </c>
      <c r="C92" s="84">
        <f t="shared" si="16"/>
        <v>0</v>
      </c>
      <c r="D92" s="84">
        <f t="shared" si="16"/>
        <v>0</v>
      </c>
      <c r="E92" s="84">
        <f t="shared" si="16"/>
        <v>0</v>
      </c>
      <c r="F92" s="84">
        <f t="shared" si="16"/>
        <v>0</v>
      </c>
      <c r="G92" s="84">
        <f t="shared" si="16"/>
        <v>0</v>
      </c>
      <c r="H92" s="84">
        <f t="shared" si="16"/>
        <v>0</v>
      </c>
      <c r="I92" s="84">
        <f t="shared" si="16"/>
        <v>50795.519999999997</v>
      </c>
      <c r="J92" s="84">
        <f t="shared" si="16"/>
        <v>0</v>
      </c>
      <c r="K92" s="84">
        <f t="shared" si="16"/>
        <v>0</v>
      </c>
      <c r="L92" s="84">
        <f t="shared" si="16"/>
        <v>0</v>
      </c>
      <c r="M92" s="84">
        <f t="shared" si="16"/>
        <v>0</v>
      </c>
      <c r="N92" s="84">
        <f>'2006'!C65+N78</f>
        <v>0</v>
      </c>
    </row>
    <row r="93" spans="1:14" x14ac:dyDescent="0.25">
      <c r="A93" s="82" t="s">
        <v>7</v>
      </c>
      <c r="B93" s="89" t="s">
        <v>26</v>
      </c>
      <c r="C93" s="84">
        <f t="shared" si="16"/>
        <v>95679</v>
      </c>
      <c r="D93" s="84">
        <f t="shared" si="16"/>
        <v>92014</v>
      </c>
      <c r="E93" s="84">
        <f t="shared" si="16"/>
        <v>106716.04</v>
      </c>
      <c r="F93" s="84">
        <f t="shared" si="16"/>
        <v>133311.84</v>
      </c>
      <c r="G93" s="84">
        <f t="shared" si="16"/>
        <v>85827.19</v>
      </c>
      <c r="H93" s="84">
        <f t="shared" si="16"/>
        <v>194990.86</v>
      </c>
      <c r="I93" s="84">
        <f t="shared" si="16"/>
        <v>195746.03</v>
      </c>
      <c r="J93" s="84">
        <f t="shared" si="16"/>
        <v>228486.81</v>
      </c>
      <c r="K93" s="84">
        <f t="shared" si="16"/>
        <v>243698.54</v>
      </c>
      <c r="L93" s="84">
        <f t="shared" si="16"/>
        <v>244810.1</v>
      </c>
      <c r="M93" s="84">
        <f t="shared" si="16"/>
        <v>237611.65</v>
      </c>
      <c r="N93" s="84">
        <f>'2006'!C66+N79</f>
        <v>236124.86</v>
      </c>
    </row>
    <row r="94" spans="1:14" x14ac:dyDescent="0.25">
      <c r="A94" s="83" t="s">
        <v>25</v>
      </c>
      <c r="B94" s="89" t="s">
        <v>26</v>
      </c>
      <c r="C94" s="84">
        <f t="shared" si="16"/>
        <v>0</v>
      </c>
      <c r="D94" s="84">
        <f t="shared" si="16"/>
        <v>0</v>
      </c>
      <c r="E94" s="84">
        <f t="shared" si="16"/>
        <v>0</v>
      </c>
      <c r="F94" s="84">
        <f t="shared" si="16"/>
        <v>0</v>
      </c>
      <c r="G94" s="84">
        <f t="shared" si="16"/>
        <v>0</v>
      </c>
      <c r="H94" s="84">
        <f t="shared" si="16"/>
        <v>0</v>
      </c>
      <c r="I94" s="84">
        <f t="shared" si="16"/>
        <v>0</v>
      </c>
      <c r="J94" s="84">
        <f t="shared" si="16"/>
        <v>0</v>
      </c>
      <c r="K94" s="84">
        <f t="shared" si="16"/>
        <v>0</v>
      </c>
      <c r="L94" s="84">
        <f t="shared" si="16"/>
        <v>0</v>
      </c>
      <c r="M94" s="84">
        <f t="shared" si="16"/>
        <v>0</v>
      </c>
      <c r="N94" s="84">
        <f>'2006'!C67+N80</f>
        <v>0</v>
      </c>
    </row>
    <row r="95" spans="1:14" x14ac:dyDescent="0.25">
      <c r="A95" s="83" t="s">
        <v>27</v>
      </c>
      <c r="B95" s="89" t="s">
        <v>26</v>
      </c>
      <c r="C95" s="84">
        <f>SUM(C83:C94)</f>
        <v>250610479</v>
      </c>
      <c r="D95" s="84">
        <f t="shared" ref="D95:N95" si="17">SUM(D83:D94)</f>
        <v>238219463</v>
      </c>
      <c r="E95" s="84">
        <f t="shared" si="17"/>
        <v>252747283.81999999</v>
      </c>
      <c r="F95" s="84">
        <f t="shared" si="17"/>
        <v>265551828.14000002</v>
      </c>
      <c r="G95" s="84">
        <f t="shared" si="17"/>
        <v>316656292.60000002</v>
      </c>
      <c r="H95" s="84">
        <f t="shared" si="17"/>
        <v>279205392.19</v>
      </c>
      <c r="I95" s="84">
        <f t="shared" si="17"/>
        <v>304257123.94999993</v>
      </c>
      <c r="J95" s="84">
        <f t="shared" si="17"/>
        <v>296595371.05000001</v>
      </c>
      <c r="K95" s="84">
        <f t="shared" si="17"/>
        <v>283017691.44499999</v>
      </c>
      <c r="L95" s="84">
        <f t="shared" si="17"/>
        <v>280655688.11000007</v>
      </c>
      <c r="M95" s="84">
        <f t="shared" si="17"/>
        <v>286349541.58999997</v>
      </c>
      <c r="N95" s="84">
        <f t="shared" si="17"/>
        <v>284820107.92000008</v>
      </c>
    </row>
    <row r="96" spans="1:14" x14ac:dyDescent="0.25"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</row>
    <row r="97" spans="1:15" ht="13" x14ac:dyDescent="0.3">
      <c r="A97" s="56"/>
      <c r="B97" s="61" t="s">
        <v>15</v>
      </c>
      <c r="C97" s="58">
        <v>2</v>
      </c>
      <c r="D97" s="47">
        <v>3</v>
      </c>
      <c r="E97" s="47">
        <v>4</v>
      </c>
      <c r="F97" s="47">
        <v>5</v>
      </c>
      <c r="G97" s="47">
        <v>6</v>
      </c>
      <c r="H97" s="47">
        <v>7</v>
      </c>
      <c r="I97" s="47">
        <v>8</v>
      </c>
      <c r="J97" s="46">
        <v>9</v>
      </c>
      <c r="K97" s="46">
        <v>10</v>
      </c>
      <c r="L97" s="46">
        <v>11</v>
      </c>
      <c r="M97" s="46">
        <v>12</v>
      </c>
      <c r="N97" s="46">
        <v>1</v>
      </c>
    </row>
    <row r="98" spans="1:15" x14ac:dyDescent="0.25">
      <c r="A98" s="57" t="s">
        <v>21</v>
      </c>
      <c r="B98" s="54" t="s">
        <v>22</v>
      </c>
      <c r="C98" s="59">
        <v>247955019</v>
      </c>
      <c r="D98" s="49">
        <v>240271514</v>
      </c>
      <c r="E98" s="49">
        <v>278302658</v>
      </c>
      <c r="F98" s="49">
        <v>270421677.64999998</v>
      </c>
      <c r="G98" s="49">
        <v>302847260.10000002</v>
      </c>
      <c r="H98" s="49">
        <v>290275515.10000002</v>
      </c>
      <c r="I98" s="49">
        <v>306058303.10000002</v>
      </c>
      <c r="J98" s="49">
        <v>296349739.13</v>
      </c>
      <c r="K98" s="49">
        <v>281013633</v>
      </c>
      <c r="L98" s="49">
        <v>283973446.10000002</v>
      </c>
      <c r="M98" s="49">
        <v>289903809.06</v>
      </c>
      <c r="N98" s="78">
        <v>281001907.69999999</v>
      </c>
    </row>
    <row r="99" spans="1:15" x14ac:dyDescent="0.25">
      <c r="A99" s="51" t="s">
        <v>8</v>
      </c>
      <c r="B99" s="60" t="s">
        <v>22</v>
      </c>
      <c r="C99" s="53">
        <f>C83/C$95*C$98</f>
        <v>135442399.42147562</v>
      </c>
      <c r="D99" s="53">
        <f t="shared" ref="D99:N99" si="18">D83/D$95*D$98</f>
        <v>125093097.92049728</v>
      </c>
      <c r="E99" s="53">
        <f t="shared" si="18"/>
        <v>154978739.81704015</v>
      </c>
      <c r="F99" s="53">
        <f t="shared" si="18"/>
        <v>142092154.93686202</v>
      </c>
      <c r="G99" s="53">
        <f t="shared" si="18"/>
        <v>163687008.68291295</v>
      </c>
      <c r="H99" s="53">
        <f t="shared" si="18"/>
        <v>163472292.38356286</v>
      </c>
      <c r="I99" s="53">
        <f t="shared" si="18"/>
        <v>162275505.15253454</v>
      </c>
      <c r="J99" s="53">
        <f t="shared" si="18"/>
        <v>172894173.74131331</v>
      </c>
      <c r="K99" s="53">
        <f t="shared" si="18"/>
        <v>149117243.22147056</v>
      </c>
      <c r="L99" s="53">
        <f t="shared" si="18"/>
        <v>150446747.32513097</v>
      </c>
      <c r="M99" s="53">
        <f>M83/M$95*M$98</f>
        <v>142647754.48369792</v>
      </c>
      <c r="N99" s="53">
        <f t="shared" si="18"/>
        <v>145182769.77001321</v>
      </c>
      <c r="O99" s="236">
        <f>SUM(C99:N99)/15.6466/1000000</f>
        <v>115.50943251930202</v>
      </c>
    </row>
    <row r="100" spans="1:15" x14ac:dyDescent="0.25">
      <c r="A100" s="51" t="s">
        <v>0</v>
      </c>
      <c r="B100" s="55" t="s">
        <v>22</v>
      </c>
      <c r="C100" s="53">
        <f t="shared" ref="C100:N110" si="19">C84/C$95*C$98</f>
        <v>26053.97643937706</v>
      </c>
      <c r="D100" s="53">
        <f t="shared" si="19"/>
        <v>17181.741531295451</v>
      </c>
      <c r="E100" s="53">
        <f t="shared" si="19"/>
        <v>39322.853928567296</v>
      </c>
      <c r="F100" s="53">
        <f t="shared" si="19"/>
        <v>9531.6493225931335</v>
      </c>
      <c r="G100" s="53">
        <f t="shared" si="19"/>
        <v>41247.235374197015</v>
      </c>
      <c r="H100" s="53">
        <f t="shared" si="19"/>
        <v>4669.0621842538712</v>
      </c>
      <c r="I100" s="53">
        <f t="shared" si="19"/>
        <v>9958.6072508459365</v>
      </c>
      <c r="J100" s="53">
        <f t="shared" si="19"/>
        <v>14783.746370162642</v>
      </c>
      <c r="K100" s="53">
        <f t="shared" si="19"/>
        <v>15272.08658619479</v>
      </c>
      <c r="L100" s="53">
        <f t="shared" si="19"/>
        <v>9192.9038100604266</v>
      </c>
      <c r="M100" s="53">
        <f t="shared" si="19"/>
        <v>701.60175065422925</v>
      </c>
      <c r="N100" s="53">
        <f t="shared" si="19"/>
        <v>15556.619625529136</v>
      </c>
      <c r="O100" s="236">
        <f t="shared" ref="O100:O110" si="20">SUM(C100:N100)/15.6466/1000000</f>
        <v>1.3004236330815067E-2</v>
      </c>
    </row>
    <row r="101" spans="1:15" x14ac:dyDescent="0.25">
      <c r="A101" s="51" t="s">
        <v>1</v>
      </c>
      <c r="B101" s="55" t="s">
        <v>22</v>
      </c>
      <c r="C101" s="53">
        <f t="shared" si="19"/>
        <v>96244106.284983844</v>
      </c>
      <c r="D101" s="53">
        <f t="shared" si="19"/>
        <v>99586901.965779975</v>
      </c>
      <c r="E101" s="53">
        <f t="shared" si="19"/>
        <v>109736679.69214159</v>
      </c>
      <c r="F101" s="53">
        <f t="shared" si="19"/>
        <v>108977593.89336897</v>
      </c>
      <c r="G101" s="53">
        <f t="shared" si="19"/>
        <v>123697290.05745634</v>
      </c>
      <c r="H101" s="53">
        <f t="shared" si="19"/>
        <v>112180298.01041196</v>
      </c>
      <c r="I101" s="53">
        <f t="shared" si="19"/>
        <v>124191080.59418197</v>
      </c>
      <c r="J101" s="53">
        <f t="shared" si="19"/>
        <v>105894001.40551181</v>
      </c>
      <c r="K101" s="53">
        <f t="shared" si="19"/>
        <v>113785475.54490741</v>
      </c>
      <c r="L101" s="53">
        <f t="shared" si="19"/>
        <v>113993532.9905545</v>
      </c>
      <c r="M101" s="53">
        <f t="shared" si="19"/>
        <v>127521638.42042714</v>
      </c>
      <c r="N101" s="53">
        <f t="shared" si="19"/>
        <v>118214055.762006</v>
      </c>
      <c r="O101" s="236">
        <f t="shared" si="20"/>
        <v>86.537820013404314</v>
      </c>
    </row>
    <row r="102" spans="1:15" x14ac:dyDescent="0.25">
      <c r="A102" s="51" t="s">
        <v>2</v>
      </c>
      <c r="B102" s="55" t="s">
        <v>22</v>
      </c>
      <c r="C102" s="53">
        <f t="shared" si="19"/>
        <v>6843932.3010603758</v>
      </c>
      <c r="D102" s="53">
        <f t="shared" si="19"/>
        <v>8700069.3819451854</v>
      </c>
      <c r="E102" s="53">
        <f t="shared" si="19"/>
        <v>6955792.2798424028</v>
      </c>
      <c r="F102" s="53">
        <f t="shared" si="19"/>
        <v>13235912.885005547</v>
      </c>
      <c r="G102" s="53">
        <f t="shared" si="19"/>
        <v>9981078.0703536905</v>
      </c>
      <c r="H102" s="53">
        <f t="shared" si="19"/>
        <v>9776917.2392740697</v>
      </c>
      <c r="I102" s="53">
        <f t="shared" si="19"/>
        <v>12029689.506104264</v>
      </c>
      <c r="J102" s="53">
        <f t="shared" si="19"/>
        <v>10104602.257266242</v>
      </c>
      <c r="K102" s="53">
        <f t="shared" si="19"/>
        <v>11408517.69142244</v>
      </c>
      <c r="L102" s="53">
        <f t="shared" si="19"/>
        <v>10661957.400924459</v>
      </c>
      <c r="M102" s="53">
        <f t="shared" si="19"/>
        <v>10402419.126742801</v>
      </c>
      <c r="N102" s="53">
        <f t="shared" si="19"/>
        <v>10019544.819807723</v>
      </c>
      <c r="O102" s="236">
        <f t="shared" si="20"/>
        <v>7.6770948934432521</v>
      </c>
    </row>
    <row r="103" spans="1:15" x14ac:dyDescent="0.25">
      <c r="A103" s="51" t="s">
        <v>3</v>
      </c>
      <c r="B103" s="55" t="s">
        <v>22</v>
      </c>
      <c r="C103" s="53">
        <f t="shared" si="19"/>
        <v>9032135.861020539</v>
      </c>
      <c r="D103" s="53">
        <f t="shared" si="19"/>
        <v>6595460.8666288862</v>
      </c>
      <c r="E103" s="53">
        <f t="shared" si="19"/>
        <v>6321149.7379943281</v>
      </c>
      <c r="F103" s="53">
        <f t="shared" si="19"/>
        <v>5714621.2162678875</v>
      </c>
      <c r="G103" s="53">
        <f t="shared" si="19"/>
        <v>4089046.3333776244</v>
      </c>
      <c r="H103" s="53">
        <f t="shared" si="19"/>
        <v>3064065.2903037509</v>
      </c>
      <c r="I103" s="53">
        <f t="shared" si="19"/>
        <v>6179135.7394834496</v>
      </c>
      <c r="J103" s="53">
        <f t="shared" si="19"/>
        <v>5932943.7307653576</v>
      </c>
      <c r="K103" s="53">
        <f t="shared" si="19"/>
        <v>4583791.095234707</v>
      </c>
      <c r="L103" s="53">
        <f t="shared" si="19"/>
        <v>6580879.3330588471</v>
      </c>
      <c r="M103" s="53">
        <f t="shared" si="19"/>
        <v>7598402.4499055827</v>
      </c>
      <c r="N103" s="53">
        <f t="shared" si="19"/>
        <v>5911733.4654533966</v>
      </c>
      <c r="O103" s="236">
        <f t="shared" si="20"/>
        <v>4.5762891055880734</v>
      </c>
    </row>
    <row r="104" spans="1:15" x14ac:dyDescent="0.25">
      <c r="A104" s="51" t="s">
        <v>4</v>
      </c>
      <c r="B104" s="55" t="s">
        <v>22</v>
      </c>
      <c r="C104" s="53">
        <f t="shared" si="19"/>
        <v>1951.1047559507679</v>
      </c>
      <c r="D104" s="53">
        <f t="shared" si="19"/>
        <v>1171.0009931220438</v>
      </c>
      <c r="E104" s="53">
        <f t="shared" si="19"/>
        <v>11165.787796974633</v>
      </c>
      <c r="F104" s="53">
        <f t="shared" si="19"/>
        <v>7626.7858656625986</v>
      </c>
      <c r="G104" s="53">
        <f t="shared" si="19"/>
        <v>6122.7393129006532</v>
      </c>
      <c r="H104" s="53">
        <f t="shared" si="19"/>
        <v>19694.771747630009</v>
      </c>
      <c r="I104" s="53">
        <f t="shared" si="19"/>
        <v>8553.3773533568728</v>
      </c>
      <c r="J104" s="53">
        <f t="shared" si="19"/>
        <v>11115.746621938672</v>
      </c>
      <c r="K104" s="53">
        <f t="shared" si="19"/>
        <v>10916.071657349888</v>
      </c>
      <c r="L104" s="53">
        <f t="shared" si="19"/>
        <v>4493.2967079100035</v>
      </c>
      <c r="M104" s="53">
        <f t="shared" si="19"/>
        <v>1051.1269864346998</v>
      </c>
      <c r="N104" s="53">
        <f t="shared" si="19"/>
        <v>4891.7715431306178</v>
      </c>
      <c r="O104" s="236">
        <f t="shared" si="20"/>
        <v>5.6723876971585818E-3</v>
      </c>
    </row>
    <row r="105" spans="1:15" x14ac:dyDescent="0.25">
      <c r="A105" s="51" t="s">
        <v>5</v>
      </c>
      <c r="B105" s="55" t="s">
        <v>22</v>
      </c>
      <c r="C105" s="53">
        <f t="shared" si="19"/>
        <v>41458.997255884897</v>
      </c>
      <c r="D105" s="53">
        <f t="shared" si="19"/>
        <v>63942.100740710681</v>
      </c>
      <c r="E105" s="53">
        <f t="shared" si="19"/>
        <v>27937.064277456022</v>
      </c>
      <c r="F105" s="53">
        <f t="shared" si="19"/>
        <v>130514.43016162099</v>
      </c>
      <c r="G105" s="53">
        <f t="shared" si="19"/>
        <v>93975.965035445202</v>
      </c>
      <c r="H105" s="53">
        <f t="shared" si="19"/>
        <v>134922.49605355965</v>
      </c>
      <c r="I105" s="53">
        <f t="shared" si="19"/>
        <v>124926.08061181188</v>
      </c>
      <c r="J105" s="53">
        <f t="shared" si="19"/>
        <v>94847.754658030273</v>
      </c>
      <c r="K105" s="53">
        <f t="shared" si="19"/>
        <v>332714.62414810626</v>
      </c>
      <c r="L105" s="53">
        <f t="shared" si="19"/>
        <v>129731.81070168143</v>
      </c>
      <c r="M105" s="53">
        <f t="shared" si="19"/>
        <v>100002.63848146469</v>
      </c>
      <c r="N105" s="53">
        <f t="shared" si="19"/>
        <v>311760.96163346578</v>
      </c>
      <c r="O105" s="236">
        <f t="shared" si="20"/>
        <v>0.10141084476878286</v>
      </c>
    </row>
    <row r="106" spans="1:15" x14ac:dyDescent="0.25">
      <c r="A106" s="51" t="s">
        <v>11</v>
      </c>
      <c r="B106" s="55" t="s">
        <v>22</v>
      </c>
      <c r="C106" s="53">
        <f t="shared" si="19"/>
        <v>0</v>
      </c>
      <c r="D106" s="53">
        <f t="shared" si="19"/>
        <v>0</v>
      </c>
      <c r="E106" s="53">
        <f t="shared" si="19"/>
        <v>0</v>
      </c>
      <c r="F106" s="53">
        <f t="shared" si="19"/>
        <v>0</v>
      </c>
      <c r="G106" s="53">
        <f t="shared" si="19"/>
        <v>1088617.3344405205</v>
      </c>
      <c r="H106" s="53">
        <f t="shared" si="19"/>
        <v>1369604.4656913301</v>
      </c>
      <c r="I106" s="53">
        <f t="shared" si="19"/>
        <v>891842.46879755333</v>
      </c>
      <c r="J106" s="53">
        <f t="shared" si="19"/>
        <v>1095139.3347502686</v>
      </c>
      <c r="K106" s="53">
        <f t="shared" si="19"/>
        <v>1412728.5822444207</v>
      </c>
      <c r="L106" s="53">
        <f t="shared" si="19"/>
        <v>1845003.0457288213</v>
      </c>
      <c r="M106" s="53">
        <f t="shared" si="19"/>
        <v>1286361.9551016164</v>
      </c>
      <c r="N106" s="53">
        <f t="shared" si="19"/>
        <v>986608.45289128507</v>
      </c>
      <c r="O106" s="236">
        <f t="shared" si="20"/>
        <v>0.6375765750799417</v>
      </c>
    </row>
    <row r="107" spans="1:15" x14ac:dyDescent="0.25">
      <c r="A107" s="51" t="s">
        <v>6</v>
      </c>
      <c r="B107" s="55" t="s">
        <v>22</v>
      </c>
      <c r="C107" s="53">
        <f t="shared" si="19"/>
        <v>228315.86439551474</v>
      </c>
      <c r="D107" s="53">
        <f t="shared" si="19"/>
        <v>120882.40226156499</v>
      </c>
      <c r="E107" s="53">
        <f t="shared" si="19"/>
        <v>114364.62750847853</v>
      </c>
      <c r="F107" s="53">
        <f t="shared" si="19"/>
        <v>117965.26025786101</v>
      </c>
      <c r="G107" s="53">
        <f t="shared" si="19"/>
        <v>80789.321055650202</v>
      </c>
      <c r="H107" s="53">
        <f t="shared" si="19"/>
        <v>50329.392193215295</v>
      </c>
      <c r="I107" s="53">
        <f t="shared" si="19"/>
        <v>99610.516362620532</v>
      </c>
      <c r="J107" s="53">
        <f t="shared" si="19"/>
        <v>79833.829073803412</v>
      </c>
      <c r="K107" s="53">
        <f t="shared" si="19"/>
        <v>105001.180449262</v>
      </c>
      <c r="L107" s="53">
        <f t="shared" si="19"/>
        <v>54203.882323176818</v>
      </c>
      <c r="M107" s="53">
        <f t="shared" si="19"/>
        <v>104916.29064978033</v>
      </c>
      <c r="N107" s="53">
        <f t="shared" si="19"/>
        <v>122026.6255325776</v>
      </c>
      <c r="O107" s="236">
        <f t="shared" si="20"/>
        <v>8.1694373989461305E-2</v>
      </c>
    </row>
    <row r="108" spans="1:15" x14ac:dyDescent="0.25">
      <c r="A108" s="52" t="s">
        <v>12</v>
      </c>
      <c r="B108" s="55" t="s">
        <v>22</v>
      </c>
      <c r="C108" s="53">
        <f t="shared" si="19"/>
        <v>0</v>
      </c>
      <c r="D108" s="53">
        <f t="shared" si="19"/>
        <v>0</v>
      </c>
      <c r="E108" s="53">
        <f t="shared" si="19"/>
        <v>0</v>
      </c>
      <c r="F108" s="53">
        <f t="shared" si="19"/>
        <v>0</v>
      </c>
      <c r="G108" s="53">
        <f t="shared" si="19"/>
        <v>0</v>
      </c>
      <c r="H108" s="53">
        <f t="shared" si="19"/>
        <v>0</v>
      </c>
      <c r="I108" s="53">
        <f t="shared" si="19"/>
        <v>51096.225634594928</v>
      </c>
      <c r="J108" s="53">
        <f t="shared" si="19"/>
        <v>0</v>
      </c>
      <c r="K108" s="53">
        <f t="shared" si="19"/>
        <v>0</v>
      </c>
      <c r="L108" s="53">
        <f t="shared" si="19"/>
        <v>0</v>
      </c>
      <c r="M108" s="53">
        <f t="shared" si="19"/>
        <v>0</v>
      </c>
      <c r="N108" s="53">
        <f t="shared" si="19"/>
        <v>0</v>
      </c>
      <c r="O108" s="236">
        <f t="shared" si="20"/>
        <v>3.2656440143286679E-3</v>
      </c>
    </row>
    <row r="109" spans="1:15" x14ac:dyDescent="0.25">
      <c r="A109" s="51" t="s">
        <v>7</v>
      </c>
      <c r="B109" s="55" t="s">
        <v>22</v>
      </c>
      <c r="C109" s="53">
        <f t="shared" si="19"/>
        <v>94665.18861288717</v>
      </c>
      <c r="D109" s="53">
        <f t="shared" si="19"/>
        <v>92806.619621991165</v>
      </c>
      <c r="E109" s="53">
        <f t="shared" si="19"/>
        <v>117506.13947007013</v>
      </c>
      <c r="F109" s="53">
        <f t="shared" si="19"/>
        <v>135756.59288778249</v>
      </c>
      <c r="G109" s="53">
        <f t="shared" si="19"/>
        <v>82084.360680669823</v>
      </c>
      <c r="H109" s="53">
        <f t="shared" si="19"/>
        <v>202721.98857740831</v>
      </c>
      <c r="I109" s="53">
        <f t="shared" si="19"/>
        <v>196904.83168508142</v>
      </c>
      <c r="J109" s="53">
        <f t="shared" si="19"/>
        <v>228297.58366906879</v>
      </c>
      <c r="K109" s="53">
        <f t="shared" si="19"/>
        <v>241972.90187954321</v>
      </c>
      <c r="L109" s="53">
        <f t="shared" si="19"/>
        <v>247704.11105952054</v>
      </c>
      <c r="M109" s="53">
        <f t="shared" si="19"/>
        <v>240560.96625662336</v>
      </c>
      <c r="N109" s="53">
        <f t="shared" si="19"/>
        <v>232959.45149361488</v>
      </c>
      <c r="O109" s="236">
        <f t="shared" si="20"/>
        <v>0.135105437340653</v>
      </c>
    </row>
    <row r="110" spans="1:15" x14ac:dyDescent="0.25">
      <c r="A110" s="52" t="s">
        <v>25</v>
      </c>
      <c r="B110" s="55" t="s">
        <v>22</v>
      </c>
      <c r="C110" s="53">
        <f t="shared" si="19"/>
        <v>0</v>
      </c>
      <c r="D110" s="53">
        <f t="shared" si="19"/>
        <v>0</v>
      </c>
      <c r="E110" s="53">
        <f t="shared" si="19"/>
        <v>0</v>
      </c>
      <c r="F110" s="53">
        <f t="shared" si="19"/>
        <v>0</v>
      </c>
      <c r="G110" s="53">
        <f t="shared" si="19"/>
        <v>0</v>
      </c>
      <c r="H110" s="53">
        <f t="shared" si="19"/>
        <v>0</v>
      </c>
      <c r="I110" s="53">
        <f t="shared" si="19"/>
        <v>0</v>
      </c>
      <c r="J110" s="53">
        <f t="shared" si="19"/>
        <v>0</v>
      </c>
      <c r="K110" s="53">
        <f t="shared" si="19"/>
        <v>0</v>
      </c>
      <c r="L110" s="53">
        <f t="shared" si="19"/>
        <v>0</v>
      </c>
      <c r="M110" s="53">
        <f t="shared" si="19"/>
        <v>0</v>
      </c>
      <c r="N110" s="53">
        <f t="shared" si="19"/>
        <v>0</v>
      </c>
      <c r="O110" s="236">
        <f t="shared" si="20"/>
        <v>0</v>
      </c>
    </row>
    <row r="111" spans="1:15" x14ac:dyDescent="0.25">
      <c r="A111" s="48" t="s">
        <v>23</v>
      </c>
      <c r="B111" s="54" t="s">
        <v>22</v>
      </c>
      <c r="C111" s="49">
        <f>C95</f>
        <v>250610479</v>
      </c>
      <c r="D111" s="49">
        <f t="shared" ref="D111:N111" si="21">D95</f>
        <v>238219463</v>
      </c>
      <c r="E111" s="49">
        <f t="shared" si="21"/>
        <v>252747283.81999999</v>
      </c>
      <c r="F111" s="49">
        <f t="shared" si="21"/>
        <v>265551828.14000002</v>
      </c>
      <c r="G111" s="49">
        <f t="shared" si="21"/>
        <v>316656292.60000002</v>
      </c>
      <c r="H111" s="49">
        <f t="shared" si="21"/>
        <v>279205392.19</v>
      </c>
      <c r="I111" s="49">
        <f t="shared" si="21"/>
        <v>304257123.94999993</v>
      </c>
      <c r="J111" s="49">
        <f t="shared" si="21"/>
        <v>296595371.05000001</v>
      </c>
      <c r="K111" s="49">
        <f t="shared" si="21"/>
        <v>283017691.44499999</v>
      </c>
      <c r="L111" s="49">
        <f t="shared" si="21"/>
        <v>280655688.11000007</v>
      </c>
      <c r="M111" s="49">
        <f t="shared" si="21"/>
        <v>286349541.58999997</v>
      </c>
      <c r="N111" s="49">
        <f t="shared" si="21"/>
        <v>284820107.92000008</v>
      </c>
    </row>
    <row r="112" spans="1:15" x14ac:dyDescent="0.25">
      <c r="A112" s="48" t="s">
        <v>24</v>
      </c>
      <c r="B112" s="54" t="s">
        <v>22</v>
      </c>
      <c r="C112" s="49">
        <f>C98-C111</f>
        <v>-2655460</v>
      </c>
      <c r="D112" s="49">
        <f t="shared" ref="D112:N112" si="22">D98-D111</f>
        <v>2052051</v>
      </c>
      <c r="E112" s="49">
        <f t="shared" si="22"/>
        <v>25555374.180000007</v>
      </c>
      <c r="F112" s="49">
        <f t="shared" si="22"/>
        <v>4869849.5099999607</v>
      </c>
      <c r="G112" s="49">
        <f t="shared" si="22"/>
        <v>-13809032.5</v>
      </c>
      <c r="H112" s="49">
        <f t="shared" si="22"/>
        <v>11070122.910000026</v>
      </c>
      <c r="I112" s="49">
        <f t="shared" si="22"/>
        <v>1801179.1500000954</v>
      </c>
      <c r="J112" s="49">
        <f t="shared" si="22"/>
        <v>-245631.92000001669</v>
      </c>
      <c r="K112" s="49">
        <f t="shared" si="22"/>
        <v>-2004058.4449999928</v>
      </c>
      <c r="L112" s="49">
        <f t="shared" si="22"/>
        <v>3317757.9899999499</v>
      </c>
      <c r="M112" s="49">
        <f t="shared" si="22"/>
        <v>3554267.4700000286</v>
      </c>
      <c r="N112" s="49">
        <f t="shared" si="22"/>
        <v>-3818200.2200000882</v>
      </c>
    </row>
  </sheetData>
  <mergeCells count="2">
    <mergeCell ref="A1:N1"/>
    <mergeCell ref="A40:N40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Y197"/>
  <sheetViews>
    <sheetView zoomScaleNormal="100" workbookViewId="0">
      <pane xSplit="2" ySplit="1" topLeftCell="H150" activePane="bottomRight" state="frozen"/>
      <selection pane="topRight" activeCell="C1" sqref="C1"/>
      <selection pane="bottomLeft" activeCell="A2" sqref="A2"/>
      <selection pane="bottomRight" activeCell="N158" sqref="N158:N172"/>
    </sheetView>
  </sheetViews>
  <sheetFormatPr defaultRowHeight="12.5" x14ac:dyDescent="0.25"/>
  <cols>
    <col min="1" max="1" width="33.54296875" bestFit="1" customWidth="1"/>
    <col min="2" max="2" width="11.453125" bestFit="1" customWidth="1"/>
    <col min="3" max="3" width="12" bestFit="1" customWidth="1"/>
    <col min="4" max="4" width="11.26953125" bestFit="1" customWidth="1"/>
    <col min="5" max="6" width="10.7265625" bestFit="1" customWidth="1"/>
    <col min="7" max="7" width="12" customWidth="1"/>
    <col min="8" max="8" width="12.26953125" bestFit="1" customWidth="1"/>
    <col min="9" max="9" width="13.1796875" bestFit="1" customWidth="1"/>
    <col min="10" max="10" width="11.1796875" customWidth="1"/>
    <col min="11" max="11" width="10.7265625" bestFit="1" customWidth="1"/>
    <col min="12" max="12" width="15.1796875" bestFit="1" customWidth="1"/>
    <col min="13" max="13" width="10.7265625" bestFit="1" customWidth="1"/>
    <col min="14" max="14" width="10.1796875" bestFit="1" customWidth="1"/>
    <col min="15" max="16" width="11.1796875" bestFit="1" customWidth="1"/>
  </cols>
  <sheetData>
    <row r="1" spans="1:15" ht="13.5" thickBot="1" x14ac:dyDescent="0.35">
      <c r="A1" s="5" t="s">
        <v>14</v>
      </c>
      <c r="B1" s="5" t="s">
        <v>15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</row>
    <row r="2" spans="1:15" ht="13" thickTop="1" x14ac:dyDescent="0.25">
      <c r="A2" s="27" t="s">
        <v>8</v>
      </c>
      <c r="B2" s="28" t="s">
        <v>9</v>
      </c>
      <c r="C2" s="12">
        <f>C51+C68</f>
        <v>7970.6679999999997</v>
      </c>
      <c r="D2" s="12">
        <f t="shared" ref="D2:N2" si="0">D51+D68</f>
        <v>5700.8190000000004</v>
      </c>
      <c r="E2" s="12">
        <f t="shared" si="0"/>
        <v>6150.9880000000003</v>
      </c>
      <c r="F2" s="12">
        <f t="shared" si="0"/>
        <v>8448.6769999999997</v>
      </c>
      <c r="G2" s="12">
        <f t="shared" si="0"/>
        <v>8104.9809999999998</v>
      </c>
      <c r="H2" s="12">
        <f t="shared" si="0"/>
        <v>8544.8369999999995</v>
      </c>
      <c r="I2" s="12">
        <f t="shared" si="0"/>
        <v>12072.683000000001</v>
      </c>
      <c r="J2" s="12">
        <f t="shared" si="0"/>
        <v>9760.2360000000008</v>
      </c>
      <c r="K2" s="12">
        <f t="shared" si="0"/>
        <v>7835.2520000000004</v>
      </c>
      <c r="L2" s="12">
        <f t="shared" si="0"/>
        <v>5941.8379999999997</v>
      </c>
      <c r="M2" s="12">
        <f t="shared" si="0"/>
        <v>3713.5129999999999</v>
      </c>
      <c r="N2" s="12">
        <f t="shared" si="0"/>
        <v>5467.8819999999996</v>
      </c>
      <c r="O2" s="135">
        <f>SUM(C2:N2)</f>
        <v>89712.374000000011</v>
      </c>
    </row>
    <row r="3" spans="1:15" x14ac:dyDescent="0.25">
      <c r="A3" s="27" t="s">
        <v>38</v>
      </c>
      <c r="B3" s="28" t="s">
        <v>9</v>
      </c>
      <c r="C3" s="22">
        <f>C65+C69</f>
        <v>16237.54</v>
      </c>
      <c r="D3" s="22">
        <f t="shared" ref="D3:N3" si="1">D65+D69</f>
        <v>16255.77</v>
      </c>
      <c r="E3" s="22">
        <f t="shared" si="1"/>
        <v>17176.189999999999</v>
      </c>
      <c r="F3" s="22">
        <f t="shared" si="1"/>
        <v>18291.59</v>
      </c>
      <c r="G3" s="22">
        <f>G65+G69</f>
        <v>21128</v>
      </c>
      <c r="H3" s="22">
        <f t="shared" si="1"/>
        <v>21156.9</v>
      </c>
      <c r="I3" s="22">
        <f t="shared" si="1"/>
        <v>20281.509999999998</v>
      </c>
      <c r="J3" s="22">
        <f t="shared" si="1"/>
        <v>20450.990000000002</v>
      </c>
      <c r="K3" s="22">
        <f t="shared" si="1"/>
        <v>19926.23</v>
      </c>
      <c r="L3" s="22">
        <f t="shared" si="1"/>
        <v>20438.7</v>
      </c>
      <c r="M3" s="22">
        <f t="shared" si="1"/>
        <v>20220.93</v>
      </c>
      <c r="N3" s="22">
        <f t="shared" si="1"/>
        <v>21185.53</v>
      </c>
      <c r="O3" s="135">
        <f>SUM(C3:N3)</f>
        <v>232749.88</v>
      </c>
    </row>
    <row r="4" spans="1:15" x14ac:dyDescent="0.25">
      <c r="A4" s="27" t="s">
        <v>0</v>
      </c>
      <c r="B4" s="28" t="s">
        <v>9</v>
      </c>
      <c r="C4" s="12">
        <f t="shared" ref="C4:N4" si="2">C52+C70</f>
        <v>2.4390000000000001</v>
      </c>
      <c r="D4" s="12">
        <f t="shared" si="2"/>
        <v>6.0640000000000001</v>
      </c>
      <c r="E4" s="12">
        <f t="shared" si="2"/>
        <v>22.925999999999998</v>
      </c>
      <c r="F4" s="12">
        <f t="shared" si="2"/>
        <v>2.331</v>
      </c>
      <c r="G4" s="12">
        <f t="shared" si="2"/>
        <v>5.1269999999999998</v>
      </c>
      <c r="H4" s="12">
        <f t="shared" si="2"/>
        <v>23.262</v>
      </c>
      <c r="I4" s="12">
        <f t="shared" si="2"/>
        <v>2.8340000000000001</v>
      </c>
      <c r="J4" s="12">
        <f t="shared" si="2"/>
        <v>1.4969999999999999</v>
      </c>
      <c r="K4" s="12">
        <f t="shared" si="2"/>
        <v>1.7190000000000001</v>
      </c>
      <c r="L4" s="12">
        <f t="shared" si="2"/>
        <v>28.240000000000002</v>
      </c>
      <c r="M4" s="12">
        <f t="shared" si="2"/>
        <v>2.9670000000000001</v>
      </c>
      <c r="N4" s="12">
        <f t="shared" si="2"/>
        <v>4.6579999999999995</v>
      </c>
    </row>
    <row r="5" spans="1:15" x14ac:dyDescent="0.25">
      <c r="A5" s="229" t="s">
        <v>84</v>
      </c>
      <c r="B5" s="28" t="s">
        <v>9</v>
      </c>
      <c r="C5" s="12">
        <f t="shared" ref="C5:N5" si="3">C53+C71</f>
        <v>45572.826999999997</v>
      </c>
      <c r="D5" s="12">
        <f t="shared" si="3"/>
        <v>39178.763999999996</v>
      </c>
      <c r="E5" s="12">
        <f>E53+E71</f>
        <v>47730.965000000004</v>
      </c>
      <c r="F5" s="12">
        <f>F53+F71+F72</f>
        <v>50115.967999999993</v>
      </c>
      <c r="G5" s="234">
        <f t="shared" si="3"/>
        <v>52880.688000000002</v>
      </c>
      <c r="H5" s="12">
        <f t="shared" si="3"/>
        <v>49632.808000000005</v>
      </c>
      <c r="I5" s="12">
        <f t="shared" si="3"/>
        <v>56722.904000000002</v>
      </c>
      <c r="J5" s="12">
        <f t="shared" si="3"/>
        <v>54581.743999999999</v>
      </c>
      <c r="K5" s="12">
        <f t="shared" si="3"/>
        <v>53412.412000000004</v>
      </c>
      <c r="L5" s="12">
        <f t="shared" si="3"/>
        <v>53311.954000000005</v>
      </c>
      <c r="M5" s="12">
        <f t="shared" si="3"/>
        <v>51690.525000000001</v>
      </c>
      <c r="N5" s="12">
        <f t="shared" si="3"/>
        <v>50733.376999999993</v>
      </c>
      <c r="O5" s="135">
        <f>SUM(C5:N5)</f>
        <v>605564.93599999999</v>
      </c>
    </row>
    <row r="6" spans="1:15" x14ac:dyDescent="0.25">
      <c r="A6" s="107" t="s">
        <v>40</v>
      </c>
      <c r="B6" s="28" t="s">
        <v>9</v>
      </c>
      <c r="C6" s="12">
        <f t="shared" ref="C6:N6" si="4">C54+C73</f>
        <v>0.70699999999999996</v>
      </c>
      <c r="D6" s="12">
        <f t="shared" si="4"/>
        <v>2.1259999999999999</v>
      </c>
      <c r="E6" s="12">
        <f t="shared" si="4"/>
        <v>9.56</v>
      </c>
      <c r="F6" s="12">
        <f t="shared" si="4"/>
        <v>1.3839999999999999</v>
      </c>
      <c r="G6" s="234">
        <f t="shared" si="4"/>
        <v>0.83200000000000007</v>
      </c>
      <c r="H6" s="12">
        <f t="shared" si="4"/>
        <v>40.311</v>
      </c>
      <c r="I6" s="12">
        <f t="shared" si="4"/>
        <v>0.79500000000000004</v>
      </c>
      <c r="J6" s="12">
        <f t="shared" si="4"/>
        <v>0.435</v>
      </c>
      <c r="K6" s="12">
        <f t="shared" si="4"/>
        <v>1.369</v>
      </c>
      <c r="L6" s="12">
        <f t="shared" si="4"/>
        <v>13.385999999999999</v>
      </c>
      <c r="M6" s="12">
        <f t="shared" si="4"/>
        <v>7.9969999999999999</v>
      </c>
      <c r="N6" s="12">
        <f t="shared" si="4"/>
        <v>1.827</v>
      </c>
    </row>
    <row r="7" spans="1:15" x14ac:dyDescent="0.25">
      <c r="A7" s="27" t="s">
        <v>2</v>
      </c>
      <c r="B7" s="28" t="s">
        <v>9</v>
      </c>
      <c r="C7" s="12">
        <f t="shared" ref="C7:N7" si="5">C55+C74</f>
        <v>11038.681</v>
      </c>
      <c r="D7" s="12">
        <f t="shared" si="5"/>
        <v>9788.0720000000001</v>
      </c>
      <c r="E7" s="12">
        <f t="shared" si="5"/>
        <v>11675.785</v>
      </c>
      <c r="F7" s="12">
        <f t="shared" si="5"/>
        <v>16732.613000000001</v>
      </c>
      <c r="G7" s="234">
        <f t="shared" si="5"/>
        <v>10188.974999999999</v>
      </c>
      <c r="H7" s="12">
        <f t="shared" si="5"/>
        <v>11475.26</v>
      </c>
      <c r="I7" s="12">
        <f t="shared" si="5"/>
        <v>13964.420999999998</v>
      </c>
      <c r="J7" s="12">
        <f t="shared" si="5"/>
        <v>15911.447</v>
      </c>
      <c r="K7" s="12">
        <f t="shared" si="5"/>
        <v>15485.448</v>
      </c>
      <c r="L7" s="12">
        <f t="shared" si="5"/>
        <v>12249.515000000001</v>
      </c>
      <c r="M7" s="12">
        <f t="shared" si="5"/>
        <v>10348.888000000001</v>
      </c>
      <c r="N7" s="12">
        <f t="shared" si="5"/>
        <v>12232.356</v>
      </c>
      <c r="O7" s="135">
        <f>SUM(C7:N7)</f>
        <v>151091.46100000001</v>
      </c>
    </row>
    <row r="8" spans="1:15" x14ac:dyDescent="0.25">
      <c r="A8" s="27" t="s">
        <v>39</v>
      </c>
      <c r="B8" s="28" t="s">
        <v>9</v>
      </c>
      <c r="C8" s="12">
        <f t="shared" ref="C8:N8" si="6">C56+C75</f>
        <v>652.19100000000003</v>
      </c>
      <c r="D8" s="12">
        <f t="shared" si="6"/>
        <v>751.51499999999999</v>
      </c>
      <c r="E8" s="12">
        <f t="shared" si="6"/>
        <v>0</v>
      </c>
      <c r="F8" s="12">
        <f t="shared" si="6"/>
        <v>0</v>
      </c>
      <c r="G8" s="12">
        <f t="shared" si="6"/>
        <v>0</v>
      </c>
      <c r="H8" s="12">
        <f t="shared" si="6"/>
        <v>125.262</v>
      </c>
      <c r="I8" s="12">
        <f t="shared" si="6"/>
        <v>0</v>
      </c>
      <c r="J8" s="12">
        <f t="shared" si="6"/>
        <v>0</v>
      </c>
      <c r="K8" s="12">
        <f t="shared" si="6"/>
        <v>0</v>
      </c>
      <c r="L8" s="12">
        <f t="shared" si="6"/>
        <v>0</v>
      </c>
      <c r="M8" s="12">
        <f t="shared" si="6"/>
        <v>0</v>
      </c>
      <c r="N8" s="12">
        <f t="shared" si="6"/>
        <v>0</v>
      </c>
      <c r="O8" s="135">
        <f>SUM(C8:N8)</f>
        <v>1528.9680000000001</v>
      </c>
    </row>
    <row r="9" spans="1:15" x14ac:dyDescent="0.25">
      <c r="A9" s="27" t="s">
        <v>35</v>
      </c>
      <c r="B9" s="199" t="s">
        <v>45</v>
      </c>
      <c r="C9" s="12">
        <f t="shared" ref="C9:N9" si="7">C57+C76</f>
        <v>17.68</v>
      </c>
      <c r="D9" s="12">
        <f t="shared" si="7"/>
        <v>3.8</v>
      </c>
      <c r="E9" s="12">
        <f t="shared" si="7"/>
        <v>24.11</v>
      </c>
      <c r="F9" s="12">
        <f t="shared" si="7"/>
        <v>4</v>
      </c>
      <c r="G9" s="12">
        <f t="shared" si="7"/>
        <v>14.5</v>
      </c>
      <c r="H9" s="12">
        <f t="shared" si="7"/>
        <v>3.8</v>
      </c>
      <c r="I9" s="12">
        <f t="shared" si="7"/>
        <v>4.2</v>
      </c>
      <c r="J9" s="12">
        <f t="shared" si="7"/>
        <v>3.8</v>
      </c>
      <c r="K9" s="12">
        <f t="shared" si="7"/>
        <v>3.8</v>
      </c>
      <c r="L9" s="12">
        <f t="shared" si="7"/>
        <v>4.0999999999999996</v>
      </c>
      <c r="M9" s="12">
        <f t="shared" si="7"/>
        <v>168.3</v>
      </c>
      <c r="N9" s="12">
        <f t="shared" si="7"/>
        <v>372</v>
      </c>
    </row>
    <row r="10" spans="1:15" x14ac:dyDescent="0.25">
      <c r="A10" s="27" t="s">
        <v>4</v>
      </c>
      <c r="B10" s="28" t="s">
        <v>9</v>
      </c>
      <c r="C10" s="12">
        <f t="shared" ref="C10:N10" si="8">C58+C77</f>
        <v>10.614000000000001</v>
      </c>
      <c r="D10" s="12">
        <f t="shared" si="8"/>
        <v>0.996</v>
      </c>
      <c r="E10" s="12">
        <f t="shared" si="8"/>
        <v>19.768000000000001</v>
      </c>
      <c r="F10" s="12">
        <f t="shared" si="8"/>
        <v>8.6</v>
      </c>
      <c r="G10" s="12">
        <f t="shared" si="8"/>
        <v>2.2570000000000001</v>
      </c>
      <c r="H10" s="12">
        <f t="shared" si="8"/>
        <v>8.0630000000000006</v>
      </c>
      <c r="I10" s="12">
        <f t="shared" si="8"/>
        <v>5.1459999999999999</v>
      </c>
      <c r="J10" s="12">
        <f t="shared" si="8"/>
        <v>10.021000000000001</v>
      </c>
      <c r="K10" s="12">
        <f t="shared" si="8"/>
        <v>8.5719999999999992</v>
      </c>
      <c r="L10" s="12">
        <f t="shared" si="8"/>
        <v>9.7840000000000007</v>
      </c>
      <c r="M10" s="12">
        <f t="shared" si="8"/>
        <v>8.8149999999999995</v>
      </c>
      <c r="N10" s="12">
        <f t="shared" si="8"/>
        <v>1.7000000000000001E-2</v>
      </c>
    </row>
    <row r="11" spans="1:15" x14ac:dyDescent="0.25">
      <c r="A11" s="27" t="s">
        <v>5</v>
      </c>
      <c r="B11" s="28" t="s">
        <v>9</v>
      </c>
      <c r="C11" s="12">
        <f t="shared" ref="C11:N11" si="9">C59+C78</f>
        <v>8.9649999999999999</v>
      </c>
      <c r="D11" s="12">
        <f t="shared" si="9"/>
        <v>21.867999999999999</v>
      </c>
      <c r="E11" s="12">
        <f t="shared" si="9"/>
        <v>20.257999999999999</v>
      </c>
      <c r="F11" s="12">
        <f t="shared" si="9"/>
        <v>37.972000000000001</v>
      </c>
      <c r="G11" s="12">
        <f t="shared" si="9"/>
        <v>55.265999999999998</v>
      </c>
      <c r="H11" s="12">
        <f t="shared" si="9"/>
        <v>34.337000000000003</v>
      </c>
      <c r="I11" s="12">
        <f t="shared" si="9"/>
        <v>35.183999999999997</v>
      </c>
      <c r="J11" s="12">
        <f t="shared" si="9"/>
        <v>25.196000000000002</v>
      </c>
      <c r="K11" s="12">
        <f t="shared" si="9"/>
        <v>39.918999999999997</v>
      </c>
      <c r="L11" s="12">
        <f t="shared" si="9"/>
        <v>11.744</v>
      </c>
      <c r="M11" s="12">
        <f t="shared" si="9"/>
        <v>21.082999999999998</v>
      </c>
      <c r="N11" s="12">
        <f t="shared" si="9"/>
        <v>8.2110000000000003</v>
      </c>
      <c r="O11" s="135">
        <f>SUM(C11:N11)</f>
        <v>320.00299999999993</v>
      </c>
    </row>
    <row r="12" spans="1:15" x14ac:dyDescent="0.25">
      <c r="A12" s="107" t="s">
        <v>43</v>
      </c>
      <c r="B12" s="199" t="s">
        <v>45</v>
      </c>
      <c r="C12" s="12">
        <f t="shared" ref="C12:N12" si="10">C60+C79</f>
        <v>71750.69</v>
      </c>
      <c r="D12" s="12">
        <f t="shared" si="10"/>
        <v>49907.839999999997</v>
      </c>
      <c r="E12" s="12">
        <f t="shared" si="10"/>
        <v>47000.2</v>
      </c>
      <c r="F12" s="12">
        <f t="shared" si="10"/>
        <v>36097.1</v>
      </c>
      <c r="G12" s="12">
        <f t="shared" si="10"/>
        <v>20352.09</v>
      </c>
      <c r="H12" s="12">
        <f t="shared" si="10"/>
        <v>16099.64</v>
      </c>
      <c r="I12" s="12">
        <f t="shared" si="10"/>
        <v>15981.44</v>
      </c>
      <c r="J12" s="12">
        <f t="shared" si="10"/>
        <v>13142.89</v>
      </c>
      <c r="K12" s="12">
        <f t="shared" si="10"/>
        <v>17883.61</v>
      </c>
      <c r="L12" s="12">
        <f t="shared" si="10"/>
        <v>37271.660000000003</v>
      </c>
      <c r="M12" s="12">
        <f t="shared" si="10"/>
        <v>49148.42</v>
      </c>
      <c r="N12" s="12">
        <f t="shared" si="10"/>
        <v>58974.7</v>
      </c>
    </row>
    <row r="13" spans="1:15" x14ac:dyDescent="0.25">
      <c r="A13" s="27" t="s">
        <v>11</v>
      </c>
      <c r="B13" s="28" t="s">
        <v>10</v>
      </c>
      <c r="C13" s="12">
        <f t="shared" ref="C13:N13" si="11">C61+C80</f>
        <v>8196.2970000000005</v>
      </c>
      <c r="D13" s="12">
        <f t="shared" si="11"/>
        <v>5236.5730000000003</v>
      </c>
      <c r="E13" s="12">
        <f t="shared" si="11"/>
        <v>5657.009</v>
      </c>
      <c r="F13" s="12">
        <f t="shared" si="11"/>
        <v>4387.4040000000005</v>
      </c>
      <c r="G13" s="12">
        <f t="shared" si="11"/>
        <v>2989.7310000000002</v>
      </c>
      <c r="H13" s="12">
        <f t="shared" si="11"/>
        <v>3560.3040000000001</v>
      </c>
      <c r="I13" s="12">
        <f t="shared" si="11"/>
        <v>5407.3239999999996</v>
      </c>
      <c r="J13" s="12">
        <f t="shared" si="11"/>
        <v>6830.4589999999998</v>
      </c>
      <c r="K13" s="12">
        <f t="shared" si="11"/>
        <v>6597.3360000000002</v>
      </c>
      <c r="L13" s="12">
        <f t="shared" si="11"/>
        <v>8138.348</v>
      </c>
      <c r="M13" s="12">
        <f t="shared" si="11"/>
        <v>6675.183</v>
      </c>
      <c r="N13" s="12">
        <f t="shared" si="11"/>
        <v>6919.6390000000001</v>
      </c>
    </row>
    <row r="14" spans="1:15" x14ac:dyDescent="0.25">
      <c r="A14" s="27" t="s">
        <v>6</v>
      </c>
      <c r="B14" s="28" t="s">
        <v>10</v>
      </c>
      <c r="C14" s="12">
        <f t="shared" ref="C14:N14" si="12">C62+C81</f>
        <v>102.5</v>
      </c>
      <c r="D14" s="12">
        <f t="shared" si="12"/>
        <v>152.64100000000002</v>
      </c>
      <c r="E14" s="12">
        <f t="shared" si="12"/>
        <v>126.62</v>
      </c>
      <c r="F14" s="12">
        <f t="shared" si="12"/>
        <v>148.637</v>
      </c>
      <c r="G14" s="12">
        <f t="shared" si="12"/>
        <v>111.381</v>
      </c>
      <c r="H14" s="12">
        <f t="shared" si="12"/>
        <v>127.83999999999999</v>
      </c>
      <c r="I14" s="12">
        <f t="shared" si="12"/>
        <v>48.228000000000002</v>
      </c>
      <c r="J14" s="12">
        <f t="shared" si="12"/>
        <v>33.555999999999997</v>
      </c>
      <c r="K14" s="12">
        <f t="shared" si="12"/>
        <v>100.38200000000001</v>
      </c>
      <c r="L14" s="12">
        <f t="shared" si="12"/>
        <v>198.988</v>
      </c>
      <c r="M14" s="12">
        <f t="shared" si="12"/>
        <v>49.988999999999997</v>
      </c>
      <c r="N14" s="12">
        <f t="shared" si="12"/>
        <v>100.667</v>
      </c>
    </row>
    <row r="15" spans="1:15" x14ac:dyDescent="0.25">
      <c r="A15" s="66" t="s">
        <v>7</v>
      </c>
      <c r="B15" s="67" t="s">
        <v>10</v>
      </c>
      <c r="C15" s="12">
        <f t="shared" ref="C15:N15" si="13">C63+C82</f>
        <v>291.98899999999998</v>
      </c>
      <c r="D15" s="12">
        <f t="shared" si="13"/>
        <v>279.21800000000002</v>
      </c>
      <c r="E15" s="12">
        <f t="shared" si="13"/>
        <v>269.33699999999999</v>
      </c>
      <c r="F15" s="12">
        <f t="shared" si="13"/>
        <v>353.154</v>
      </c>
      <c r="G15" s="12">
        <f t="shared" si="13"/>
        <v>368.82799999999997</v>
      </c>
      <c r="H15" s="12">
        <f t="shared" si="13"/>
        <v>354.26900000000001</v>
      </c>
      <c r="I15" s="12">
        <f t="shared" si="13"/>
        <v>406.28100000000001</v>
      </c>
      <c r="J15" s="12">
        <f t="shared" si="13"/>
        <v>436.21199999999999</v>
      </c>
      <c r="K15" s="12">
        <f t="shared" si="13"/>
        <v>357.09300000000002</v>
      </c>
      <c r="L15" s="12">
        <f t="shared" si="13"/>
        <v>383.85500000000002</v>
      </c>
      <c r="M15" s="12">
        <f t="shared" si="13"/>
        <v>359.40199999999999</v>
      </c>
      <c r="N15" s="12">
        <f t="shared" si="13"/>
        <v>338.2</v>
      </c>
    </row>
    <row r="16" spans="1:15" x14ac:dyDescent="0.25">
      <c r="A16" s="209" t="s">
        <v>30</v>
      </c>
      <c r="B16" s="210" t="s">
        <v>10</v>
      </c>
      <c r="C16" s="12">
        <f t="shared" ref="C16:N16" si="14">C64+C83</f>
        <v>0</v>
      </c>
      <c r="D16" s="12">
        <f t="shared" si="14"/>
        <v>10.71</v>
      </c>
      <c r="E16" s="12">
        <f t="shared" si="14"/>
        <v>8.1389999999999993</v>
      </c>
      <c r="F16" s="12">
        <f t="shared" si="14"/>
        <v>5.69</v>
      </c>
      <c r="G16" s="12">
        <f t="shared" si="14"/>
        <v>6.18</v>
      </c>
      <c r="H16" s="12">
        <f t="shared" si="14"/>
        <v>14.569000000000001</v>
      </c>
      <c r="I16" s="12">
        <f t="shared" si="14"/>
        <v>14.351000000000001</v>
      </c>
      <c r="J16" s="12">
        <f t="shared" si="14"/>
        <v>10.036</v>
      </c>
      <c r="K16" s="12">
        <f t="shared" si="14"/>
        <v>52.686999999999998</v>
      </c>
      <c r="L16" s="12">
        <f t="shared" si="14"/>
        <v>51.923000000000002</v>
      </c>
      <c r="M16" s="12">
        <f t="shared" si="14"/>
        <v>48.9</v>
      </c>
      <c r="N16" s="12">
        <f t="shared" si="14"/>
        <v>40.47</v>
      </c>
    </row>
    <row r="17" spans="1:14" s="130" customFormat="1" ht="13" thickBot="1" x14ac:dyDescent="0.3">
      <c r="A17" s="181"/>
      <c r="B17" s="91"/>
      <c r="C17" s="147">
        <f>C35/1000</f>
        <v>24.210647000000002</v>
      </c>
      <c r="D17" s="147">
        <f t="shared" ref="D17:N17" si="15">D35/1000</f>
        <v>21.962653000000003</v>
      </c>
      <c r="E17" s="147">
        <f t="shared" si="15"/>
        <v>23.350103999999998</v>
      </c>
      <c r="F17" s="147">
        <f t="shared" si="15"/>
        <v>26.742597999999997</v>
      </c>
      <c r="G17" s="147">
        <f t="shared" si="15"/>
        <v>29.238108</v>
      </c>
      <c r="H17" s="147">
        <f t="shared" si="15"/>
        <v>29.724999000000004</v>
      </c>
      <c r="I17" s="147">
        <f t="shared" si="15"/>
        <v>32.357027000000002</v>
      </c>
      <c r="J17" s="147">
        <f t="shared" si="15"/>
        <v>30.212723</v>
      </c>
      <c r="K17" s="147">
        <f t="shared" si="15"/>
        <v>27.763201000000002</v>
      </c>
      <c r="L17" s="147">
        <f t="shared" si="15"/>
        <v>26.408777999999998</v>
      </c>
      <c r="M17" s="147">
        <f t="shared" si="15"/>
        <v>23.93741</v>
      </c>
      <c r="N17" s="147">
        <f t="shared" si="15"/>
        <v>26.658069999999999</v>
      </c>
    </row>
    <row r="18" spans="1:14" s="130" customFormat="1" ht="13" hidden="1" thickBot="1" x14ac:dyDescent="0.3">
      <c r="A18" s="201" t="s">
        <v>49</v>
      </c>
      <c r="B18" s="91"/>
      <c r="C18" s="147">
        <f>'2012'!C2+'2012'!C3+'2012'!C17</f>
        <v>25745.521999999997</v>
      </c>
      <c r="D18" s="147">
        <f>'2012'!D2+'2012'!D3+'2012'!D17</f>
        <v>25156.089</v>
      </c>
      <c r="E18" s="147">
        <f>'2012'!E2+'2012'!E3+'2012'!E17</f>
        <v>25986.233</v>
      </c>
      <c r="F18" s="147">
        <f>'2012'!F2+'2012'!F3+'2012'!F17</f>
        <v>25686.116999999998</v>
      </c>
      <c r="G18" s="147">
        <f>'2012'!G2+'2012'!G3+'2012'!G17</f>
        <v>30092.367000000006</v>
      </c>
      <c r="H18" s="147">
        <f>'2012'!H2+'2012'!H3+'2012'!H17</f>
        <v>30443.302000000003</v>
      </c>
      <c r="I18" s="147">
        <f>'2012'!I2+'2012'!I3+'2012'!I17</f>
        <v>32945.682000000001</v>
      </c>
      <c r="J18" s="147">
        <f>SUM(C18:I18)</f>
        <v>196055.31200000001</v>
      </c>
      <c r="K18" s="147"/>
      <c r="L18" s="147"/>
      <c r="M18" s="147"/>
      <c r="N18" s="147"/>
    </row>
    <row r="19" spans="1:14" s="130" customFormat="1" ht="13" hidden="1" thickBot="1" x14ac:dyDescent="0.3">
      <c r="A19" s="201" t="s">
        <v>62</v>
      </c>
      <c r="B19" s="91"/>
      <c r="C19" s="147">
        <f t="shared" ref="C19:I19" si="16">C2+C4+C3</f>
        <v>24210.647000000001</v>
      </c>
      <c r="D19" s="147">
        <f t="shared" si="16"/>
        <v>21962.653000000002</v>
      </c>
      <c r="E19" s="147">
        <f t="shared" si="16"/>
        <v>23350.103999999999</v>
      </c>
      <c r="F19" s="147">
        <f t="shared" si="16"/>
        <v>26742.597999999998</v>
      </c>
      <c r="G19" s="147">
        <f t="shared" si="16"/>
        <v>29238.108</v>
      </c>
      <c r="H19" s="147">
        <f t="shared" si="16"/>
        <v>29724.999000000003</v>
      </c>
      <c r="I19" s="147">
        <f t="shared" si="16"/>
        <v>32357.027000000002</v>
      </c>
      <c r="J19" s="147">
        <f>SUM(C19:I19)</f>
        <v>187586.13600000003</v>
      </c>
      <c r="K19" s="147"/>
      <c r="L19" s="147"/>
      <c r="M19" s="147"/>
      <c r="N19" s="147"/>
    </row>
    <row r="20" spans="1:14" s="130" customFormat="1" ht="13" hidden="1" thickBot="1" x14ac:dyDescent="0.3">
      <c r="A20" s="201" t="s">
        <v>73</v>
      </c>
      <c r="B20" s="91"/>
      <c r="C20" s="152">
        <f>C19/C18-1</f>
        <v>-5.9617163714916988E-2</v>
      </c>
      <c r="D20" s="152">
        <f t="shared" ref="D20:I20" si="17">D19/D18-1</f>
        <v>-0.12694485219860674</v>
      </c>
      <c r="E20" s="152">
        <f t="shared" si="17"/>
        <v>-0.10144329114573858</v>
      </c>
      <c r="F20" s="152">
        <f t="shared" si="17"/>
        <v>4.1130428550177456E-2</v>
      </c>
      <c r="G20" s="152">
        <f t="shared" si="17"/>
        <v>-2.8387896505449595E-2</v>
      </c>
      <c r="H20" s="152">
        <f t="shared" si="17"/>
        <v>-2.359477956760403E-2</v>
      </c>
      <c r="I20" s="152">
        <f t="shared" si="17"/>
        <v>-1.7867440109450405E-2</v>
      </c>
      <c r="J20" s="152">
        <f>J19/J18-1</f>
        <v>-4.3197891011491629E-2</v>
      </c>
      <c r="K20" s="147"/>
      <c r="L20" s="147"/>
      <c r="M20" s="147"/>
      <c r="N20" s="147"/>
    </row>
    <row r="21" spans="1:14" s="130" customFormat="1" ht="13" hidden="1" thickBot="1" x14ac:dyDescent="0.3">
      <c r="A21" s="181"/>
      <c r="B21" s="91"/>
      <c r="C21" s="147"/>
      <c r="D21" s="147"/>
      <c r="E21" s="147"/>
      <c r="F21" s="147"/>
      <c r="G21" s="147"/>
      <c r="H21" s="147"/>
      <c r="I21" s="147"/>
      <c r="J21" s="152">
        <f>SUM(C34:I34)/SUM(C18:I18)-1</f>
        <v>-4.319789101149174E-2</v>
      </c>
      <c r="K21" s="147"/>
      <c r="L21" s="147"/>
      <c r="M21" s="147"/>
      <c r="N21" s="147"/>
    </row>
    <row r="22" spans="1:14" s="130" customFormat="1" ht="13" hidden="1" thickBot="1" x14ac:dyDescent="0.3">
      <c r="A22" s="201" t="s">
        <v>74</v>
      </c>
      <c r="B22" s="91"/>
      <c r="C22" s="147">
        <f>'2012'!C4</f>
        <v>46156.691999999995</v>
      </c>
      <c r="D22" s="147">
        <f>'2012'!D4</f>
        <v>41148.788</v>
      </c>
      <c r="E22" s="147">
        <f>'2012'!E4</f>
        <v>53134.192999999999</v>
      </c>
      <c r="F22" s="147">
        <f>'2012'!F4</f>
        <v>30548.188999999998</v>
      </c>
      <c r="G22" s="147">
        <f>'2012'!G4</f>
        <v>46588.824000000001</v>
      </c>
      <c r="H22" s="147">
        <f>'2012'!H4</f>
        <v>46304.407000000007</v>
      </c>
      <c r="I22" s="147">
        <f>'2012'!I4</f>
        <v>47895.11</v>
      </c>
      <c r="J22" s="147">
        <f>SUM(C22:I22)</f>
        <v>311776.20299999998</v>
      </c>
      <c r="K22" s="147"/>
      <c r="L22" s="147"/>
      <c r="M22" s="147"/>
      <c r="N22" s="147"/>
    </row>
    <row r="23" spans="1:14" s="130" customFormat="1" ht="13" hidden="1" thickBot="1" x14ac:dyDescent="0.3">
      <c r="A23" s="201" t="s">
        <v>75</v>
      </c>
      <c r="B23" s="91"/>
      <c r="C23" s="147">
        <f>C5</f>
        <v>45572.826999999997</v>
      </c>
      <c r="D23" s="147">
        <f t="shared" ref="D23:I23" si="18">D5</f>
        <v>39178.763999999996</v>
      </c>
      <c r="E23" s="147">
        <f t="shared" si="18"/>
        <v>47730.965000000004</v>
      </c>
      <c r="F23" s="147">
        <f t="shared" si="18"/>
        <v>50115.967999999993</v>
      </c>
      <c r="G23" s="147">
        <f t="shared" si="18"/>
        <v>52880.688000000002</v>
      </c>
      <c r="H23" s="147">
        <f t="shared" si="18"/>
        <v>49632.808000000005</v>
      </c>
      <c r="I23" s="147">
        <f t="shared" si="18"/>
        <v>56722.904000000002</v>
      </c>
      <c r="J23" s="147">
        <f>SUM(C23:I23)</f>
        <v>341834.92399999994</v>
      </c>
      <c r="K23" s="147"/>
      <c r="L23" s="147"/>
      <c r="M23" s="147"/>
      <c r="N23" s="147"/>
    </row>
    <row r="24" spans="1:14" s="130" customFormat="1" ht="13" hidden="1" thickBot="1" x14ac:dyDescent="0.3">
      <c r="A24" s="181"/>
      <c r="B24" s="91"/>
      <c r="C24" s="152">
        <f>C23/C22-1</f>
        <v>-1.264962835724881E-2</v>
      </c>
      <c r="D24" s="152">
        <f t="shared" ref="D24:J24" si="19">D23/D22-1</f>
        <v>-4.7875626373248381E-2</v>
      </c>
      <c r="E24" s="152">
        <f t="shared" si="19"/>
        <v>-0.10169022422152896</v>
      </c>
      <c r="F24" s="152">
        <f t="shared" si="19"/>
        <v>0.64055446953009221</v>
      </c>
      <c r="G24" s="152">
        <f t="shared" si="19"/>
        <v>0.13505092981097788</v>
      </c>
      <c r="H24" s="152">
        <f t="shared" si="19"/>
        <v>7.1880868704354617E-2</v>
      </c>
      <c r="I24" s="152">
        <f t="shared" si="19"/>
        <v>0.1843151419842235</v>
      </c>
      <c r="J24" s="152">
        <f t="shared" si="19"/>
        <v>9.6411210062751218E-2</v>
      </c>
      <c r="K24" s="147"/>
      <c r="L24" s="147"/>
      <c r="M24" s="147"/>
      <c r="N24" s="147"/>
    </row>
    <row r="25" spans="1:14" s="130" customFormat="1" ht="13" hidden="1" thickBot="1" x14ac:dyDescent="0.3">
      <c r="A25" s="181"/>
      <c r="B25" s="91"/>
      <c r="C25" s="147"/>
      <c r="D25" s="147"/>
      <c r="E25" s="147"/>
      <c r="F25" s="147"/>
      <c r="G25" s="147"/>
      <c r="H25" s="147"/>
      <c r="I25" s="147"/>
      <c r="J25" s="152"/>
      <c r="K25" s="147"/>
      <c r="L25" s="147"/>
      <c r="M25" s="147"/>
      <c r="N25" s="147"/>
    </row>
    <row r="26" spans="1:14" s="130" customFormat="1" ht="13" hidden="1" thickBot="1" x14ac:dyDescent="0.3">
      <c r="A26" s="201" t="s">
        <v>76</v>
      </c>
      <c r="B26" s="91"/>
      <c r="C26" s="147">
        <f>'2012'!C6</f>
        <v>12864.521999999999</v>
      </c>
      <c r="D26" s="147">
        <f>'2012'!D6</f>
        <v>14564.386</v>
      </c>
      <c r="E26" s="147">
        <f>'2012'!E6</f>
        <v>12869.407999999999</v>
      </c>
      <c r="F26" s="147">
        <f>'2012'!F6</f>
        <v>12642.199999999999</v>
      </c>
      <c r="G26" s="147">
        <f>'2012'!G6</f>
        <v>14355.475</v>
      </c>
      <c r="H26" s="147">
        <f>'2012'!H6</f>
        <v>11125.624</v>
      </c>
      <c r="I26" s="147">
        <f>'2012'!I6</f>
        <v>12446.612000000001</v>
      </c>
      <c r="J26" s="147">
        <f>SUM(C26:I26)</f>
        <v>90868.226999999984</v>
      </c>
      <c r="K26" s="147"/>
      <c r="L26" s="147"/>
      <c r="M26" s="147"/>
      <c r="N26" s="147"/>
    </row>
    <row r="27" spans="1:14" s="130" customFormat="1" ht="13" hidden="1" thickBot="1" x14ac:dyDescent="0.3">
      <c r="A27" s="201" t="s">
        <v>77</v>
      </c>
      <c r="B27" s="91"/>
      <c r="C27" s="147">
        <f>C7</f>
        <v>11038.681</v>
      </c>
      <c r="D27" s="147">
        <f t="shared" ref="D27:I27" si="20">D7</f>
        <v>9788.0720000000001</v>
      </c>
      <c r="E27" s="147">
        <f t="shared" si="20"/>
        <v>11675.785</v>
      </c>
      <c r="F27" s="147">
        <f t="shared" si="20"/>
        <v>16732.613000000001</v>
      </c>
      <c r="G27" s="147">
        <f t="shared" si="20"/>
        <v>10188.974999999999</v>
      </c>
      <c r="H27" s="147">
        <f t="shared" si="20"/>
        <v>11475.26</v>
      </c>
      <c r="I27" s="147">
        <f t="shared" si="20"/>
        <v>13964.420999999998</v>
      </c>
      <c r="J27" s="147">
        <f>SUM(C27:I27)</f>
        <v>84863.807000000001</v>
      </c>
      <c r="K27" s="147"/>
      <c r="L27" s="147"/>
      <c r="M27" s="147"/>
      <c r="N27" s="147"/>
    </row>
    <row r="28" spans="1:14" s="130" customFormat="1" ht="13" hidden="1" thickBot="1" x14ac:dyDescent="0.3">
      <c r="A28" s="201" t="s">
        <v>78</v>
      </c>
      <c r="B28" s="91"/>
      <c r="C28" s="152">
        <f>C27/C26-1</f>
        <v>-0.14192839811692959</v>
      </c>
      <c r="D28" s="152">
        <f t="shared" ref="D28:J28" si="21">D27/D26-1</f>
        <v>-0.32794475510330479</v>
      </c>
      <c r="E28" s="152">
        <f t="shared" si="21"/>
        <v>-9.2748866148310793E-2</v>
      </c>
      <c r="F28" s="152">
        <f t="shared" si="21"/>
        <v>0.3235523089335719</v>
      </c>
      <c r="G28" s="152">
        <f t="shared" si="21"/>
        <v>-0.29023769676726141</v>
      </c>
      <c r="H28" s="152">
        <f t="shared" si="21"/>
        <v>3.1426192364581107E-2</v>
      </c>
      <c r="I28" s="152">
        <f t="shared" si="21"/>
        <v>0.12194555434040977</v>
      </c>
      <c r="J28" s="152">
        <f t="shared" si="21"/>
        <v>-6.6078322404155454E-2</v>
      </c>
      <c r="K28" s="147"/>
      <c r="L28" s="147"/>
      <c r="M28" s="147"/>
      <c r="N28" s="147"/>
    </row>
    <row r="29" spans="1:14" s="130" customFormat="1" ht="13" hidden="1" thickBot="1" x14ac:dyDescent="0.3">
      <c r="A29" s="181"/>
      <c r="B29" s="91"/>
      <c r="C29" s="147"/>
      <c r="D29" s="147"/>
      <c r="E29" s="147"/>
      <c r="F29" s="147"/>
      <c r="G29" s="147"/>
      <c r="H29" s="147"/>
      <c r="I29" s="147"/>
      <c r="J29" s="152"/>
      <c r="K29" s="147"/>
      <c r="L29" s="147"/>
      <c r="M29" s="147"/>
      <c r="N29" s="147"/>
    </row>
    <row r="30" spans="1:14" s="130" customFormat="1" ht="13" hidden="1" thickBot="1" x14ac:dyDescent="0.3">
      <c r="A30" s="181"/>
      <c r="B30" s="91"/>
      <c r="C30" s="147"/>
      <c r="D30" s="147"/>
      <c r="E30" s="147"/>
      <c r="F30" s="147"/>
      <c r="G30" s="147"/>
      <c r="H30" s="147"/>
      <c r="I30" s="147"/>
      <c r="J30" s="147"/>
      <c r="K30" s="147"/>
      <c r="L30" s="147"/>
      <c r="M30" s="147"/>
      <c r="N30" s="147"/>
    </row>
    <row r="31" spans="1:14" s="130" customFormat="1" ht="13" hidden="1" thickBot="1" x14ac:dyDescent="0.3">
      <c r="A31" s="181"/>
      <c r="B31" s="200">
        <v>1000</v>
      </c>
      <c r="C31" s="137">
        <v>1082.6899999999998</v>
      </c>
      <c r="D31">
        <v>1082.6899999999998</v>
      </c>
      <c r="E31" s="147">
        <v>2698.317</v>
      </c>
      <c r="F31" s="137">
        <v>3500.288</v>
      </c>
      <c r="G31" s="137">
        <v>2710.3939999999998</v>
      </c>
      <c r="H31" s="137">
        <v>1745.4469999999999</v>
      </c>
      <c r="I31" s="137">
        <f>I2+I3+I4</f>
        <v>32357.026999999998</v>
      </c>
      <c r="J31" s="152"/>
      <c r="K31" s="147"/>
      <c r="L31" s="147"/>
      <c r="M31" s="147"/>
      <c r="N31" s="147"/>
    </row>
    <row r="32" spans="1:14" s="130" customFormat="1" ht="13" hidden="1" thickBot="1" x14ac:dyDescent="0.3">
      <c r="A32" s="90"/>
      <c r="B32" s="172"/>
      <c r="C32" s="147"/>
      <c r="D32" s="147"/>
      <c r="E32">
        <f>5.794135*1000</f>
        <v>5794.1350000000002</v>
      </c>
      <c r="G32" s="147"/>
      <c r="H32" s="152"/>
      <c r="I32" s="137">
        <f>'2012'!I2+'2012'!I3+'2012'!I17</f>
        <v>32945.682000000001</v>
      </c>
      <c r="J32" s="152">
        <f>I31/I32-1</f>
        <v>-1.7867440109450516E-2</v>
      </c>
      <c r="K32" s="147"/>
      <c r="L32" s="147"/>
      <c r="M32" s="147"/>
      <c r="N32" s="147"/>
    </row>
    <row r="33" spans="1:25" s="130" customFormat="1" ht="13" thickBot="1" x14ac:dyDescent="0.3">
      <c r="A33" s="167"/>
      <c r="B33" s="168"/>
      <c r="C33" s="169">
        <v>1</v>
      </c>
      <c r="D33" s="169">
        <v>2</v>
      </c>
      <c r="E33" s="169">
        <v>3</v>
      </c>
      <c r="F33" s="169">
        <v>4</v>
      </c>
      <c r="G33" s="169">
        <v>5</v>
      </c>
      <c r="H33" s="169">
        <v>6</v>
      </c>
      <c r="I33" s="169">
        <v>7</v>
      </c>
      <c r="J33" s="169">
        <v>8</v>
      </c>
      <c r="K33" s="169">
        <v>9</v>
      </c>
      <c r="L33" s="169">
        <v>10</v>
      </c>
      <c r="M33" s="169">
        <v>11</v>
      </c>
      <c r="N33" s="170">
        <v>12</v>
      </c>
    </row>
    <row r="34" spans="1:25" s="130" customFormat="1" x14ac:dyDescent="0.25">
      <c r="A34" s="190" t="s">
        <v>70</v>
      </c>
      <c r="B34" s="191"/>
      <c r="C34" s="192">
        <f t="shared" ref="C34:H34" si="22">C3+C2+C4</f>
        <v>24210.646999999997</v>
      </c>
      <c r="D34" s="192">
        <f t="shared" si="22"/>
        <v>21962.652999999998</v>
      </c>
      <c r="E34" s="192">
        <f t="shared" si="22"/>
        <v>23350.103999999999</v>
      </c>
      <c r="F34" s="192">
        <f t="shared" si="22"/>
        <v>26742.597999999998</v>
      </c>
      <c r="G34" s="192">
        <f>G3+G2+G4</f>
        <v>29238.108</v>
      </c>
      <c r="H34" s="192">
        <f t="shared" si="22"/>
        <v>29724.999</v>
      </c>
      <c r="I34" s="192">
        <f>I3+I2+I4</f>
        <v>32357.026999999998</v>
      </c>
      <c r="J34" s="192">
        <f t="shared" ref="J34:N34" si="23">J3+J2++J4</f>
        <v>30212.723000000002</v>
      </c>
      <c r="K34" s="192">
        <f t="shared" si="23"/>
        <v>27763.201000000001</v>
      </c>
      <c r="L34" s="192">
        <f t="shared" si="23"/>
        <v>26408.778000000002</v>
      </c>
      <c r="M34" s="192">
        <f t="shared" si="23"/>
        <v>23937.41</v>
      </c>
      <c r="N34" s="193">
        <f t="shared" si="23"/>
        <v>26658.069999999996</v>
      </c>
      <c r="O34" s="147"/>
      <c r="P34" s="147"/>
      <c r="Q34" s="147"/>
      <c r="R34" s="147"/>
      <c r="S34" s="147"/>
      <c r="T34" s="147"/>
      <c r="U34" s="147"/>
      <c r="V34" s="147"/>
      <c r="W34" s="147"/>
      <c r="X34" s="147"/>
      <c r="Y34" s="147"/>
    </row>
    <row r="35" spans="1:25" s="130" customFormat="1" ht="13" thickBot="1" x14ac:dyDescent="0.3">
      <c r="A35" s="182" t="s">
        <v>56</v>
      </c>
      <c r="B35" s="183"/>
      <c r="C35" s="184">
        <f t="shared" ref="C35:N35" si="24">C2+C4+C3</f>
        <v>24210.647000000001</v>
      </c>
      <c r="D35" s="184">
        <f t="shared" si="24"/>
        <v>21962.653000000002</v>
      </c>
      <c r="E35" s="184">
        <f t="shared" si="24"/>
        <v>23350.103999999999</v>
      </c>
      <c r="F35" s="184">
        <f t="shared" si="24"/>
        <v>26742.597999999998</v>
      </c>
      <c r="G35" s="235">
        <f>G2+G4+G3</f>
        <v>29238.108</v>
      </c>
      <c r="H35" s="184">
        <f t="shared" si="24"/>
        <v>29724.999000000003</v>
      </c>
      <c r="I35" s="184">
        <f>I2+I4+I3</f>
        <v>32357.027000000002</v>
      </c>
      <c r="J35" s="184">
        <f t="shared" si="24"/>
        <v>30212.723000000002</v>
      </c>
      <c r="K35" s="184">
        <f t="shared" si="24"/>
        <v>27763.201000000001</v>
      </c>
      <c r="L35" s="184">
        <f t="shared" si="24"/>
        <v>26408.777999999998</v>
      </c>
      <c r="M35" s="184">
        <f t="shared" si="24"/>
        <v>23937.41</v>
      </c>
      <c r="N35" s="185">
        <f t="shared" si="24"/>
        <v>26658.07</v>
      </c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</row>
    <row r="36" spans="1:25" s="92" customFormat="1" x14ac:dyDescent="0.25">
      <c r="A36" s="186" t="s">
        <v>72</v>
      </c>
      <c r="B36" s="187"/>
      <c r="C36" s="188">
        <f>C34/'2013'!C34-1</f>
        <v>-2.4540589429267956E-2</v>
      </c>
      <c r="D36" s="188">
        <f>D34/'2013'!D34-1</f>
        <v>3.7628791535040396E-3</v>
      </c>
      <c r="E36" s="188">
        <f>E34/'2013'!E34-1</f>
        <v>-0.10340143023538073</v>
      </c>
      <c r="F36" s="188">
        <f>F34/'2013'!F34-1</f>
        <v>-7.2774609140867641E-2</v>
      </c>
      <c r="G36" s="188">
        <f>G34/'2013'!G34-1</f>
        <v>-6.8511286588944231E-2</v>
      </c>
      <c r="H36" s="188">
        <f>H34/'2013'!H34-1</f>
        <v>-1.7033479361323378E-2</v>
      </c>
      <c r="I36" s="188">
        <f>I34/'2013'!I34-1</f>
        <v>3.7700732643622059E-2</v>
      </c>
      <c r="J36" s="188">
        <f>J34/'2013'!J34-1</f>
        <v>3.118548098828855E-2</v>
      </c>
      <c r="K36" s="188">
        <f>K34/'2013'!K34-1</f>
        <v>2.36144518433683E-2</v>
      </c>
      <c r="L36" s="188">
        <f>L34/'2013'!L34-1</f>
        <v>-1.4726178765295805E-2</v>
      </c>
      <c r="M36" s="188">
        <f>M34/'2013'!M34-1</f>
        <v>-4.3502795239980574E-2</v>
      </c>
      <c r="N36" s="189">
        <f>N34/'2013'!N34-1</f>
        <v>2.7233721723354254E-2</v>
      </c>
    </row>
    <row r="37" spans="1:25" x14ac:dyDescent="0.25">
      <c r="A37" s="158" t="s">
        <v>71</v>
      </c>
      <c r="B37" s="91"/>
      <c r="C37" s="152">
        <f>C35/'2013'!C35-1</f>
        <v>1.995189123769725E-2</v>
      </c>
      <c r="D37" s="152">
        <f>D35/'2013'!D35-1</f>
        <v>5.6017103871931706E-2</v>
      </c>
      <c r="E37" s="152">
        <f>E35/'2013'!E35-1</f>
        <v>2.3281546634890127E-4</v>
      </c>
      <c r="F37" s="152">
        <f>F35/'2013'!F35-1</f>
        <v>5.5299462248119324E-2</v>
      </c>
      <c r="G37" s="152">
        <f>G35/'2013'!G35-1</f>
        <v>1.9524317193563068E-2</v>
      </c>
      <c r="H37" s="152">
        <f>H35/'2013'!H35-1</f>
        <v>4.3178392179358926E-2</v>
      </c>
      <c r="I37" s="152">
        <f>I35/'2013'!I35-1</f>
        <v>3.7700732643622281E-2</v>
      </c>
      <c r="J37" s="152">
        <f>J35/'2013'!J35-1</f>
        <v>3.1185480988288328E-2</v>
      </c>
      <c r="K37" s="152">
        <f>K35/'2013'!K35-1</f>
        <v>2.36144518433683E-2</v>
      </c>
      <c r="L37" s="152">
        <f>L35/'2013'!L35-1</f>
        <v>-1.4726178765296027E-2</v>
      </c>
      <c r="M37" s="152">
        <f>M35/'2013'!M35-1</f>
        <v>-4.3502795239980574E-2</v>
      </c>
      <c r="N37" s="166">
        <f>N35/'2013'!N35-1</f>
        <v>2.7233721723354476E-2</v>
      </c>
    </row>
    <row r="38" spans="1:25" x14ac:dyDescent="0.25">
      <c r="A38" s="158" t="s">
        <v>48</v>
      </c>
      <c r="B38" s="91"/>
      <c r="C38" s="152">
        <f>C5/'2013'!C4-1</f>
        <v>5.3196383311785223E-2</v>
      </c>
      <c r="D38" s="152">
        <f>D5/'2013'!D4-1</f>
        <v>-3.9502478948738373E-2</v>
      </c>
      <c r="E38" s="152">
        <f>E5/'2013'!E4-1</f>
        <v>0.38844531419216088</v>
      </c>
      <c r="F38" s="152">
        <f>F5/'2013'!F4-1</f>
        <v>0.27256119303932236</v>
      </c>
      <c r="G38" s="152">
        <f>G5/'2013'!G4-1</f>
        <v>0.21181007214186409</v>
      </c>
      <c r="H38" s="152">
        <f>H5/'2013'!H4-1</f>
        <v>6.5586109407753668E-2</v>
      </c>
      <c r="I38" s="152">
        <f>I5/'2013'!I4-1</f>
        <v>9.7364355530324964E-2</v>
      </c>
      <c r="J38" s="152">
        <f>J5/'2013'!J4-1</f>
        <v>7.5594076478366912E-3</v>
      </c>
      <c r="K38" s="152">
        <f>K5/'2013'!K4-1</f>
        <v>0.12144972524987629</v>
      </c>
      <c r="L38" s="152">
        <f>L5/'2013'!L4-1</f>
        <v>7.6494520346989781E-2</v>
      </c>
      <c r="M38" s="152">
        <f>M5/'2013'!M4-1</f>
        <v>7.557700510050136E-2</v>
      </c>
      <c r="N38" s="166">
        <f>N5/'2013'!N4-1</f>
        <v>4.8587955244292713E-2</v>
      </c>
    </row>
    <row r="39" spans="1:25" ht="13" thickBot="1" x14ac:dyDescent="0.3">
      <c r="A39" s="160" t="s">
        <v>57</v>
      </c>
      <c r="B39" s="161"/>
      <c r="C39" s="162">
        <f>C7/'2013'!C6-1</f>
        <v>-0.23844605666955698</v>
      </c>
      <c r="D39" s="162">
        <f>D7/'2013'!D6-1</f>
        <v>-0.19442216346591468</v>
      </c>
      <c r="E39" s="162">
        <f>E7/'2013'!E6-1</f>
        <v>-5.0632021090082469E-2</v>
      </c>
      <c r="F39" s="162">
        <f>F7/'2013'!F6-1</f>
        <v>0.1934118689206481</v>
      </c>
      <c r="G39" s="162">
        <f>G7/'2013'!G6-1</f>
        <v>-0.26501086796882245</v>
      </c>
      <c r="H39" s="162">
        <f>H7/'2013'!H6-1</f>
        <v>0.10221228924929848</v>
      </c>
      <c r="I39" s="162">
        <f>I7/'2013'!I6-1</f>
        <v>3.9035602994710317E-3</v>
      </c>
      <c r="J39" s="162">
        <f>J7/'2013'!J6-1</f>
        <v>-8.5478226389134715E-2</v>
      </c>
      <c r="K39" s="162">
        <f>K7/'2013'!K6-1</f>
        <v>0.12582441442284398</v>
      </c>
      <c r="L39" s="162">
        <f>L7/'2013'!L6-1</f>
        <v>-9.2401551676922988E-2</v>
      </c>
      <c r="M39" s="162">
        <f>M7/'2013'!M6-1</f>
        <v>-2.1982155257500469E-2</v>
      </c>
      <c r="N39" s="163">
        <f>N7/'2013'!N6-1</f>
        <v>-7.2656520667892299E-2</v>
      </c>
    </row>
    <row r="40" spans="1:25" x14ac:dyDescent="0.25">
      <c r="A40" s="207" t="s">
        <v>62</v>
      </c>
      <c r="B40" s="155"/>
      <c r="C40" s="156">
        <f>'2013'!C2</f>
        <v>13481.697</v>
      </c>
      <c r="D40" s="156">
        <f>'2013'!D2</f>
        <v>12181.47</v>
      </c>
      <c r="E40" s="156">
        <f>'2013'!E2</f>
        <v>13561.717000000001</v>
      </c>
      <c r="F40" s="156">
        <f>'2013'!F2</f>
        <v>14091.424000000001</v>
      </c>
      <c r="G40" s="156">
        <f>'2013'!G2</f>
        <v>17661.337</v>
      </c>
      <c r="H40" s="156">
        <f>'2013'!H2</f>
        <v>16795.77</v>
      </c>
      <c r="I40" s="156">
        <f>'2013'!I2</f>
        <v>18158.826000000001</v>
      </c>
      <c r="J40" s="156">
        <f>'2013'!J2</f>
        <v>17020.478999999999</v>
      </c>
      <c r="K40" s="156">
        <f>'2013'!K2</f>
        <v>15949.775</v>
      </c>
      <c r="L40" s="156">
        <f>'2013'!L2</f>
        <v>14239.092000000001</v>
      </c>
      <c r="M40" s="156">
        <f>'2013'!M2</f>
        <v>14832.6</v>
      </c>
      <c r="N40" s="157">
        <f>'2013'!N2</f>
        <v>14343.636</v>
      </c>
    </row>
    <row r="41" spans="1:25" x14ac:dyDescent="0.25">
      <c r="A41" s="208" t="s">
        <v>80</v>
      </c>
      <c r="B41" s="91"/>
      <c r="C41" s="151">
        <f>C2</f>
        <v>7970.6679999999997</v>
      </c>
      <c r="D41" s="151">
        <f t="shared" ref="D41:M41" si="25">D2</f>
        <v>5700.8190000000004</v>
      </c>
      <c r="E41" s="151">
        <f t="shared" si="25"/>
        <v>6150.9880000000003</v>
      </c>
      <c r="F41" s="151">
        <f t="shared" si="25"/>
        <v>8448.6769999999997</v>
      </c>
      <c r="G41" s="151">
        <f t="shared" si="25"/>
        <v>8104.9809999999998</v>
      </c>
      <c r="H41" s="151">
        <f t="shared" si="25"/>
        <v>8544.8369999999995</v>
      </c>
      <c r="I41" s="151">
        <f t="shared" si="25"/>
        <v>12072.683000000001</v>
      </c>
      <c r="J41" s="151">
        <f t="shared" si="25"/>
        <v>9760.2360000000008</v>
      </c>
      <c r="K41" s="151">
        <f t="shared" si="25"/>
        <v>7835.2520000000004</v>
      </c>
      <c r="L41" s="151">
        <f t="shared" si="25"/>
        <v>5941.8379999999997</v>
      </c>
      <c r="M41" s="151">
        <f t="shared" si="25"/>
        <v>3713.5129999999999</v>
      </c>
      <c r="N41" s="159">
        <f>N2</f>
        <v>5467.8819999999996</v>
      </c>
    </row>
    <row r="42" spans="1:25" ht="13.5" thickBot="1" x14ac:dyDescent="0.35">
      <c r="A42" s="160" t="s">
        <v>51</v>
      </c>
      <c r="B42" s="161"/>
      <c r="C42" s="164">
        <f>C41/C40-1</f>
        <v>-0.40877858328962591</v>
      </c>
      <c r="D42" s="164">
        <f t="shared" ref="D42:N42" si="26">D41/D40-1</f>
        <v>-0.53200894473327098</v>
      </c>
      <c r="E42" s="164">
        <f t="shared" si="26"/>
        <v>-0.54644474589758807</v>
      </c>
      <c r="F42" s="164">
        <f t="shared" si="26"/>
        <v>-0.40043838010977462</v>
      </c>
      <c r="G42" s="164">
        <f t="shared" si="26"/>
        <v>-0.54108904665598079</v>
      </c>
      <c r="H42" s="164">
        <f t="shared" si="26"/>
        <v>-0.49125065418257097</v>
      </c>
      <c r="I42" s="164">
        <f t="shared" si="26"/>
        <v>-0.33516170043151472</v>
      </c>
      <c r="J42" s="164">
        <f t="shared" si="26"/>
        <v>-0.42655926428392521</v>
      </c>
      <c r="K42" s="164">
        <f t="shared" si="26"/>
        <v>-0.5087547003014149</v>
      </c>
      <c r="L42" s="164">
        <f t="shared" si="26"/>
        <v>-0.58270948737461636</v>
      </c>
      <c r="M42" s="164">
        <f t="shared" si="26"/>
        <v>-0.74963843156290877</v>
      </c>
      <c r="N42" s="165">
        <f t="shared" si="26"/>
        <v>-0.61879386788677571</v>
      </c>
    </row>
    <row r="43" spans="1:25" x14ac:dyDescent="0.25">
      <c r="A43" s="207" t="s">
        <v>63</v>
      </c>
      <c r="B43" s="155"/>
      <c r="C43" s="156">
        <f>'2013'!C2+'2013'!C16</f>
        <v>23735.717000000001</v>
      </c>
      <c r="D43" s="156">
        <f>'2013'!D2+'2013'!D16</f>
        <v>20796.330000000002</v>
      </c>
      <c r="E43" s="156">
        <f>'2013'!E2+'2013'!E16</f>
        <v>23322.726999999999</v>
      </c>
      <c r="F43" s="156">
        <f>'2013'!F2+'2013'!F16</f>
        <v>25339.353999999999</v>
      </c>
      <c r="G43" s="156">
        <f>'2013'!G2+'2013'!G16</f>
        <v>28670.287</v>
      </c>
      <c r="H43" s="156">
        <f>'2013'!H2+'2013'!H16</f>
        <v>28460.07</v>
      </c>
      <c r="I43" s="156">
        <f>'2013'!I2+'2013'!I16</f>
        <v>31165.336000000003</v>
      </c>
      <c r="J43" s="156">
        <f>'2013'!J2+'2013'!J16</f>
        <v>29288.858999999997</v>
      </c>
      <c r="K43" s="156">
        <f>'2013'!K2+'2013'!K16</f>
        <v>27120.205000000002</v>
      </c>
      <c r="L43" s="156">
        <f>'2013'!L2+'2013'!L16</f>
        <v>26773.482</v>
      </c>
      <c r="M43" s="156">
        <f>'2013'!M2+'2013'!M16</f>
        <v>25025.550000000003</v>
      </c>
      <c r="N43" s="157">
        <f>'2013'!N2+'2013'!N16</f>
        <v>25948.705999999998</v>
      </c>
    </row>
    <row r="44" spans="1:25" x14ac:dyDescent="0.25">
      <c r="A44" s="208" t="s">
        <v>81</v>
      </c>
      <c r="B44" s="91"/>
      <c r="C44" s="151">
        <f t="shared" ref="C44:N44" si="27">C3</f>
        <v>16237.54</v>
      </c>
      <c r="D44" s="151">
        <f t="shared" si="27"/>
        <v>16255.77</v>
      </c>
      <c r="E44" s="151">
        <f t="shared" si="27"/>
        <v>17176.189999999999</v>
      </c>
      <c r="F44" s="151">
        <f t="shared" si="27"/>
        <v>18291.59</v>
      </c>
      <c r="G44" s="151">
        <f t="shared" si="27"/>
        <v>21128</v>
      </c>
      <c r="H44" s="151">
        <f t="shared" si="27"/>
        <v>21156.9</v>
      </c>
      <c r="I44" s="151">
        <f t="shared" si="27"/>
        <v>20281.509999999998</v>
      </c>
      <c r="J44" s="151">
        <f t="shared" si="27"/>
        <v>20450.990000000002</v>
      </c>
      <c r="K44" s="151">
        <f t="shared" si="27"/>
        <v>19926.23</v>
      </c>
      <c r="L44" s="151">
        <f t="shared" si="27"/>
        <v>20438.7</v>
      </c>
      <c r="M44" s="151">
        <f t="shared" si="27"/>
        <v>20220.93</v>
      </c>
      <c r="N44" s="159">
        <f t="shared" si="27"/>
        <v>21185.53</v>
      </c>
    </row>
    <row r="45" spans="1:25" ht="13.5" thickBot="1" x14ac:dyDescent="0.35">
      <c r="A45" s="160" t="s">
        <v>51</v>
      </c>
      <c r="B45" s="161"/>
      <c r="C45" s="164">
        <f>C44/C43-1</f>
        <v>-0.31590269634576451</v>
      </c>
      <c r="D45" s="164">
        <f>D44/D43-1</f>
        <v>-0.21833467732046952</v>
      </c>
      <c r="E45" s="164">
        <f t="shared" ref="E45:N45" si="28">E44/E43-1</f>
        <v>-0.26354280955224496</v>
      </c>
      <c r="F45" s="164">
        <f t="shared" si="28"/>
        <v>-0.27813510952173448</v>
      </c>
      <c r="G45" s="164">
        <f t="shared" si="28"/>
        <v>-0.26306981161367515</v>
      </c>
      <c r="H45" s="164">
        <f t="shared" si="28"/>
        <v>-0.25661110461077563</v>
      </c>
      <c r="I45" s="164">
        <f t="shared" si="28"/>
        <v>-0.3492285788287347</v>
      </c>
      <c r="J45" s="164">
        <f t="shared" si="28"/>
        <v>-0.30174849078279209</v>
      </c>
      <c r="K45" s="164">
        <f t="shared" si="28"/>
        <v>-0.26526255977784841</v>
      </c>
      <c r="L45" s="164">
        <f t="shared" si="28"/>
        <v>-0.23660657959991904</v>
      </c>
      <c r="M45" s="164">
        <f t="shared" si="28"/>
        <v>-0.19198858766340809</v>
      </c>
      <c r="N45" s="165">
        <f t="shared" si="28"/>
        <v>-0.1835612149600061</v>
      </c>
    </row>
    <row r="46" spans="1:25" x14ac:dyDescent="0.25">
      <c r="A46" s="154" t="s">
        <v>68</v>
      </c>
      <c r="B46" s="155"/>
      <c r="C46" s="179">
        <f t="shared" ref="C46:N46" si="29">SUM(C2:C16)</f>
        <v>161853.78799999997</v>
      </c>
      <c r="D46" s="179">
        <f t="shared" si="29"/>
        <v>127296.776</v>
      </c>
      <c r="E46" s="179">
        <f t="shared" si="29"/>
        <v>135891.85499999998</v>
      </c>
      <c r="F46" s="179">
        <f t="shared" si="29"/>
        <v>134635.12</v>
      </c>
      <c r="G46" s="179">
        <f t="shared" si="29"/>
        <v>116208.83599999998</v>
      </c>
      <c r="H46" s="179">
        <f t="shared" si="29"/>
        <v>111201.462</v>
      </c>
      <c r="I46" s="179">
        <f t="shared" si="29"/>
        <v>124947.30099999998</v>
      </c>
      <c r="J46" s="179">
        <f t="shared" si="29"/>
        <v>121198.51899999999</v>
      </c>
      <c r="K46" s="179">
        <f t="shared" si="29"/>
        <v>121705.82900000001</v>
      </c>
      <c r="L46" s="179">
        <f t="shared" si="29"/>
        <v>138054.03500000006</v>
      </c>
      <c r="M46" s="179">
        <f t="shared" si="29"/>
        <v>142464.91200000001</v>
      </c>
      <c r="N46" s="180">
        <f t="shared" si="29"/>
        <v>156379.53399999999</v>
      </c>
    </row>
    <row r="47" spans="1:25" ht="13" x14ac:dyDescent="0.3">
      <c r="A47" s="158" t="s">
        <v>69</v>
      </c>
      <c r="B47" s="91"/>
      <c r="C47" s="176">
        <f>C46/'2013'!C46-1</f>
        <v>1.0065798708139395E-2</v>
      </c>
      <c r="D47" s="176">
        <f>D46/'2013'!D46-1</f>
        <v>-3.9657086280509013E-2</v>
      </c>
      <c r="E47" s="176">
        <f>E46/'2013'!E46-1</f>
        <v>-4.8735228182931078E-2</v>
      </c>
      <c r="F47" s="176">
        <f>F46/'2013'!F46-1</f>
        <v>6.912355888113253E-2</v>
      </c>
      <c r="G47" s="176">
        <f>G46/'2013'!G46-1</f>
        <v>3.9526919897579171E-2</v>
      </c>
      <c r="H47" s="176">
        <f>H46/'2013'!H46-1</f>
        <v>7.9681338184508288E-2</v>
      </c>
      <c r="I47" s="176">
        <f>I46/'2013'!I46-1</f>
        <v>0.12716302814581004</v>
      </c>
      <c r="J47" s="176">
        <f>J46/'2013'!J46-1</f>
        <v>-1.1679497933573812E-2</v>
      </c>
      <c r="K47" s="176">
        <f>K46/'2013'!K46-1</f>
        <v>6.6419908743362344E-2</v>
      </c>
      <c r="L47" s="176">
        <f>L46/'2013'!L46-1</f>
        <v>-2.5611111014650856E-2</v>
      </c>
      <c r="M47" s="176">
        <f>M46/'2013'!M46-1</f>
        <v>5.3202019257097222E-2</v>
      </c>
      <c r="N47" s="178">
        <f>N46/'2013'!N46-1</f>
        <v>4.6655360595464712E-2</v>
      </c>
    </row>
    <row r="48" spans="1:25" ht="15" thickBot="1" x14ac:dyDescent="0.4">
      <c r="A48" s="177" t="s">
        <v>67</v>
      </c>
      <c r="B48" s="161"/>
      <c r="C48" s="164">
        <v>0.08</v>
      </c>
      <c r="D48" s="164">
        <v>0.04</v>
      </c>
      <c r="E48" s="164">
        <v>0.17</v>
      </c>
      <c r="F48" s="164"/>
      <c r="G48" s="164"/>
      <c r="H48" s="164"/>
      <c r="I48" s="164"/>
      <c r="J48" s="164"/>
      <c r="K48" s="164"/>
      <c r="L48" s="164"/>
      <c r="M48" s="164"/>
      <c r="N48" s="165"/>
    </row>
    <row r="49" spans="1:14" ht="13" x14ac:dyDescent="0.3">
      <c r="A49" s="211"/>
      <c r="B49" s="155"/>
      <c r="C49" s="212"/>
      <c r="D49" s="212"/>
      <c r="E49" s="212"/>
      <c r="F49" s="212"/>
      <c r="G49" s="212"/>
      <c r="H49" s="212"/>
      <c r="I49" s="213"/>
      <c r="J49" s="212"/>
      <c r="K49" s="214"/>
      <c r="L49" s="213"/>
      <c r="M49" s="212"/>
      <c r="N49" s="212"/>
    </row>
    <row r="50" spans="1:14" ht="13.5" thickBot="1" x14ac:dyDescent="0.35">
      <c r="A50" s="5" t="s">
        <v>16</v>
      </c>
      <c r="B50" s="5" t="s">
        <v>15</v>
      </c>
      <c r="C50" s="6">
        <v>1</v>
      </c>
      <c r="D50" s="6">
        <v>2</v>
      </c>
      <c r="E50" s="6">
        <v>3</v>
      </c>
      <c r="F50" s="6">
        <v>4</v>
      </c>
      <c r="G50" s="6">
        <v>5</v>
      </c>
      <c r="H50" s="6">
        <v>6</v>
      </c>
      <c r="I50" s="6">
        <v>7</v>
      </c>
      <c r="J50" s="6">
        <v>8</v>
      </c>
      <c r="K50" s="6">
        <v>9</v>
      </c>
      <c r="L50" s="6">
        <v>10</v>
      </c>
      <c r="M50" s="6">
        <v>11</v>
      </c>
      <c r="N50" s="6">
        <v>12</v>
      </c>
    </row>
    <row r="51" spans="1:14" ht="13" thickTop="1" x14ac:dyDescent="0.25">
      <c r="A51" s="209" t="s">
        <v>8</v>
      </c>
      <c r="B51" s="210" t="s">
        <v>9</v>
      </c>
      <c r="C51" s="21"/>
      <c r="D51" s="25"/>
      <c r="E51" s="26"/>
      <c r="F51" s="21"/>
      <c r="G51" s="196"/>
      <c r="H51" s="25"/>
      <c r="I51" s="25"/>
      <c r="J51" s="25"/>
      <c r="K51" s="25"/>
      <c r="L51" s="25"/>
      <c r="M51" s="25"/>
      <c r="N51" s="25"/>
    </row>
    <row r="52" spans="1:14" x14ac:dyDescent="0.25">
      <c r="A52" s="209" t="s">
        <v>0</v>
      </c>
      <c r="B52" s="210" t="s">
        <v>9</v>
      </c>
      <c r="C52" s="215"/>
      <c r="D52" s="216">
        <v>0.182</v>
      </c>
      <c r="E52" s="217">
        <v>8.0000000000000002E-3</v>
      </c>
      <c r="F52" s="217">
        <v>0.23499999999999999</v>
      </c>
      <c r="G52" s="218">
        <v>0.502</v>
      </c>
      <c r="H52" s="219"/>
      <c r="I52" s="219">
        <v>1.006</v>
      </c>
      <c r="J52" s="215">
        <v>0.378</v>
      </c>
      <c r="K52" s="215">
        <v>0.627</v>
      </c>
      <c r="L52" s="215">
        <v>0.23599999999999999</v>
      </c>
      <c r="M52" s="219"/>
      <c r="N52" s="219">
        <v>1.0840000000000001</v>
      </c>
    </row>
    <row r="53" spans="1:14" x14ac:dyDescent="0.25">
      <c r="A53" s="209" t="s">
        <v>1</v>
      </c>
      <c r="B53" s="210" t="s">
        <v>9</v>
      </c>
      <c r="C53" s="219"/>
      <c r="D53" s="216">
        <v>2044.0830000000001</v>
      </c>
      <c r="E53" s="217">
        <v>1552.2280000000001</v>
      </c>
      <c r="F53" s="217">
        <v>2876.88</v>
      </c>
      <c r="G53" s="218">
        <v>601.68600000000004</v>
      </c>
      <c r="H53" s="219">
        <v>1273.499</v>
      </c>
      <c r="I53" s="219">
        <v>1819.2840000000001</v>
      </c>
      <c r="J53" s="219"/>
      <c r="K53" s="219">
        <v>113.607</v>
      </c>
      <c r="L53" s="219">
        <v>4344.6750000000002</v>
      </c>
      <c r="M53" s="219">
        <v>1445.4739999999999</v>
      </c>
      <c r="N53" s="219">
        <v>5088.7569999999996</v>
      </c>
    </row>
    <row r="54" spans="1:14" x14ac:dyDescent="0.25">
      <c r="A54" s="220" t="s">
        <v>40</v>
      </c>
      <c r="B54" s="210" t="s">
        <v>9</v>
      </c>
      <c r="C54" s="219"/>
      <c r="D54" s="216"/>
      <c r="E54" s="217"/>
      <c r="F54" s="217"/>
      <c r="G54" s="218">
        <v>0.53</v>
      </c>
      <c r="H54" s="219"/>
      <c r="I54" s="219"/>
      <c r="J54" s="219"/>
      <c r="K54" s="219"/>
      <c r="L54" s="219"/>
      <c r="M54" s="219"/>
      <c r="N54" s="219">
        <v>0.03</v>
      </c>
    </row>
    <row r="55" spans="1:14" x14ac:dyDescent="0.25">
      <c r="A55" s="209" t="s">
        <v>2</v>
      </c>
      <c r="B55" s="210" t="s">
        <v>9</v>
      </c>
      <c r="C55" s="219"/>
      <c r="D55" s="216"/>
      <c r="E55" s="217">
        <v>155.96899999999999</v>
      </c>
      <c r="F55" s="217">
        <v>2889.0050000000001</v>
      </c>
      <c r="G55" s="218">
        <v>2718.2759999999998</v>
      </c>
      <c r="H55" s="219">
        <v>2683.0239999999999</v>
      </c>
      <c r="I55" s="219">
        <v>1851.3440000000001</v>
      </c>
      <c r="J55" s="219">
        <v>5499.7280000000001</v>
      </c>
      <c r="K55" s="219">
        <v>2565.4259999999999</v>
      </c>
      <c r="L55" s="219">
        <v>2536.8589999999999</v>
      </c>
      <c r="M55" s="219"/>
      <c r="N55" s="219">
        <v>1652.9359999999999</v>
      </c>
    </row>
    <row r="56" spans="1:14" x14ac:dyDescent="0.25">
      <c r="A56" s="209" t="s">
        <v>39</v>
      </c>
      <c r="B56" s="210" t="s">
        <v>9</v>
      </c>
      <c r="C56" s="219">
        <v>652.19100000000003</v>
      </c>
      <c r="D56" s="216">
        <v>751.51499999999999</v>
      </c>
      <c r="E56" s="217"/>
      <c r="F56" s="217"/>
      <c r="G56" s="218"/>
      <c r="H56" s="219">
        <v>125.262</v>
      </c>
      <c r="I56" s="219"/>
      <c r="J56" s="219"/>
      <c r="K56" s="219"/>
      <c r="L56" s="219"/>
      <c r="M56" s="219"/>
      <c r="N56" s="219"/>
    </row>
    <row r="57" spans="1:14" x14ac:dyDescent="0.25">
      <c r="A57" s="209" t="s">
        <v>35</v>
      </c>
      <c r="B57" s="221" t="s">
        <v>45</v>
      </c>
      <c r="C57" s="219"/>
      <c r="D57" s="216"/>
      <c r="E57" s="217"/>
      <c r="F57" s="217"/>
      <c r="G57" s="218"/>
      <c r="H57" s="219"/>
      <c r="I57" s="219"/>
      <c r="J57" s="219"/>
      <c r="K57" s="219"/>
      <c r="L57" s="219"/>
      <c r="M57" s="219"/>
      <c r="N57" s="219"/>
    </row>
    <row r="58" spans="1:14" x14ac:dyDescent="0.25">
      <c r="A58" s="209" t="s">
        <v>4</v>
      </c>
      <c r="B58" s="210" t="s">
        <v>9</v>
      </c>
      <c r="C58" s="222"/>
      <c r="D58" s="216"/>
      <c r="E58" s="223"/>
      <c r="F58" s="223"/>
      <c r="G58" s="224"/>
      <c r="H58" s="219"/>
      <c r="I58" s="215"/>
      <c r="J58" s="222"/>
      <c r="K58" s="222"/>
      <c r="L58" s="222"/>
      <c r="M58" s="222"/>
      <c r="N58" s="222"/>
    </row>
    <row r="59" spans="1:14" x14ac:dyDescent="0.25">
      <c r="A59" s="209" t="s">
        <v>5</v>
      </c>
      <c r="B59" s="210" t="s">
        <v>9</v>
      </c>
      <c r="C59" s="222"/>
      <c r="D59" s="216"/>
      <c r="E59" s="223"/>
      <c r="F59" s="223"/>
      <c r="G59" s="224"/>
      <c r="H59" s="219"/>
      <c r="I59" s="225"/>
      <c r="J59" s="222"/>
      <c r="K59" s="222"/>
      <c r="L59" s="222"/>
      <c r="M59" s="222"/>
      <c r="N59" s="219"/>
    </row>
    <row r="60" spans="1:14" x14ac:dyDescent="0.25">
      <c r="A60" s="220" t="s">
        <v>43</v>
      </c>
      <c r="B60" s="221" t="s">
        <v>45</v>
      </c>
      <c r="C60" s="222"/>
      <c r="D60" s="216"/>
      <c r="E60" s="223"/>
      <c r="F60" s="223"/>
      <c r="G60" s="224"/>
      <c r="H60" s="219"/>
      <c r="I60" s="225"/>
      <c r="J60" s="222"/>
      <c r="K60" s="222"/>
      <c r="L60" s="222"/>
      <c r="M60" s="222"/>
      <c r="N60" s="219"/>
    </row>
    <row r="61" spans="1:14" x14ac:dyDescent="0.25">
      <c r="A61" s="209" t="s">
        <v>11</v>
      </c>
      <c r="B61" s="210" t="s">
        <v>10</v>
      </c>
      <c r="C61" s="222"/>
      <c r="D61" s="216"/>
      <c r="E61" s="223"/>
      <c r="F61" s="223"/>
      <c r="G61" s="224"/>
      <c r="H61" s="215"/>
      <c r="I61" s="225"/>
      <c r="J61" s="222"/>
      <c r="K61" s="222"/>
      <c r="L61" s="222"/>
      <c r="M61" s="222"/>
      <c r="N61" s="222"/>
    </row>
    <row r="62" spans="1:14" x14ac:dyDescent="0.25">
      <c r="A62" s="209" t="s">
        <v>6</v>
      </c>
      <c r="B62" s="210" t="s">
        <v>10</v>
      </c>
      <c r="C62" s="219"/>
      <c r="D62" s="216">
        <v>25.460999999999999</v>
      </c>
      <c r="E62" s="217"/>
      <c r="F62" s="217">
        <v>25.477</v>
      </c>
      <c r="G62" s="224"/>
      <c r="H62" s="215"/>
      <c r="I62" s="225"/>
      <c r="J62" s="219"/>
      <c r="K62" s="219">
        <v>25.329000000000001</v>
      </c>
      <c r="L62" s="219">
        <v>25.449000000000002</v>
      </c>
      <c r="M62" s="219">
        <v>26.9</v>
      </c>
      <c r="N62" s="219">
        <v>24.56</v>
      </c>
    </row>
    <row r="63" spans="1:14" x14ac:dyDescent="0.25">
      <c r="A63" s="209" t="s">
        <v>7</v>
      </c>
      <c r="B63" s="210" t="s">
        <v>10</v>
      </c>
      <c r="C63" s="219"/>
      <c r="D63" s="216"/>
      <c r="E63" s="217"/>
      <c r="F63" s="217"/>
      <c r="G63" s="224"/>
      <c r="H63" s="215"/>
      <c r="I63" s="225"/>
      <c r="J63" s="219"/>
      <c r="K63" s="219"/>
      <c r="L63" s="219"/>
      <c r="M63" s="219"/>
      <c r="N63" s="219"/>
    </row>
    <row r="64" spans="1:14" x14ac:dyDescent="0.25">
      <c r="A64" s="209" t="s">
        <v>30</v>
      </c>
      <c r="B64" s="210" t="s">
        <v>10</v>
      </c>
      <c r="C64" s="219"/>
      <c r="D64" s="216"/>
      <c r="E64" s="217">
        <v>0.26</v>
      </c>
      <c r="F64" s="217"/>
      <c r="G64" s="224"/>
      <c r="H64" s="215"/>
      <c r="I64" s="225"/>
      <c r="J64" s="219"/>
      <c r="K64" s="219">
        <v>0.15</v>
      </c>
      <c r="L64" s="219"/>
      <c r="M64" s="219"/>
      <c r="N64" s="219"/>
    </row>
    <row r="65" spans="1:14" x14ac:dyDescent="0.25">
      <c r="A65" s="209" t="s">
        <v>38</v>
      </c>
      <c r="B65" s="210" t="s">
        <v>9</v>
      </c>
      <c r="C65" s="215"/>
      <c r="D65" s="216"/>
      <c r="E65" s="216"/>
      <c r="F65" s="215"/>
      <c r="G65" s="224"/>
      <c r="H65" s="225"/>
      <c r="I65" s="225"/>
      <c r="J65" s="215"/>
      <c r="K65" s="215"/>
      <c r="L65" s="215"/>
      <c r="M65" s="215"/>
      <c r="N65" s="215"/>
    </row>
    <row r="66" spans="1:14" x14ac:dyDescent="0.25">
      <c r="C66" s="135"/>
      <c r="D66" s="135"/>
      <c r="E66" s="135"/>
      <c r="F66" s="80"/>
      <c r="G66" s="80"/>
      <c r="H66" s="80"/>
    </row>
    <row r="67" spans="1:14" ht="13.5" thickBot="1" x14ac:dyDescent="0.35">
      <c r="A67" s="105" t="s">
        <v>17</v>
      </c>
      <c r="B67" s="7" t="s">
        <v>15</v>
      </c>
      <c r="C67" s="110">
        <v>1</v>
      </c>
      <c r="D67" s="8">
        <v>2</v>
      </c>
      <c r="E67" s="110">
        <v>3</v>
      </c>
      <c r="F67" s="8">
        <v>4</v>
      </c>
      <c r="G67" s="110">
        <v>5</v>
      </c>
      <c r="H67" s="8">
        <v>6</v>
      </c>
      <c r="I67" s="110">
        <v>7</v>
      </c>
      <c r="J67" s="8">
        <v>8</v>
      </c>
      <c r="K67" s="108">
        <v>9</v>
      </c>
      <c r="L67" s="8">
        <v>10</v>
      </c>
      <c r="M67" s="8">
        <v>11</v>
      </c>
      <c r="N67" s="8">
        <v>12</v>
      </c>
    </row>
    <row r="68" spans="1:14" ht="13" thickTop="1" x14ac:dyDescent="0.25">
      <c r="A68" s="106" t="s">
        <v>8</v>
      </c>
      <c r="B68" s="42" t="s">
        <v>9</v>
      </c>
      <c r="C68" s="111">
        <v>7970.6679999999997</v>
      </c>
      <c r="D68" s="98">
        <v>5700.8190000000004</v>
      </c>
      <c r="E68" s="113">
        <v>6150.9880000000003</v>
      </c>
      <c r="F68" s="25">
        <v>8448.6769999999997</v>
      </c>
      <c r="G68" s="12">
        <v>8104.9809999999998</v>
      </c>
      <c r="H68" s="25">
        <v>8544.8369999999995</v>
      </c>
      <c r="I68" s="113">
        <v>12072.683000000001</v>
      </c>
      <c r="J68" s="25">
        <v>9760.2360000000008</v>
      </c>
      <c r="K68" s="112">
        <v>7835.2520000000004</v>
      </c>
      <c r="L68" s="25">
        <v>5941.8379999999997</v>
      </c>
      <c r="M68" s="21">
        <v>3713.5129999999999</v>
      </c>
      <c r="N68" s="25">
        <v>5467.8819999999996</v>
      </c>
    </row>
    <row r="69" spans="1:14" x14ac:dyDescent="0.25">
      <c r="A69" s="27" t="s">
        <v>38</v>
      </c>
      <c r="B69" s="28" t="s">
        <v>9</v>
      </c>
      <c r="C69" s="10">
        <v>16237.54</v>
      </c>
      <c r="D69" s="10">
        <v>16255.77</v>
      </c>
      <c r="E69" s="10">
        <v>17176.189999999999</v>
      </c>
      <c r="F69" s="10">
        <v>18291.59</v>
      </c>
      <c r="G69" s="12">
        <v>21128</v>
      </c>
      <c r="H69" s="10">
        <v>21156.9</v>
      </c>
      <c r="I69" s="10">
        <v>20281.509999999998</v>
      </c>
      <c r="J69" s="9">
        <v>20450.990000000002</v>
      </c>
      <c r="K69" s="10">
        <v>19926.23</v>
      </c>
      <c r="L69" s="10">
        <v>20438.7</v>
      </c>
      <c r="M69" s="10">
        <v>20220.93</v>
      </c>
      <c r="N69" s="10">
        <v>21185.53</v>
      </c>
    </row>
    <row r="70" spans="1:14" x14ac:dyDescent="0.25">
      <c r="A70" s="107" t="s">
        <v>0</v>
      </c>
      <c r="B70" s="28" t="s">
        <v>9</v>
      </c>
      <c r="C70" s="103">
        <v>2.4390000000000001</v>
      </c>
      <c r="D70" s="10">
        <v>5.8819999999999997</v>
      </c>
      <c r="E70" s="103">
        <v>22.917999999999999</v>
      </c>
      <c r="F70" s="10">
        <v>2.0960000000000001</v>
      </c>
      <c r="G70" s="12">
        <v>4.625</v>
      </c>
      <c r="H70" s="10">
        <v>23.262</v>
      </c>
      <c r="I70" s="103">
        <v>1.8280000000000001</v>
      </c>
      <c r="J70" s="9">
        <v>1.119</v>
      </c>
      <c r="K70" s="109">
        <v>1.0920000000000001</v>
      </c>
      <c r="L70" s="10">
        <v>28.004000000000001</v>
      </c>
      <c r="M70" s="10">
        <v>2.9670000000000001</v>
      </c>
      <c r="N70" s="10">
        <v>3.5739999999999998</v>
      </c>
    </row>
    <row r="71" spans="1:14" x14ac:dyDescent="0.25">
      <c r="A71" s="228" t="s">
        <v>79</v>
      </c>
      <c r="B71" s="28" t="s">
        <v>9</v>
      </c>
      <c r="C71" s="103">
        <v>45572.826999999997</v>
      </c>
      <c r="D71" s="10">
        <v>37134.680999999997</v>
      </c>
      <c r="E71" s="103">
        <v>46178.737000000001</v>
      </c>
      <c r="F71" s="10">
        <v>47238.517999999996</v>
      </c>
      <c r="G71" s="12">
        <v>52279.002</v>
      </c>
      <c r="H71" s="10">
        <v>48359.309000000001</v>
      </c>
      <c r="I71" s="103">
        <v>54903.62</v>
      </c>
      <c r="J71" s="9">
        <v>54581.743999999999</v>
      </c>
      <c r="K71" s="109">
        <v>53298.805</v>
      </c>
      <c r="L71" s="10">
        <v>48967.279000000002</v>
      </c>
      <c r="M71" s="10">
        <v>50245.050999999999</v>
      </c>
      <c r="N71" s="10">
        <v>45644.619999999995</v>
      </c>
    </row>
    <row r="72" spans="1:14" x14ac:dyDescent="0.25">
      <c r="A72" s="227" t="s">
        <v>83</v>
      </c>
      <c r="B72" s="28" t="s">
        <v>9</v>
      </c>
      <c r="C72" s="103"/>
      <c r="D72" s="215"/>
      <c r="E72" s="103"/>
      <c r="F72" s="215">
        <v>0.56999999999999995</v>
      </c>
      <c r="G72" s="12"/>
      <c r="H72" s="215"/>
      <c r="I72" s="103"/>
      <c r="J72" s="216"/>
      <c r="K72" s="109"/>
      <c r="L72" s="215"/>
      <c r="M72" s="215"/>
      <c r="N72" s="215"/>
    </row>
    <row r="73" spans="1:14" x14ac:dyDescent="0.25">
      <c r="A73" s="107" t="s">
        <v>40</v>
      </c>
      <c r="B73" s="28" t="s">
        <v>9</v>
      </c>
      <c r="C73" s="103">
        <v>0.70699999999999996</v>
      </c>
      <c r="D73" s="10">
        <v>2.1259999999999999</v>
      </c>
      <c r="E73" s="103">
        <v>9.56</v>
      </c>
      <c r="F73" s="10">
        <v>1.3839999999999999</v>
      </c>
      <c r="G73" s="12">
        <v>0.30199999999999999</v>
      </c>
      <c r="H73" s="10">
        <v>40.311</v>
      </c>
      <c r="I73" s="103">
        <v>0.79500000000000004</v>
      </c>
      <c r="J73" s="9">
        <v>0.435</v>
      </c>
      <c r="K73" s="109">
        <v>1.369</v>
      </c>
      <c r="L73" s="10">
        <v>13.385999999999999</v>
      </c>
      <c r="M73" s="10">
        <v>7.9969999999999999</v>
      </c>
      <c r="N73" s="10">
        <v>1.7969999999999999</v>
      </c>
    </row>
    <row r="74" spans="1:14" x14ac:dyDescent="0.25">
      <c r="A74" s="107" t="s">
        <v>2</v>
      </c>
      <c r="B74" s="28" t="s">
        <v>9</v>
      </c>
      <c r="C74" s="103">
        <v>11038.681</v>
      </c>
      <c r="D74" s="10">
        <v>9788.0720000000001</v>
      </c>
      <c r="E74" s="103">
        <v>11519.816000000001</v>
      </c>
      <c r="F74" s="10">
        <v>13843.608</v>
      </c>
      <c r="G74" s="12">
        <v>7470.6989999999996</v>
      </c>
      <c r="H74" s="10">
        <v>8792.2360000000008</v>
      </c>
      <c r="I74" s="103">
        <v>12113.076999999999</v>
      </c>
      <c r="J74" s="9">
        <v>10411.718999999999</v>
      </c>
      <c r="K74" s="109">
        <v>12920.022000000001</v>
      </c>
      <c r="L74" s="10">
        <v>9712.6560000000009</v>
      </c>
      <c r="M74" s="10">
        <v>10348.888000000001</v>
      </c>
      <c r="N74" s="10">
        <v>10579.42</v>
      </c>
    </row>
    <row r="75" spans="1:14" x14ac:dyDescent="0.25">
      <c r="A75" s="107" t="s">
        <v>39</v>
      </c>
      <c r="B75" s="28" t="s">
        <v>9</v>
      </c>
      <c r="C75" s="103"/>
      <c r="D75" s="10"/>
      <c r="E75" s="103"/>
      <c r="F75" s="10"/>
      <c r="G75" s="12"/>
      <c r="H75" s="10"/>
      <c r="I75" s="103"/>
      <c r="J75" s="9"/>
      <c r="K75" s="109"/>
      <c r="L75" s="10"/>
      <c r="M75" s="10"/>
      <c r="N75" s="10"/>
    </row>
    <row r="76" spans="1:14" x14ac:dyDescent="0.25">
      <c r="A76" s="107" t="s">
        <v>35</v>
      </c>
      <c r="B76" s="28" t="s">
        <v>45</v>
      </c>
      <c r="C76" s="103">
        <v>17.68</v>
      </c>
      <c r="D76" s="10">
        <v>3.8</v>
      </c>
      <c r="E76" s="103">
        <v>24.11</v>
      </c>
      <c r="F76" s="10">
        <v>4</v>
      </c>
      <c r="G76" s="12">
        <v>14.5</v>
      </c>
      <c r="H76" s="10">
        <v>3.8</v>
      </c>
      <c r="I76" s="103">
        <v>4.2</v>
      </c>
      <c r="J76" s="9">
        <v>3.8</v>
      </c>
      <c r="K76" s="109">
        <v>3.8</v>
      </c>
      <c r="L76" s="10">
        <v>4.0999999999999996</v>
      </c>
      <c r="M76" s="10">
        <v>168.3</v>
      </c>
      <c r="N76" s="10">
        <v>372</v>
      </c>
    </row>
    <row r="77" spans="1:14" x14ac:dyDescent="0.25">
      <c r="A77" s="107" t="s">
        <v>4</v>
      </c>
      <c r="B77" s="28" t="s">
        <v>9</v>
      </c>
      <c r="C77" s="103">
        <v>10.614000000000001</v>
      </c>
      <c r="D77" s="10">
        <v>0.996</v>
      </c>
      <c r="E77" s="103">
        <v>19.768000000000001</v>
      </c>
      <c r="F77" s="10">
        <v>8.6</v>
      </c>
      <c r="G77" s="12">
        <v>2.2570000000000001</v>
      </c>
      <c r="H77" s="10">
        <v>8.0630000000000006</v>
      </c>
      <c r="I77" s="103">
        <v>5.1459999999999999</v>
      </c>
      <c r="J77" s="9">
        <v>10.021000000000001</v>
      </c>
      <c r="K77" s="109">
        <v>8.5719999999999992</v>
      </c>
      <c r="L77" s="10">
        <v>9.7840000000000007</v>
      </c>
      <c r="M77" s="10">
        <v>8.8149999999999995</v>
      </c>
      <c r="N77" s="10">
        <v>1.7000000000000001E-2</v>
      </c>
    </row>
    <row r="78" spans="1:14" x14ac:dyDescent="0.25">
      <c r="A78" s="107" t="s">
        <v>5</v>
      </c>
      <c r="B78" s="28" t="s">
        <v>9</v>
      </c>
      <c r="C78" s="103">
        <v>8.9649999999999999</v>
      </c>
      <c r="D78" s="10">
        <v>21.867999999999999</v>
      </c>
      <c r="E78" s="103">
        <v>20.257999999999999</v>
      </c>
      <c r="F78" s="10">
        <v>37.972000000000001</v>
      </c>
      <c r="G78" s="12">
        <v>55.265999999999998</v>
      </c>
      <c r="H78" s="10">
        <v>34.337000000000003</v>
      </c>
      <c r="I78" s="103">
        <v>35.183999999999997</v>
      </c>
      <c r="J78" s="9">
        <v>25.196000000000002</v>
      </c>
      <c r="K78" s="109">
        <v>39.918999999999997</v>
      </c>
      <c r="L78" s="10">
        <v>11.744</v>
      </c>
      <c r="M78" s="10">
        <v>21.082999999999998</v>
      </c>
      <c r="N78" s="10">
        <v>8.2110000000000003</v>
      </c>
    </row>
    <row r="79" spans="1:14" x14ac:dyDescent="0.25">
      <c r="A79" s="107" t="s">
        <v>43</v>
      </c>
      <c r="B79" s="28" t="s">
        <v>45</v>
      </c>
      <c r="C79" s="103">
        <v>71750.69</v>
      </c>
      <c r="D79" s="10">
        <v>49907.839999999997</v>
      </c>
      <c r="E79" s="103">
        <v>47000.2</v>
      </c>
      <c r="F79" s="10">
        <v>36097.1</v>
      </c>
      <c r="G79" s="12">
        <v>20352.09</v>
      </c>
      <c r="H79" s="10">
        <v>16099.64</v>
      </c>
      <c r="I79" s="103">
        <v>15981.44</v>
      </c>
      <c r="J79" s="9">
        <v>13142.89</v>
      </c>
      <c r="K79" s="109">
        <v>17883.61</v>
      </c>
      <c r="L79" s="10">
        <v>37271.660000000003</v>
      </c>
      <c r="M79" s="10">
        <v>49148.42</v>
      </c>
      <c r="N79" s="10">
        <v>58974.7</v>
      </c>
    </row>
    <row r="80" spans="1:14" x14ac:dyDescent="0.25">
      <c r="A80" s="107" t="s">
        <v>11</v>
      </c>
      <c r="B80" s="28" t="s">
        <v>10</v>
      </c>
      <c r="C80" s="103">
        <v>8196.2970000000005</v>
      </c>
      <c r="D80" s="10">
        <v>5236.5730000000003</v>
      </c>
      <c r="E80" s="103">
        <v>5657.009</v>
      </c>
      <c r="F80" s="10">
        <v>4387.4040000000005</v>
      </c>
      <c r="G80" s="12">
        <v>2989.7310000000002</v>
      </c>
      <c r="H80" s="10">
        <v>3560.3040000000001</v>
      </c>
      <c r="I80" s="103">
        <v>5407.3239999999996</v>
      </c>
      <c r="J80" s="9">
        <v>6830.4589999999998</v>
      </c>
      <c r="K80" s="109">
        <v>6597.3360000000002</v>
      </c>
      <c r="L80" s="10">
        <v>8138.348</v>
      </c>
      <c r="M80" s="10">
        <v>6675.183</v>
      </c>
      <c r="N80" s="10">
        <v>6919.6390000000001</v>
      </c>
    </row>
    <row r="81" spans="1:14" x14ac:dyDescent="0.25">
      <c r="A81" s="107" t="s">
        <v>6</v>
      </c>
      <c r="B81" s="28" t="s">
        <v>10</v>
      </c>
      <c r="C81" s="103">
        <v>102.5</v>
      </c>
      <c r="D81" s="10">
        <v>127.18</v>
      </c>
      <c r="E81" s="103">
        <v>126.62</v>
      </c>
      <c r="F81" s="10">
        <v>123.16</v>
      </c>
      <c r="G81" s="12">
        <v>111.381</v>
      </c>
      <c r="H81" s="10">
        <v>127.83999999999999</v>
      </c>
      <c r="I81" s="103">
        <v>48.228000000000002</v>
      </c>
      <c r="J81" s="9">
        <v>33.555999999999997</v>
      </c>
      <c r="K81" s="109">
        <v>75.052999999999997</v>
      </c>
      <c r="L81" s="10">
        <v>173.53899999999999</v>
      </c>
      <c r="M81" s="10">
        <v>23.088999999999999</v>
      </c>
      <c r="N81" s="10">
        <v>76.106999999999999</v>
      </c>
    </row>
    <row r="82" spans="1:14" x14ac:dyDescent="0.25">
      <c r="A82" s="107" t="s">
        <v>7</v>
      </c>
      <c r="B82" s="28" t="s">
        <v>10</v>
      </c>
      <c r="C82" s="103">
        <v>291.98899999999998</v>
      </c>
      <c r="D82" s="10">
        <v>279.21800000000002</v>
      </c>
      <c r="E82" s="103">
        <v>269.33699999999999</v>
      </c>
      <c r="F82" s="10">
        <v>353.154</v>
      </c>
      <c r="G82" s="12">
        <v>368.82799999999997</v>
      </c>
      <c r="H82" s="10">
        <v>354.26900000000001</v>
      </c>
      <c r="I82" s="103">
        <v>406.28100000000001</v>
      </c>
      <c r="J82" s="9">
        <v>436.21199999999999</v>
      </c>
      <c r="K82" s="109">
        <v>357.09300000000002</v>
      </c>
      <c r="L82" s="10">
        <v>383.85500000000002</v>
      </c>
      <c r="M82" s="10">
        <v>359.40199999999999</v>
      </c>
      <c r="N82" s="10">
        <v>338.2</v>
      </c>
    </row>
    <row r="83" spans="1:14" x14ac:dyDescent="0.25">
      <c r="A83" s="27" t="s">
        <v>30</v>
      </c>
      <c r="B83" s="28" t="s">
        <v>10</v>
      </c>
      <c r="C83" s="10"/>
      <c r="D83" s="10">
        <v>10.71</v>
      </c>
      <c r="E83" s="10">
        <v>7.8789999999999996</v>
      </c>
      <c r="F83" s="10">
        <v>5.69</v>
      </c>
      <c r="G83" s="12">
        <v>6.18</v>
      </c>
      <c r="H83" s="10">
        <v>14.569000000000001</v>
      </c>
      <c r="I83" s="10">
        <v>14.351000000000001</v>
      </c>
      <c r="J83" s="9">
        <v>10.036</v>
      </c>
      <c r="K83" s="10">
        <v>52.536999999999999</v>
      </c>
      <c r="L83" s="10">
        <v>51.923000000000002</v>
      </c>
      <c r="M83" s="10">
        <v>48.9</v>
      </c>
      <c r="N83" s="10">
        <v>40.47</v>
      </c>
    </row>
    <row r="84" spans="1:14" ht="13" x14ac:dyDescent="0.3">
      <c r="A84" s="345"/>
      <c r="B84" s="345"/>
      <c r="C84" s="345"/>
      <c r="D84" s="345"/>
      <c r="E84" s="345"/>
      <c r="F84" s="345"/>
      <c r="G84" s="345"/>
      <c r="H84" s="345"/>
      <c r="I84" s="345"/>
      <c r="J84" s="345"/>
      <c r="K84" s="345"/>
      <c r="L84" s="345"/>
      <c r="M84" s="345"/>
      <c r="N84" s="345"/>
    </row>
    <row r="85" spans="1:14" ht="13.5" thickBot="1" x14ac:dyDescent="0.35">
      <c r="A85" s="5" t="s">
        <v>14</v>
      </c>
      <c r="B85" s="5" t="s">
        <v>15</v>
      </c>
      <c r="C85" s="6">
        <v>1</v>
      </c>
      <c r="D85" s="6">
        <v>2</v>
      </c>
      <c r="E85" s="6">
        <v>3</v>
      </c>
      <c r="F85" s="6">
        <v>4</v>
      </c>
      <c r="G85" s="6">
        <v>5</v>
      </c>
      <c r="H85" s="6">
        <v>6</v>
      </c>
      <c r="I85" s="6">
        <v>7</v>
      </c>
      <c r="J85" s="6">
        <v>8</v>
      </c>
      <c r="K85" s="6">
        <v>9</v>
      </c>
      <c r="L85" s="6">
        <v>10</v>
      </c>
      <c r="M85" s="6">
        <v>11</v>
      </c>
      <c r="N85" s="6">
        <v>12</v>
      </c>
    </row>
    <row r="86" spans="1:14" ht="13" thickTop="1" x14ac:dyDescent="0.25">
      <c r="A86" s="27" t="s">
        <v>8</v>
      </c>
      <c r="B86" s="28" t="s">
        <v>44</v>
      </c>
      <c r="C86" s="4">
        <f t="shared" ref="C86:N86" si="30">C103+C120</f>
        <v>3369759</v>
      </c>
      <c r="D86" s="4">
        <f t="shared" si="30"/>
        <v>2410135</v>
      </c>
      <c r="E86" s="4">
        <f t="shared" si="30"/>
        <v>2600453</v>
      </c>
      <c r="F86" s="4">
        <f t="shared" si="30"/>
        <v>3571847</v>
      </c>
      <c r="G86" s="4">
        <f t="shared" si="30"/>
        <v>3426543</v>
      </c>
      <c r="H86" s="4">
        <f t="shared" si="30"/>
        <v>3612501</v>
      </c>
      <c r="I86" s="4">
        <f t="shared" si="30"/>
        <v>5103968</v>
      </c>
      <c r="J86" s="4">
        <f t="shared" si="30"/>
        <v>4126335</v>
      </c>
      <c r="K86" s="4">
        <f t="shared" si="30"/>
        <v>3312509</v>
      </c>
      <c r="L86" s="4">
        <f t="shared" si="30"/>
        <v>2512031</v>
      </c>
      <c r="M86" s="4">
        <f t="shared" si="30"/>
        <v>1569962</v>
      </c>
      <c r="N86" s="4">
        <f t="shared" si="30"/>
        <v>2311657</v>
      </c>
    </row>
    <row r="87" spans="1:14" x14ac:dyDescent="0.25">
      <c r="A87" s="66" t="s">
        <v>38</v>
      </c>
      <c r="B87" s="28" t="s">
        <v>44</v>
      </c>
      <c r="C87" s="4">
        <f t="shared" ref="C87:N87" si="31">C104+C121</f>
        <v>6864744</v>
      </c>
      <c r="D87" s="4">
        <f t="shared" si="31"/>
        <v>6872453</v>
      </c>
      <c r="E87" s="4">
        <f t="shared" si="31"/>
        <v>7261583</v>
      </c>
      <c r="F87" s="4">
        <f t="shared" si="31"/>
        <v>7733133</v>
      </c>
      <c r="G87" s="4">
        <f t="shared" si="31"/>
        <v>8932285</v>
      </c>
      <c r="H87" s="4">
        <f t="shared" si="31"/>
        <v>8944499</v>
      </c>
      <c r="I87" s="4">
        <f t="shared" si="31"/>
        <v>8574416</v>
      </c>
      <c r="J87" s="4">
        <f t="shared" si="31"/>
        <v>8646065</v>
      </c>
      <c r="K87" s="4">
        <f t="shared" si="31"/>
        <v>8424214</v>
      </c>
      <c r="L87" s="4">
        <f t="shared" si="31"/>
        <v>8640865</v>
      </c>
      <c r="M87" s="4">
        <f t="shared" si="31"/>
        <v>8548805</v>
      </c>
      <c r="N87" s="4">
        <f t="shared" si="31"/>
        <v>8956605</v>
      </c>
    </row>
    <row r="88" spans="1:14" x14ac:dyDescent="0.25">
      <c r="A88" s="27" t="s">
        <v>0</v>
      </c>
      <c r="B88" s="28" t="s">
        <v>44</v>
      </c>
      <c r="C88" s="4">
        <f t="shared" ref="C88:N88" si="32">C105+C122</f>
        <v>1031</v>
      </c>
      <c r="D88" s="4">
        <f t="shared" si="32"/>
        <v>2564</v>
      </c>
      <c r="E88" s="4">
        <f t="shared" si="32"/>
        <v>9692</v>
      </c>
      <c r="F88" s="4">
        <f t="shared" si="32"/>
        <v>986</v>
      </c>
      <c r="G88" s="4">
        <f t="shared" si="32"/>
        <v>2168</v>
      </c>
      <c r="H88" s="4">
        <f t="shared" si="32"/>
        <v>9834</v>
      </c>
      <c r="I88" s="4">
        <f t="shared" si="32"/>
        <v>1199</v>
      </c>
      <c r="J88" s="4">
        <f t="shared" si="32"/>
        <v>633</v>
      </c>
      <c r="K88" s="4">
        <f t="shared" si="32"/>
        <v>727</v>
      </c>
      <c r="L88" s="4">
        <f t="shared" si="32"/>
        <v>11939</v>
      </c>
      <c r="M88" s="4">
        <f t="shared" si="32"/>
        <v>1254</v>
      </c>
      <c r="N88" s="4">
        <f t="shared" si="32"/>
        <v>1969</v>
      </c>
    </row>
    <row r="89" spans="1:14" x14ac:dyDescent="0.25">
      <c r="A89" s="229" t="s">
        <v>84</v>
      </c>
      <c r="B89" s="28" t="s">
        <v>44</v>
      </c>
      <c r="C89" s="4">
        <f>C106+C123</f>
        <v>17906475</v>
      </c>
      <c r="D89" s="4">
        <f>D106+D123</f>
        <v>15394120</v>
      </c>
      <c r="E89" s="4">
        <f>E106+E123+E124</f>
        <v>18754450</v>
      </c>
      <c r="F89" s="4">
        <f t="shared" ref="F89:N89" si="33">F106+F123</f>
        <v>19691342</v>
      </c>
      <c r="G89" s="4">
        <f t="shared" si="33"/>
        <v>20777879</v>
      </c>
      <c r="H89" s="4">
        <f t="shared" si="33"/>
        <v>19501723</v>
      </c>
      <c r="I89" s="4">
        <f t="shared" si="33"/>
        <v>22287563</v>
      </c>
      <c r="J89" s="4">
        <f t="shared" si="33"/>
        <v>21446259</v>
      </c>
      <c r="K89" s="4">
        <f t="shared" si="33"/>
        <v>20986804</v>
      </c>
      <c r="L89" s="4">
        <f t="shared" si="33"/>
        <v>20947333</v>
      </c>
      <c r="M89" s="4">
        <f t="shared" si="33"/>
        <v>20310241</v>
      </c>
      <c r="N89" s="4">
        <f t="shared" si="33"/>
        <v>19934159</v>
      </c>
    </row>
    <row r="90" spans="1:14" x14ac:dyDescent="0.25">
      <c r="A90" s="107" t="s">
        <v>40</v>
      </c>
      <c r="B90" s="28" t="s">
        <v>44</v>
      </c>
      <c r="C90" s="4">
        <f t="shared" ref="C90:N90" si="34">C107+C125</f>
        <v>278</v>
      </c>
      <c r="D90" s="4">
        <f t="shared" si="34"/>
        <v>835</v>
      </c>
      <c r="E90" s="4">
        <f t="shared" si="34"/>
        <v>3756</v>
      </c>
      <c r="F90" s="4">
        <f t="shared" si="34"/>
        <v>544</v>
      </c>
      <c r="G90" s="4">
        <f t="shared" si="34"/>
        <v>327</v>
      </c>
      <c r="H90" s="4">
        <f t="shared" si="34"/>
        <v>15839</v>
      </c>
      <c r="I90" s="4">
        <f t="shared" si="34"/>
        <v>312</v>
      </c>
      <c r="J90" s="4">
        <f t="shared" si="34"/>
        <v>171</v>
      </c>
      <c r="K90" s="4">
        <f t="shared" si="34"/>
        <v>538</v>
      </c>
      <c r="L90" s="4">
        <f t="shared" si="34"/>
        <v>5260</v>
      </c>
      <c r="M90" s="4">
        <f t="shared" si="34"/>
        <v>3142</v>
      </c>
      <c r="N90" s="4">
        <f t="shared" si="34"/>
        <v>718</v>
      </c>
    </row>
    <row r="91" spans="1:14" x14ac:dyDescent="0.25">
      <c r="A91" s="27" t="s">
        <v>2</v>
      </c>
      <c r="B91" s="28" t="s">
        <v>44</v>
      </c>
      <c r="C91" s="4">
        <f t="shared" ref="C91:N91" si="35">C108+C126</f>
        <v>1224742</v>
      </c>
      <c r="D91" s="4">
        <f t="shared" si="35"/>
        <v>1085987</v>
      </c>
      <c r="E91" s="4">
        <f t="shared" si="35"/>
        <v>1295429</v>
      </c>
      <c r="F91" s="4">
        <f t="shared" si="35"/>
        <v>1856483</v>
      </c>
      <c r="G91" s="4">
        <f t="shared" si="35"/>
        <v>1130467</v>
      </c>
      <c r="H91" s="4">
        <f t="shared" si="35"/>
        <v>1273181</v>
      </c>
      <c r="I91" s="4">
        <f t="shared" si="35"/>
        <v>1549353</v>
      </c>
      <c r="J91" s="4">
        <f t="shared" si="35"/>
        <v>1155180</v>
      </c>
      <c r="K91" s="4">
        <f t="shared" si="35"/>
        <v>1718110</v>
      </c>
      <c r="L91" s="4">
        <f t="shared" si="35"/>
        <v>1359084</v>
      </c>
      <c r="M91" s="4">
        <f t="shared" si="35"/>
        <v>1148209</v>
      </c>
      <c r="N91" s="4">
        <f t="shared" si="35"/>
        <v>1357180</v>
      </c>
    </row>
    <row r="92" spans="1:14" x14ac:dyDescent="0.25">
      <c r="A92" s="27" t="s">
        <v>39</v>
      </c>
      <c r="B92" s="28" t="s">
        <v>44</v>
      </c>
      <c r="C92" s="4">
        <f t="shared" ref="C92:N92" si="36">C109+C127</f>
        <v>72361</v>
      </c>
      <c r="D92" s="4">
        <f t="shared" si="36"/>
        <v>83381</v>
      </c>
      <c r="E92" s="4">
        <f t="shared" si="36"/>
        <v>0</v>
      </c>
      <c r="F92" s="4">
        <f t="shared" si="36"/>
        <v>0</v>
      </c>
      <c r="G92" s="4">
        <f t="shared" si="36"/>
        <v>0</v>
      </c>
      <c r="H92" s="4">
        <f t="shared" si="36"/>
        <v>13898</v>
      </c>
      <c r="I92" s="4">
        <f t="shared" si="36"/>
        <v>0</v>
      </c>
      <c r="J92" s="4">
        <f t="shared" si="36"/>
        <v>610195</v>
      </c>
      <c r="K92" s="4">
        <f t="shared" si="36"/>
        <v>0</v>
      </c>
      <c r="L92" s="4">
        <f t="shared" si="36"/>
        <v>0</v>
      </c>
      <c r="M92" s="4">
        <f t="shared" si="36"/>
        <v>0</v>
      </c>
      <c r="N92" s="4">
        <f t="shared" si="36"/>
        <v>0</v>
      </c>
    </row>
    <row r="93" spans="1:14" x14ac:dyDescent="0.25">
      <c r="A93" s="27" t="s">
        <v>35</v>
      </c>
      <c r="B93" s="28" t="s">
        <v>44</v>
      </c>
      <c r="C93" s="4">
        <f t="shared" ref="C93:N93" si="37">C110+C128</f>
        <v>142</v>
      </c>
      <c r="D93" s="4">
        <f t="shared" si="37"/>
        <v>36</v>
      </c>
      <c r="E93" s="4">
        <f t="shared" si="37"/>
        <v>190</v>
      </c>
      <c r="F93" s="4">
        <f t="shared" si="37"/>
        <v>38</v>
      </c>
      <c r="G93" s="4">
        <f t="shared" si="37"/>
        <v>118</v>
      </c>
      <c r="H93" s="4">
        <f t="shared" si="37"/>
        <v>36</v>
      </c>
      <c r="I93" s="4">
        <f t="shared" si="37"/>
        <v>40</v>
      </c>
      <c r="J93" s="4">
        <f t="shared" si="37"/>
        <v>36</v>
      </c>
      <c r="K93" s="4">
        <f t="shared" si="37"/>
        <v>36</v>
      </c>
      <c r="L93" s="4">
        <f t="shared" si="37"/>
        <v>39</v>
      </c>
      <c r="M93" s="4">
        <f t="shared" si="37"/>
        <v>1225</v>
      </c>
      <c r="N93" s="4">
        <f t="shared" si="37"/>
        <v>2712</v>
      </c>
    </row>
    <row r="94" spans="1:14" x14ac:dyDescent="0.25">
      <c r="A94" s="27" t="s">
        <v>4</v>
      </c>
      <c r="B94" s="28" t="s">
        <v>44</v>
      </c>
      <c r="C94" s="4">
        <f t="shared" ref="C94:N94" si="38">C111+C129</f>
        <v>4487</v>
      </c>
      <c r="D94" s="4">
        <f t="shared" si="38"/>
        <v>421</v>
      </c>
      <c r="E94" s="4">
        <f t="shared" si="38"/>
        <v>8357</v>
      </c>
      <c r="F94" s="4">
        <f t="shared" si="38"/>
        <v>3636</v>
      </c>
      <c r="G94" s="4">
        <f t="shared" si="38"/>
        <v>954</v>
      </c>
      <c r="H94" s="4">
        <f t="shared" si="38"/>
        <v>3409</v>
      </c>
      <c r="I94" s="4">
        <f t="shared" si="38"/>
        <v>2176</v>
      </c>
      <c r="J94" s="4">
        <f t="shared" si="38"/>
        <v>4237</v>
      </c>
      <c r="K94" s="4">
        <f t="shared" si="38"/>
        <v>3624</v>
      </c>
      <c r="L94" s="4">
        <f t="shared" si="38"/>
        <v>4136</v>
      </c>
      <c r="M94" s="4">
        <f t="shared" si="38"/>
        <v>3727</v>
      </c>
      <c r="N94" s="4">
        <f t="shared" si="38"/>
        <v>7</v>
      </c>
    </row>
    <row r="95" spans="1:14" x14ac:dyDescent="0.25">
      <c r="A95" s="27" t="s">
        <v>5</v>
      </c>
      <c r="B95" s="28" t="s">
        <v>44</v>
      </c>
      <c r="C95" s="4">
        <f t="shared" ref="C95:N95" si="39">C112+C130</f>
        <v>2959</v>
      </c>
      <c r="D95" s="4">
        <f t="shared" si="39"/>
        <v>7219</v>
      </c>
      <c r="E95" s="4">
        <f t="shared" si="39"/>
        <v>6687</v>
      </c>
      <c r="F95" s="4">
        <f t="shared" si="39"/>
        <v>12535</v>
      </c>
      <c r="G95" s="4">
        <f t="shared" si="39"/>
        <v>18243</v>
      </c>
      <c r="H95" s="4">
        <f t="shared" si="39"/>
        <v>11335</v>
      </c>
      <c r="I95" s="4">
        <f t="shared" si="39"/>
        <v>11614</v>
      </c>
      <c r="J95" s="4">
        <f t="shared" si="39"/>
        <v>8317</v>
      </c>
      <c r="K95" s="4">
        <f t="shared" si="39"/>
        <v>13177</v>
      </c>
      <c r="L95" s="4">
        <f t="shared" si="39"/>
        <v>3876</v>
      </c>
      <c r="M95" s="4">
        <f t="shared" si="39"/>
        <v>6960</v>
      </c>
      <c r="N95" s="4">
        <f t="shared" si="39"/>
        <v>2710</v>
      </c>
    </row>
    <row r="96" spans="1:14" x14ac:dyDescent="0.25">
      <c r="A96" s="107" t="s">
        <v>43</v>
      </c>
      <c r="B96" s="28" t="s">
        <v>44</v>
      </c>
      <c r="C96" s="4">
        <f t="shared" ref="C96:N96" si="40">C113+C131</f>
        <v>194072</v>
      </c>
      <c r="D96" s="4">
        <f t="shared" si="40"/>
        <v>132971</v>
      </c>
      <c r="E96" s="4">
        <f t="shared" si="40"/>
        <v>130403</v>
      </c>
      <c r="F96" s="4">
        <f t="shared" si="40"/>
        <v>98891</v>
      </c>
      <c r="G96" s="4">
        <f t="shared" si="40"/>
        <v>54064</v>
      </c>
      <c r="H96" s="4">
        <f t="shared" si="40"/>
        <v>43656</v>
      </c>
      <c r="I96" s="4">
        <f t="shared" si="40"/>
        <v>42496</v>
      </c>
      <c r="J96" s="4">
        <f t="shared" si="40"/>
        <v>33458</v>
      </c>
      <c r="K96" s="4">
        <f t="shared" si="40"/>
        <v>46246</v>
      </c>
      <c r="L96" s="4">
        <f t="shared" si="40"/>
        <v>95490</v>
      </c>
      <c r="M96" s="4">
        <f t="shared" si="40"/>
        <v>129017</v>
      </c>
      <c r="N96" s="4">
        <f t="shared" si="40"/>
        <v>158239</v>
      </c>
    </row>
    <row r="97" spans="1:14" x14ac:dyDescent="0.25">
      <c r="A97" s="27" t="s">
        <v>11</v>
      </c>
      <c r="B97" s="28" t="s">
        <v>44</v>
      </c>
      <c r="C97" s="4">
        <f t="shared" ref="C97:N97" si="41">C114+C132</f>
        <v>123026</v>
      </c>
      <c r="D97" s="4">
        <f t="shared" si="41"/>
        <v>78601</v>
      </c>
      <c r="E97" s="4">
        <f t="shared" si="41"/>
        <v>84912</v>
      </c>
      <c r="F97" s="4">
        <f t="shared" si="41"/>
        <v>65855</v>
      </c>
      <c r="G97" s="4">
        <f t="shared" si="41"/>
        <v>44876</v>
      </c>
      <c r="H97" s="4">
        <f t="shared" si="41"/>
        <v>53440</v>
      </c>
      <c r="I97" s="4">
        <f t="shared" si="41"/>
        <v>81164</v>
      </c>
      <c r="J97" s="4">
        <f t="shared" si="41"/>
        <v>102525</v>
      </c>
      <c r="K97" s="4">
        <f t="shared" si="41"/>
        <v>99026</v>
      </c>
      <c r="L97" s="4">
        <f t="shared" si="41"/>
        <v>122157</v>
      </c>
      <c r="M97" s="4">
        <f t="shared" si="41"/>
        <v>100195</v>
      </c>
      <c r="N97" s="4">
        <f t="shared" si="41"/>
        <v>103864</v>
      </c>
    </row>
    <row r="98" spans="1:14" x14ac:dyDescent="0.25">
      <c r="A98" s="27" t="s">
        <v>6</v>
      </c>
      <c r="B98" s="28" t="s">
        <v>44</v>
      </c>
      <c r="C98" s="4">
        <f t="shared" ref="C98:N98" si="42">C115+C133</f>
        <v>1539</v>
      </c>
      <c r="D98" s="4">
        <f t="shared" si="42"/>
        <v>2291</v>
      </c>
      <c r="E98" s="4">
        <f t="shared" si="42"/>
        <v>1901</v>
      </c>
      <c r="F98" s="4">
        <f t="shared" si="42"/>
        <v>2231</v>
      </c>
      <c r="G98" s="4">
        <f t="shared" si="42"/>
        <v>1672</v>
      </c>
      <c r="H98" s="4">
        <f t="shared" si="42"/>
        <v>1919</v>
      </c>
      <c r="I98" s="4">
        <f t="shared" si="42"/>
        <v>724</v>
      </c>
      <c r="J98" s="4">
        <f t="shared" si="42"/>
        <v>504</v>
      </c>
      <c r="K98" s="4">
        <f t="shared" si="42"/>
        <v>1507</v>
      </c>
      <c r="L98" s="4">
        <f t="shared" si="42"/>
        <v>2987</v>
      </c>
      <c r="M98" s="4">
        <f t="shared" si="42"/>
        <v>751</v>
      </c>
      <c r="N98" s="4">
        <f t="shared" si="42"/>
        <v>1511</v>
      </c>
    </row>
    <row r="99" spans="1:14" x14ac:dyDescent="0.25">
      <c r="A99" s="66" t="s">
        <v>7</v>
      </c>
      <c r="B99" s="28" t="s">
        <v>44</v>
      </c>
      <c r="C99" s="4">
        <f t="shared" ref="C99:N99" si="43">C116+C134</f>
        <v>36575</v>
      </c>
      <c r="D99" s="4">
        <f t="shared" si="43"/>
        <v>34975</v>
      </c>
      <c r="E99" s="4">
        <f t="shared" si="43"/>
        <v>33737</v>
      </c>
      <c r="F99" s="4">
        <f t="shared" si="43"/>
        <v>44236</v>
      </c>
      <c r="G99" s="4">
        <f t="shared" si="43"/>
        <v>46199</v>
      </c>
      <c r="H99" s="4">
        <f t="shared" si="43"/>
        <v>44376</v>
      </c>
      <c r="I99" s="4">
        <f t="shared" si="43"/>
        <v>50891</v>
      </c>
      <c r="J99" s="4">
        <f t="shared" si="43"/>
        <v>54640</v>
      </c>
      <c r="K99" s="4">
        <f t="shared" si="43"/>
        <v>44729</v>
      </c>
      <c r="L99" s="4">
        <f t="shared" si="43"/>
        <v>48082</v>
      </c>
      <c r="M99" s="4">
        <f t="shared" si="43"/>
        <v>45019</v>
      </c>
      <c r="N99" s="4">
        <f t="shared" si="43"/>
        <v>42363</v>
      </c>
    </row>
    <row r="100" spans="1:14" x14ac:dyDescent="0.25">
      <c r="A100" s="66" t="s">
        <v>30</v>
      </c>
      <c r="B100" s="28" t="s">
        <v>44</v>
      </c>
      <c r="C100" s="4">
        <f t="shared" ref="C100:N100" si="44">C117+C135</f>
        <v>0</v>
      </c>
      <c r="D100" s="4">
        <f t="shared" si="44"/>
        <v>1342</v>
      </c>
      <c r="E100" s="4">
        <f t="shared" si="44"/>
        <v>1020</v>
      </c>
      <c r="F100" s="4">
        <f t="shared" si="44"/>
        <v>713</v>
      </c>
      <c r="G100" s="4">
        <f t="shared" si="44"/>
        <v>774</v>
      </c>
      <c r="H100" s="4">
        <f t="shared" si="44"/>
        <v>1825</v>
      </c>
      <c r="I100" s="4">
        <f t="shared" si="44"/>
        <v>1798</v>
      </c>
      <c r="J100" s="4">
        <f t="shared" si="44"/>
        <v>1257</v>
      </c>
      <c r="K100" s="4">
        <f t="shared" si="44"/>
        <v>6600</v>
      </c>
      <c r="L100" s="4">
        <f t="shared" si="44"/>
        <v>6504</v>
      </c>
      <c r="M100" s="4">
        <f t="shared" si="44"/>
        <v>6125</v>
      </c>
      <c r="N100" s="4">
        <f t="shared" si="44"/>
        <v>5069</v>
      </c>
    </row>
    <row r="101" spans="1:14" x14ac:dyDescent="0.25">
      <c r="A101" s="134"/>
      <c r="B101" s="134"/>
      <c r="C101" s="134"/>
      <c r="D101" s="134"/>
      <c r="E101" s="134"/>
      <c r="F101" s="134"/>
      <c r="G101" s="134"/>
      <c r="H101" s="134"/>
      <c r="I101" s="134"/>
      <c r="J101" s="150"/>
      <c r="K101" s="134"/>
      <c r="L101" s="134"/>
      <c r="M101" s="134"/>
      <c r="N101" s="134"/>
    </row>
    <row r="102" spans="1:14" ht="13.5" thickBot="1" x14ac:dyDescent="0.35">
      <c r="A102" s="120" t="s">
        <v>16</v>
      </c>
      <c r="B102" s="120" t="s">
        <v>15</v>
      </c>
      <c r="C102" s="62">
        <v>1</v>
      </c>
      <c r="D102" s="62">
        <v>2</v>
      </c>
      <c r="E102" s="62">
        <v>3</v>
      </c>
      <c r="F102" s="62">
        <v>4</v>
      </c>
      <c r="G102" s="62">
        <v>5</v>
      </c>
      <c r="H102" s="62">
        <v>6</v>
      </c>
      <c r="I102" s="62">
        <v>7</v>
      </c>
      <c r="J102" s="62">
        <v>8</v>
      </c>
      <c r="K102" s="62">
        <v>9</v>
      </c>
      <c r="L102" s="62">
        <v>10</v>
      </c>
      <c r="M102" s="62">
        <v>11</v>
      </c>
      <c r="N102" s="62">
        <v>12</v>
      </c>
    </row>
    <row r="103" spans="1:14" ht="13" thickTop="1" x14ac:dyDescent="0.25">
      <c r="A103" s="41" t="s">
        <v>8</v>
      </c>
      <c r="B103" s="28" t="s">
        <v>44</v>
      </c>
      <c r="C103" s="4"/>
      <c r="D103" s="31"/>
      <c r="E103" s="3"/>
      <c r="F103" s="4"/>
      <c r="G103" s="31"/>
      <c r="H103" s="31"/>
      <c r="I103" s="31"/>
      <c r="J103" s="4"/>
      <c r="K103" s="31"/>
      <c r="L103" s="31"/>
      <c r="M103" s="4"/>
      <c r="N103" s="31"/>
    </row>
    <row r="104" spans="1:14" x14ac:dyDescent="0.25">
      <c r="A104" s="27" t="s">
        <v>38</v>
      </c>
      <c r="B104" s="28" t="s">
        <v>44</v>
      </c>
      <c r="C104" s="1"/>
      <c r="D104" s="13"/>
      <c r="E104" s="1"/>
      <c r="F104" s="1"/>
      <c r="G104" s="1"/>
      <c r="H104" s="1"/>
      <c r="I104" s="1"/>
      <c r="J104" s="1"/>
      <c r="K104" s="13"/>
      <c r="L104" s="13"/>
      <c r="M104" s="1"/>
      <c r="N104" s="13"/>
    </row>
    <row r="105" spans="1:14" x14ac:dyDescent="0.25">
      <c r="A105" s="27" t="s">
        <v>0</v>
      </c>
      <c r="B105" s="28" t="s">
        <v>44</v>
      </c>
      <c r="C105" s="1"/>
      <c r="D105" s="39">
        <v>77</v>
      </c>
      <c r="E105" s="1">
        <v>3</v>
      </c>
      <c r="F105" s="1">
        <v>100</v>
      </c>
      <c r="G105" s="39">
        <v>213</v>
      </c>
      <c r="H105" s="39"/>
      <c r="I105" s="39">
        <v>426</v>
      </c>
      <c r="J105" s="1">
        <v>160</v>
      </c>
      <c r="K105" s="40">
        <v>265</v>
      </c>
      <c r="L105" s="13">
        <v>100</v>
      </c>
      <c r="M105" s="1"/>
      <c r="N105" s="39">
        <v>458</v>
      </c>
    </row>
    <row r="106" spans="1:14" x14ac:dyDescent="0.25">
      <c r="A106" s="229" t="s">
        <v>79</v>
      </c>
      <c r="B106" s="28" t="s">
        <v>44</v>
      </c>
      <c r="C106" s="1"/>
      <c r="D106" s="39">
        <v>803161</v>
      </c>
      <c r="E106" s="1">
        <v>609901</v>
      </c>
      <c r="F106" s="39">
        <v>1130384</v>
      </c>
      <c r="G106" s="39">
        <v>236414</v>
      </c>
      <c r="H106" s="39">
        <v>500383</v>
      </c>
      <c r="I106" s="39">
        <v>714833</v>
      </c>
      <c r="J106" s="1"/>
      <c r="K106" s="40">
        <v>44638</v>
      </c>
      <c r="L106" s="39">
        <v>1707110</v>
      </c>
      <c r="M106" s="1">
        <v>567956</v>
      </c>
      <c r="N106" s="39">
        <v>1999474</v>
      </c>
    </row>
    <row r="107" spans="1:14" x14ac:dyDescent="0.25">
      <c r="A107" s="107" t="s">
        <v>40</v>
      </c>
      <c r="B107" s="28" t="s">
        <v>44</v>
      </c>
      <c r="C107" s="1"/>
      <c r="D107" s="39"/>
      <c r="E107" s="1"/>
      <c r="F107" s="39"/>
      <c r="G107" s="39">
        <v>208</v>
      </c>
      <c r="H107" s="39"/>
      <c r="I107" s="39"/>
      <c r="J107" s="1"/>
      <c r="K107" s="40"/>
      <c r="L107" s="39"/>
      <c r="M107" s="1"/>
      <c r="N107" s="39">
        <v>12</v>
      </c>
    </row>
    <row r="108" spans="1:14" x14ac:dyDescent="0.25">
      <c r="A108" s="27" t="s">
        <v>2</v>
      </c>
      <c r="B108" s="28" t="s">
        <v>44</v>
      </c>
      <c r="C108" s="1"/>
      <c r="D108" s="39"/>
      <c r="E108" s="1">
        <v>17305</v>
      </c>
      <c r="F108" s="39">
        <v>320535</v>
      </c>
      <c r="G108" s="39">
        <v>301593</v>
      </c>
      <c r="H108" s="39">
        <v>297682</v>
      </c>
      <c r="I108" s="39">
        <v>205407</v>
      </c>
      <c r="J108" s="1"/>
      <c r="K108" s="40">
        <v>284634</v>
      </c>
      <c r="L108" s="39">
        <v>281465</v>
      </c>
      <c r="M108" s="1"/>
      <c r="N108" s="39">
        <v>183393</v>
      </c>
    </row>
    <row r="109" spans="1:14" x14ac:dyDescent="0.25">
      <c r="A109" s="27" t="s">
        <v>39</v>
      </c>
      <c r="B109" s="28" t="s">
        <v>44</v>
      </c>
      <c r="C109" s="1">
        <v>72361</v>
      </c>
      <c r="D109" s="39">
        <v>83381</v>
      </c>
      <c r="E109" s="1"/>
      <c r="F109" s="39"/>
      <c r="G109" s="39"/>
      <c r="H109" s="39">
        <v>13898</v>
      </c>
      <c r="I109" s="39"/>
      <c r="J109" s="1">
        <v>610195</v>
      </c>
      <c r="K109" s="40"/>
      <c r="L109" s="39"/>
      <c r="M109" s="1"/>
      <c r="N109" s="39"/>
    </row>
    <row r="110" spans="1:14" x14ac:dyDescent="0.25">
      <c r="A110" s="27" t="s">
        <v>35</v>
      </c>
      <c r="B110" s="28" t="s">
        <v>44</v>
      </c>
      <c r="C110" s="1"/>
      <c r="D110" s="39"/>
      <c r="E110" s="1"/>
      <c r="F110" s="39"/>
      <c r="G110" s="39"/>
      <c r="H110" s="39"/>
      <c r="I110" s="39"/>
      <c r="J110" s="1"/>
      <c r="K110" s="40"/>
      <c r="L110" s="39"/>
      <c r="M110" s="1"/>
      <c r="N110" s="39"/>
    </row>
    <row r="111" spans="1:14" x14ac:dyDescent="0.25">
      <c r="A111" s="27" t="s">
        <v>4</v>
      </c>
      <c r="B111" s="28" t="s">
        <v>44</v>
      </c>
      <c r="C111" s="1"/>
      <c r="D111" s="38"/>
      <c r="E111" s="1"/>
      <c r="F111" s="1"/>
      <c r="G111" s="1"/>
      <c r="H111" s="39"/>
      <c r="I111" s="13"/>
      <c r="J111" s="1"/>
      <c r="K111" s="15"/>
      <c r="L111" s="38"/>
      <c r="M111" s="1"/>
      <c r="N111" s="38"/>
    </row>
    <row r="112" spans="1:14" x14ac:dyDescent="0.25">
      <c r="A112" s="27" t="s">
        <v>5</v>
      </c>
      <c r="B112" s="28" t="s">
        <v>44</v>
      </c>
      <c r="C112" s="1"/>
      <c r="D112" s="38"/>
      <c r="E112" s="1"/>
      <c r="F112" s="1"/>
      <c r="G112" s="1"/>
      <c r="H112" s="39"/>
      <c r="I112" s="1"/>
      <c r="J112" s="1"/>
      <c r="K112" s="15"/>
      <c r="L112" s="38"/>
      <c r="M112" s="1"/>
      <c r="N112" s="39"/>
    </row>
    <row r="113" spans="1:14" x14ac:dyDescent="0.25">
      <c r="A113" s="107" t="s">
        <v>43</v>
      </c>
      <c r="B113" s="28" t="s">
        <v>44</v>
      </c>
      <c r="C113" s="1"/>
      <c r="D113" s="38"/>
      <c r="E113" s="1"/>
      <c r="F113" s="1"/>
      <c r="G113" s="1"/>
      <c r="H113" s="39"/>
      <c r="I113" s="1"/>
      <c r="J113" s="1"/>
      <c r="K113" s="15"/>
      <c r="L113" s="38"/>
      <c r="M113" s="1"/>
      <c r="N113" s="39"/>
    </row>
    <row r="114" spans="1:14" x14ac:dyDescent="0.25">
      <c r="A114" s="27" t="s">
        <v>11</v>
      </c>
      <c r="B114" s="28" t="s">
        <v>44</v>
      </c>
      <c r="C114" s="1"/>
      <c r="D114" s="38"/>
      <c r="E114" s="1"/>
      <c r="F114" s="1"/>
      <c r="G114" s="1"/>
      <c r="H114" s="13"/>
      <c r="I114" s="1"/>
      <c r="J114" s="1"/>
      <c r="K114" s="15"/>
      <c r="L114" s="38"/>
      <c r="M114" s="1"/>
      <c r="N114" s="38"/>
    </row>
    <row r="115" spans="1:14" x14ac:dyDescent="0.25">
      <c r="A115" s="27" t="s">
        <v>6</v>
      </c>
      <c r="B115" s="28" t="s">
        <v>44</v>
      </c>
      <c r="C115" s="1"/>
      <c r="D115" s="39">
        <v>382</v>
      </c>
      <c r="E115" s="1"/>
      <c r="F115" s="1">
        <v>382</v>
      </c>
      <c r="G115" s="1"/>
      <c r="H115" s="1"/>
      <c r="I115" s="1"/>
      <c r="J115" s="1"/>
      <c r="K115" s="40">
        <v>380</v>
      </c>
      <c r="L115" s="39">
        <v>382</v>
      </c>
      <c r="M115" s="1">
        <v>404</v>
      </c>
      <c r="N115" s="39">
        <v>369</v>
      </c>
    </row>
    <row r="116" spans="1:14" x14ac:dyDescent="0.25">
      <c r="A116" s="27" t="s">
        <v>7</v>
      </c>
      <c r="B116" s="28" t="s">
        <v>44</v>
      </c>
      <c r="C116" s="1"/>
      <c r="D116" s="39"/>
      <c r="E116" s="1"/>
      <c r="F116" s="1"/>
      <c r="G116" s="1"/>
      <c r="H116" s="1"/>
      <c r="I116" s="1"/>
      <c r="J116" s="1"/>
      <c r="K116" s="40"/>
      <c r="L116" s="39"/>
      <c r="M116" s="1"/>
      <c r="N116" s="39"/>
    </row>
    <row r="117" spans="1:14" x14ac:dyDescent="0.25">
      <c r="A117" s="27" t="s">
        <v>30</v>
      </c>
      <c r="B117" s="28" t="s">
        <v>44</v>
      </c>
      <c r="C117" s="1"/>
      <c r="D117" s="39"/>
      <c r="E117" s="1">
        <v>33</v>
      </c>
      <c r="F117" s="1"/>
      <c r="G117" s="1"/>
      <c r="H117" s="1"/>
      <c r="I117" s="1"/>
      <c r="J117" s="1"/>
      <c r="K117" s="40">
        <v>19</v>
      </c>
      <c r="L117" s="39"/>
      <c r="M117" s="1"/>
      <c r="N117" s="39"/>
    </row>
    <row r="119" spans="1:14" ht="13.5" thickBot="1" x14ac:dyDescent="0.35">
      <c r="A119" s="5" t="s">
        <v>18</v>
      </c>
      <c r="B119" s="5" t="s">
        <v>15</v>
      </c>
      <c r="C119" s="6">
        <v>1</v>
      </c>
      <c r="D119" s="6">
        <v>2</v>
      </c>
      <c r="E119" s="6">
        <v>3</v>
      </c>
      <c r="F119" s="6">
        <v>4</v>
      </c>
      <c r="G119" s="6">
        <v>5</v>
      </c>
      <c r="H119" s="6">
        <v>6</v>
      </c>
      <c r="I119" s="6">
        <v>7</v>
      </c>
      <c r="J119" s="6">
        <v>8</v>
      </c>
      <c r="K119" s="6">
        <v>9</v>
      </c>
      <c r="L119" s="6">
        <v>10</v>
      </c>
      <c r="M119" s="6">
        <v>11</v>
      </c>
      <c r="N119" s="6">
        <v>12</v>
      </c>
    </row>
    <row r="120" spans="1:14" ht="13" thickTop="1" x14ac:dyDescent="0.25">
      <c r="A120" s="27" t="s">
        <v>8</v>
      </c>
      <c r="B120" s="28" t="s">
        <v>44</v>
      </c>
      <c r="C120" s="13">
        <v>3369759</v>
      </c>
      <c r="D120" s="99">
        <v>2410135</v>
      </c>
      <c r="E120" s="35">
        <v>2600453</v>
      </c>
      <c r="F120" s="4">
        <v>3571847</v>
      </c>
      <c r="G120" s="4">
        <v>3426543</v>
      </c>
      <c r="H120" s="13">
        <v>3612501</v>
      </c>
      <c r="I120" s="37">
        <v>5103968</v>
      </c>
      <c r="J120" s="37">
        <v>4126335</v>
      </c>
      <c r="K120" s="37">
        <v>3312509</v>
      </c>
      <c r="L120" s="4">
        <v>2512031</v>
      </c>
      <c r="M120" s="37">
        <v>1569962</v>
      </c>
      <c r="N120" s="13">
        <v>2311657</v>
      </c>
    </row>
    <row r="121" spans="1:14" x14ac:dyDescent="0.25">
      <c r="A121" s="27" t="s">
        <v>38</v>
      </c>
      <c r="B121" s="28" t="s">
        <v>44</v>
      </c>
      <c r="C121" s="13">
        <v>6864744</v>
      </c>
      <c r="D121" s="100">
        <v>6872453</v>
      </c>
      <c r="E121" s="1">
        <v>7261583</v>
      </c>
      <c r="F121" s="1">
        <v>7733133</v>
      </c>
      <c r="G121" s="1">
        <v>8932285</v>
      </c>
      <c r="H121" s="13">
        <v>8944499</v>
      </c>
      <c r="I121" s="37">
        <v>8574416</v>
      </c>
      <c r="J121" s="13">
        <v>8646065</v>
      </c>
      <c r="K121" s="13">
        <v>8424214</v>
      </c>
      <c r="L121" s="1">
        <v>8640865</v>
      </c>
      <c r="M121" s="13">
        <v>8548805</v>
      </c>
      <c r="N121" s="13">
        <v>8956605</v>
      </c>
    </row>
    <row r="122" spans="1:14" x14ac:dyDescent="0.25">
      <c r="A122" s="27" t="s">
        <v>0</v>
      </c>
      <c r="B122" s="28" t="s">
        <v>44</v>
      </c>
      <c r="C122" s="13">
        <v>1031</v>
      </c>
      <c r="D122" s="100">
        <v>2487</v>
      </c>
      <c r="E122" s="1">
        <v>9689</v>
      </c>
      <c r="F122" s="1">
        <v>886</v>
      </c>
      <c r="G122" s="1">
        <v>1955</v>
      </c>
      <c r="H122" s="13">
        <v>9834</v>
      </c>
      <c r="I122" s="37">
        <v>773</v>
      </c>
      <c r="J122" s="37">
        <v>473</v>
      </c>
      <c r="K122" s="37">
        <v>462</v>
      </c>
      <c r="L122" s="1">
        <v>11839</v>
      </c>
      <c r="M122" s="37">
        <v>1254</v>
      </c>
      <c r="N122" s="13">
        <v>1511</v>
      </c>
    </row>
    <row r="123" spans="1:14" x14ac:dyDescent="0.25">
      <c r="A123" s="27" t="s">
        <v>1</v>
      </c>
      <c r="B123" s="28" t="s">
        <v>44</v>
      </c>
      <c r="C123" s="13">
        <v>17906475</v>
      </c>
      <c r="D123" s="100">
        <v>14590959</v>
      </c>
      <c r="E123" s="1">
        <v>18144549</v>
      </c>
      <c r="F123" s="1">
        <v>18560958</v>
      </c>
      <c r="G123" s="1">
        <v>20541465</v>
      </c>
      <c r="H123" s="13">
        <v>19001340</v>
      </c>
      <c r="I123" s="37">
        <v>21572730</v>
      </c>
      <c r="J123" s="37">
        <v>21446259</v>
      </c>
      <c r="K123" s="37">
        <v>20942166</v>
      </c>
      <c r="L123" s="1">
        <v>19240223</v>
      </c>
      <c r="M123" s="37">
        <v>19742285</v>
      </c>
      <c r="N123" s="13">
        <v>17934685</v>
      </c>
    </row>
    <row r="124" spans="1:14" x14ac:dyDescent="0.25">
      <c r="A124" s="227" t="s">
        <v>83</v>
      </c>
      <c r="B124" s="28" t="s">
        <v>44</v>
      </c>
      <c r="C124" s="230"/>
      <c r="D124" s="231"/>
      <c r="E124" s="232"/>
      <c r="F124" s="232">
        <v>222</v>
      </c>
      <c r="G124" s="232"/>
      <c r="H124" s="230"/>
      <c r="I124" s="233"/>
      <c r="J124" s="233"/>
      <c r="K124" s="233"/>
      <c r="L124" s="232"/>
      <c r="M124" s="233"/>
      <c r="N124" s="230"/>
    </row>
    <row r="125" spans="1:14" x14ac:dyDescent="0.25">
      <c r="A125" s="107" t="s">
        <v>40</v>
      </c>
      <c r="B125" s="28" t="s">
        <v>44</v>
      </c>
      <c r="C125" s="13">
        <v>278</v>
      </c>
      <c r="D125" s="100">
        <v>835</v>
      </c>
      <c r="E125" s="1">
        <v>3756</v>
      </c>
      <c r="F125" s="1">
        <v>544</v>
      </c>
      <c r="G125" s="1">
        <v>119</v>
      </c>
      <c r="H125" s="13">
        <v>15839</v>
      </c>
      <c r="I125" s="37">
        <v>312</v>
      </c>
      <c r="J125" s="37">
        <v>171</v>
      </c>
      <c r="K125" s="37">
        <v>538</v>
      </c>
      <c r="L125" s="1">
        <v>5260</v>
      </c>
      <c r="M125" s="37">
        <v>3142</v>
      </c>
      <c r="N125" s="13">
        <v>706</v>
      </c>
    </row>
    <row r="126" spans="1:14" x14ac:dyDescent="0.25">
      <c r="A126" s="27" t="s">
        <v>2</v>
      </c>
      <c r="B126" s="28" t="s">
        <v>44</v>
      </c>
      <c r="C126" s="13">
        <v>1224742</v>
      </c>
      <c r="D126" s="100">
        <v>1085987</v>
      </c>
      <c r="E126" s="1">
        <v>1278124</v>
      </c>
      <c r="F126" s="1">
        <v>1535948</v>
      </c>
      <c r="G126" s="1">
        <v>828874</v>
      </c>
      <c r="H126" s="13">
        <v>975499</v>
      </c>
      <c r="I126" s="37">
        <v>1343946</v>
      </c>
      <c r="J126" s="37">
        <v>1155180</v>
      </c>
      <c r="K126" s="37">
        <v>1433476</v>
      </c>
      <c r="L126" s="1">
        <v>1077619</v>
      </c>
      <c r="M126" s="37">
        <v>1148209</v>
      </c>
      <c r="N126" s="13">
        <v>1173787</v>
      </c>
    </row>
    <row r="127" spans="1:14" x14ac:dyDescent="0.25">
      <c r="A127" s="27" t="s">
        <v>39</v>
      </c>
      <c r="B127" s="28" t="s">
        <v>44</v>
      </c>
      <c r="C127" s="13"/>
      <c r="D127" s="100"/>
      <c r="E127" s="1"/>
      <c r="F127" s="1"/>
      <c r="G127" s="1"/>
      <c r="H127" s="13"/>
      <c r="I127" s="37"/>
      <c r="J127" s="37"/>
      <c r="K127" s="37"/>
      <c r="L127" s="1"/>
      <c r="M127" s="37"/>
      <c r="N127" s="13"/>
    </row>
    <row r="128" spans="1:14" x14ac:dyDescent="0.25">
      <c r="A128" s="27" t="s">
        <v>35</v>
      </c>
      <c r="B128" s="28" t="s">
        <v>44</v>
      </c>
      <c r="C128" s="13">
        <v>142</v>
      </c>
      <c r="D128" s="100">
        <v>36</v>
      </c>
      <c r="E128" s="1">
        <v>190</v>
      </c>
      <c r="F128" s="1">
        <v>38</v>
      </c>
      <c r="G128" s="1">
        <v>118</v>
      </c>
      <c r="H128" s="13">
        <v>36</v>
      </c>
      <c r="I128" s="37">
        <v>40</v>
      </c>
      <c r="J128" s="37">
        <v>36</v>
      </c>
      <c r="K128" s="37">
        <v>36</v>
      </c>
      <c r="L128" s="1">
        <v>39</v>
      </c>
      <c r="M128" s="37">
        <v>1225</v>
      </c>
      <c r="N128" s="13">
        <v>2712</v>
      </c>
    </row>
    <row r="129" spans="1:14" x14ac:dyDescent="0.25">
      <c r="A129" s="27" t="s">
        <v>4</v>
      </c>
      <c r="B129" s="28" t="s">
        <v>44</v>
      </c>
      <c r="C129" s="13">
        <v>4487</v>
      </c>
      <c r="D129" s="100">
        <v>421</v>
      </c>
      <c r="E129" s="1">
        <v>8357</v>
      </c>
      <c r="F129" s="1">
        <v>3636</v>
      </c>
      <c r="G129" s="1">
        <v>954</v>
      </c>
      <c r="H129" s="13">
        <v>3409</v>
      </c>
      <c r="I129" s="37">
        <v>2176</v>
      </c>
      <c r="J129" s="37">
        <v>4237</v>
      </c>
      <c r="K129" s="37">
        <v>3624</v>
      </c>
      <c r="L129" s="1">
        <v>4136</v>
      </c>
      <c r="M129" s="37">
        <v>3727</v>
      </c>
      <c r="N129" s="13">
        <v>7</v>
      </c>
    </row>
    <row r="130" spans="1:14" x14ac:dyDescent="0.25">
      <c r="A130" s="27" t="s">
        <v>5</v>
      </c>
      <c r="B130" s="28" t="s">
        <v>44</v>
      </c>
      <c r="C130" s="13">
        <v>2959</v>
      </c>
      <c r="D130" s="100">
        <v>7219</v>
      </c>
      <c r="E130" s="1">
        <v>6687</v>
      </c>
      <c r="F130" s="1">
        <v>12535</v>
      </c>
      <c r="G130" s="1">
        <v>18243</v>
      </c>
      <c r="H130" s="13">
        <v>11335</v>
      </c>
      <c r="I130" s="37">
        <v>11614</v>
      </c>
      <c r="J130" s="37">
        <v>8317</v>
      </c>
      <c r="K130" s="37">
        <v>13177</v>
      </c>
      <c r="L130" s="1">
        <v>3876</v>
      </c>
      <c r="M130" s="37">
        <v>6960</v>
      </c>
      <c r="N130" s="13">
        <v>2710</v>
      </c>
    </row>
    <row r="131" spans="1:14" x14ac:dyDescent="0.25">
      <c r="A131" s="107" t="s">
        <v>43</v>
      </c>
      <c r="B131" s="28" t="s">
        <v>44</v>
      </c>
      <c r="C131" s="13">
        <v>194072</v>
      </c>
      <c r="D131" s="100">
        <v>132971</v>
      </c>
      <c r="E131" s="1">
        <v>130403</v>
      </c>
      <c r="F131" s="1">
        <v>98891</v>
      </c>
      <c r="G131" s="1">
        <v>54064</v>
      </c>
      <c r="H131" s="13">
        <v>43656</v>
      </c>
      <c r="I131" s="37">
        <v>42496</v>
      </c>
      <c r="J131" s="37">
        <v>33458</v>
      </c>
      <c r="K131" s="37">
        <v>46246</v>
      </c>
      <c r="L131" s="1">
        <v>95490</v>
      </c>
      <c r="M131" s="37">
        <v>129017</v>
      </c>
      <c r="N131" s="13">
        <v>158239</v>
      </c>
    </row>
    <row r="132" spans="1:14" x14ac:dyDescent="0.25">
      <c r="A132" s="27" t="s">
        <v>11</v>
      </c>
      <c r="B132" s="28" t="s">
        <v>44</v>
      </c>
      <c r="C132" s="13">
        <v>123026</v>
      </c>
      <c r="D132" s="100">
        <v>78601</v>
      </c>
      <c r="E132" s="1">
        <v>84912</v>
      </c>
      <c r="F132" s="1">
        <v>65855</v>
      </c>
      <c r="G132" s="1">
        <v>44876</v>
      </c>
      <c r="H132" s="13">
        <v>53440</v>
      </c>
      <c r="I132" s="37">
        <v>81164</v>
      </c>
      <c r="J132" s="37">
        <v>102525</v>
      </c>
      <c r="K132" s="37">
        <v>99026</v>
      </c>
      <c r="L132" s="1">
        <v>122157</v>
      </c>
      <c r="M132" s="37">
        <v>100195</v>
      </c>
      <c r="N132" s="13">
        <v>103864</v>
      </c>
    </row>
    <row r="133" spans="1:14" x14ac:dyDescent="0.25">
      <c r="A133" s="27" t="s">
        <v>6</v>
      </c>
      <c r="B133" s="28" t="s">
        <v>44</v>
      </c>
      <c r="C133" s="13">
        <v>1539</v>
      </c>
      <c r="D133" s="100">
        <v>1909</v>
      </c>
      <c r="E133" s="2">
        <v>1901</v>
      </c>
      <c r="F133" s="1">
        <v>1849</v>
      </c>
      <c r="G133" s="1">
        <v>1672</v>
      </c>
      <c r="H133" s="13">
        <v>1919</v>
      </c>
      <c r="I133" s="37">
        <v>724</v>
      </c>
      <c r="J133" s="37">
        <v>504</v>
      </c>
      <c r="K133" s="37">
        <v>1127</v>
      </c>
      <c r="L133" s="1">
        <v>2605</v>
      </c>
      <c r="M133" s="37">
        <v>347</v>
      </c>
      <c r="N133" s="13">
        <v>1142</v>
      </c>
    </row>
    <row r="134" spans="1:14" x14ac:dyDescent="0.25">
      <c r="A134" s="27" t="s">
        <v>7</v>
      </c>
      <c r="B134" s="28" t="s">
        <v>44</v>
      </c>
      <c r="C134" s="13">
        <v>36575</v>
      </c>
      <c r="D134" s="100">
        <v>34975</v>
      </c>
      <c r="E134" s="1">
        <v>33737</v>
      </c>
      <c r="F134" s="1">
        <v>44236</v>
      </c>
      <c r="G134" s="1">
        <v>46199</v>
      </c>
      <c r="H134" s="13">
        <v>44376</v>
      </c>
      <c r="I134" s="37">
        <v>50891</v>
      </c>
      <c r="J134" s="37">
        <v>54640</v>
      </c>
      <c r="K134" s="37">
        <v>44729</v>
      </c>
      <c r="L134" s="1">
        <v>48082</v>
      </c>
      <c r="M134" s="37">
        <v>45019</v>
      </c>
      <c r="N134" s="13">
        <v>42363</v>
      </c>
    </row>
    <row r="135" spans="1:14" x14ac:dyDescent="0.25">
      <c r="A135" s="27" t="s">
        <v>30</v>
      </c>
      <c r="B135" s="28" t="s">
        <v>44</v>
      </c>
      <c r="C135" s="13"/>
      <c r="D135" s="100">
        <v>1342</v>
      </c>
      <c r="E135" s="1">
        <v>987</v>
      </c>
      <c r="F135" s="1">
        <v>713</v>
      </c>
      <c r="G135" s="1">
        <v>774</v>
      </c>
      <c r="H135" s="13">
        <v>1825</v>
      </c>
      <c r="I135" s="37">
        <v>1798</v>
      </c>
      <c r="J135" s="13">
        <v>1257</v>
      </c>
      <c r="K135" s="13">
        <v>6581</v>
      </c>
      <c r="L135" s="1">
        <v>6504</v>
      </c>
      <c r="M135" s="13">
        <v>6125</v>
      </c>
      <c r="N135" s="13">
        <v>5069</v>
      </c>
    </row>
    <row r="137" spans="1:14" ht="13" x14ac:dyDescent="0.3">
      <c r="A137" s="93" t="s">
        <v>28</v>
      </c>
      <c r="B137" s="85" t="s">
        <v>15</v>
      </c>
      <c r="C137" s="86">
        <v>2</v>
      </c>
      <c r="D137" s="87">
        <v>3</v>
      </c>
      <c r="E137" s="87">
        <v>4</v>
      </c>
      <c r="F137" s="87">
        <v>5</v>
      </c>
      <c r="G137" s="87">
        <v>6</v>
      </c>
      <c r="H137" s="87">
        <v>7</v>
      </c>
      <c r="I137" s="87">
        <v>8</v>
      </c>
      <c r="J137" s="88">
        <v>9</v>
      </c>
      <c r="K137" s="88">
        <v>10</v>
      </c>
      <c r="L137" s="88">
        <v>11</v>
      </c>
      <c r="M137" s="88">
        <v>12</v>
      </c>
      <c r="N137" s="88">
        <v>1</v>
      </c>
    </row>
    <row r="138" spans="1:14" x14ac:dyDescent="0.25">
      <c r="A138" s="82" t="s">
        <v>8</v>
      </c>
      <c r="B138" s="89" t="s">
        <v>44</v>
      </c>
      <c r="C138" s="84">
        <f t="shared" ref="C138:N138" si="45">C120+C103+C121+C104</f>
        <v>10234503</v>
      </c>
      <c r="D138" s="84">
        <f t="shared" si="45"/>
        <v>9282588</v>
      </c>
      <c r="E138" s="84">
        <f t="shared" si="45"/>
        <v>9862036</v>
      </c>
      <c r="F138" s="84">
        <f t="shared" si="45"/>
        <v>11304980</v>
      </c>
      <c r="G138" s="84">
        <f>G120+G103+G121+G104</f>
        <v>12358828</v>
      </c>
      <c r="H138" s="84">
        <f t="shared" si="45"/>
        <v>12557000</v>
      </c>
      <c r="I138" s="84">
        <f t="shared" si="45"/>
        <v>13678384</v>
      </c>
      <c r="J138" s="84">
        <f t="shared" si="45"/>
        <v>12772400</v>
      </c>
      <c r="K138" s="84">
        <f t="shared" si="45"/>
        <v>11736723</v>
      </c>
      <c r="L138" s="84">
        <f t="shared" si="45"/>
        <v>11152896</v>
      </c>
      <c r="M138" s="84">
        <f t="shared" si="45"/>
        <v>10118767</v>
      </c>
      <c r="N138" s="84">
        <f t="shared" si="45"/>
        <v>11268262</v>
      </c>
    </row>
    <row r="139" spans="1:14" x14ac:dyDescent="0.25">
      <c r="A139" s="82" t="s">
        <v>0</v>
      </c>
      <c r="B139" s="89" t="s">
        <v>44</v>
      </c>
      <c r="C139" s="84">
        <f t="shared" ref="C139:N139" si="46">C122+C105</f>
        <v>1031</v>
      </c>
      <c r="D139" s="84">
        <f t="shared" si="46"/>
        <v>2564</v>
      </c>
      <c r="E139" s="84">
        <f t="shared" si="46"/>
        <v>9692</v>
      </c>
      <c r="F139" s="84">
        <f t="shared" si="46"/>
        <v>986</v>
      </c>
      <c r="G139" s="84">
        <f t="shared" si="46"/>
        <v>2168</v>
      </c>
      <c r="H139" s="84">
        <f t="shared" si="46"/>
        <v>9834</v>
      </c>
      <c r="I139" s="84">
        <f t="shared" si="46"/>
        <v>1199</v>
      </c>
      <c r="J139" s="84">
        <f t="shared" si="46"/>
        <v>633</v>
      </c>
      <c r="K139" s="84">
        <f t="shared" si="46"/>
        <v>727</v>
      </c>
      <c r="L139" s="84">
        <f t="shared" si="46"/>
        <v>11939</v>
      </c>
      <c r="M139" s="84">
        <f t="shared" si="46"/>
        <v>1254</v>
      </c>
      <c r="N139" s="84">
        <f t="shared" si="46"/>
        <v>1969</v>
      </c>
    </row>
    <row r="140" spans="1:14" x14ac:dyDescent="0.25">
      <c r="A140" s="82" t="s">
        <v>1</v>
      </c>
      <c r="B140" s="89" t="s">
        <v>44</v>
      </c>
      <c r="C140" s="84">
        <f>C123+C106</f>
        <v>17906475</v>
      </c>
      <c r="D140" s="84">
        <f>D123+D106</f>
        <v>15394120</v>
      </c>
      <c r="E140" s="84">
        <f>E123+E106</f>
        <v>18754450</v>
      </c>
      <c r="F140" s="84">
        <f>F123+F106+F124</f>
        <v>19691564</v>
      </c>
      <c r="G140" s="84">
        <f t="shared" ref="G140:N140" si="47">G123+G106</f>
        <v>20777879</v>
      </c>
      <c r="H140" s="84">
        <f t="shared" si="47"/>
        <v>19501723</v>
      </c>
      <c r="I140" s="84">
        <f t="shared" si="47"/>
        <v>22287563</v>
      </c>
      <c r="J140" s="84">
        <f t="shared" si="47"/>
        <v>21446259</v>
      </c>
      <c r="K140" s="84">
        <f t="shared" si="47"/>
        <v>20986804</v>
      </c>
      <c r="L140" s="84">
        <f t="shared" si="47"/>
        <v>20947333</v>
      </c>
      <c r="M140" s="84">
        <f t="shared" si="47"/>
        <v>20310241</v>
      </c>
      <c r="N140" s="84">
        <f t="shared" si="47"/>
        <v>19934159</v>
      </c>
    </row>
    <row r="141" spans="1:14" x14ac:dyDescent="0.25">
      <c r="A141" s="82" t="s">
        <v>40</v>
      </c>
      <c r="B141" s="89" t="s">
        <v>44</v>
      </c>
      <c r="C141" s="84">
        <f t="shared" ref="C141:N141" si="48">C125+C107</f>
        <v>278</v>
      </c>
      <c r="D141" s="84">
        <f t="shared" si="48"/>
        <v>835</v>
      </c>
      <c r="E141" s="84">
        <f t="shared" si="48"/>
        <v>3756</v>
      </c>
      <c r="F141" s="84">
        <f t="shared" si="48"/>
        <v>544</v>
      </c>
      <c r="G141" s="84">
        <f t="shared" si="48"/>
        <v>327</v>
      </c>
      <c r="H141" s="84">
        <f>H125+H107</f>
        <v>15839</v>
      </c>
      <c r="I141" s="84">
        <f t="shared" si="48"/>
        <v>312</v>
      </c>
      <c r="J141" s="84">
        <f t="shared" si="48"/>
        <v>171</v>
      </c>
      <c r="K141" s="84">
        <f t="shared" si="48"/>
        <v>538</v>
      </c>
      <c r="L141" s="84">
        <f t="shared" si="48"/>
        <v>5260</v>
      </c>
      <c r="M141" s="84">
        <f t="shared" si="48"/>
        <v>3142</v>
      </c>
      <c r="N141" s="84">
        <f t="shared" si="48"/>
        <v>718</v>
      </c>
    </row>
    <row r="142" spans="1:14" x14ac:dyDescent="0.25">
      <c r="A142" s="82" t="s">
        <v>2</v>
      </c>
      <c r="B142" s="89" t="s">
        <v>44</v>
      </c>
      <c r="C142" s="84">
        <f t="shared" ref="C142:N142" si="49">C126+C108</f>
        <v>1224742</v>
      </c>
      <c r="D142" s="84">
        <f t="shared" si="49"/>
        <v>1085987</v>
      </c>
      <c r="E142" s="84">
        <f t="shared" si="49"/>
        <v>1295429</v>
      </c>
      <c r="F142" s="84">
        <f t="shared" si="49"/>
        <v>1856483</v>
      </c>
      <c r="G142" s="84">
        <f t="shared" si="49"/>
        <v>1130467</v>
      </c>
      <c r="H142" s="84">
        <f t="shared" si="49"/>
        <v>1273181</v>
      </c>
      <c r="I142" s="84">
        <f t="shared" si="49"/>
        <v>1549353</v>
      </c>
      <c r="J142" s="84">
        <f t="shared" si="49"/>
        <v>1155180</v>
      </c>
      <c r="K142" s="84">
        <f t="shared" si="49"/>
        <v>1718110</v>
      </c>
      <c r="L142" s="84">
        <f t="shared" si="49"/>
        <v>1359084</v>
      </c>
      <c r="M142" s="84">
        <f t="shared" si="49"/>
        <v>1148209</v>
      </c>
      <c r="N142" s="84">
        <f t="shared" si="49"/>
        <v>1357180</v>
      </c>
    </row>
    <row r="143" spans="1:14" x14ac:dyDescent="0.25">
      <c r="A143" s="82" t="s">
        <v>39</v>
      </c>
      <c r="B143" s="89" t="s">
        <v>44</v>
      </c>
      <c r="C143" s="84">
        <f t="shared" ref="C143:N143" si="50">C127+C109</f>
        <v>72361</v>
      </c>
      <c r="D143" s="84">
        <f t="shared" si="50"/>
        <v>83381</v>
      </c>
      <c r="E143" s="84">
        <f t="shared" si="50"/>
        <v>0</v>
      </c>
      <c r="F143" s="84">
        <f t="shared" si="50"/>
        <v>0</v>
      </c>
      <c r="G143" s="84">
        <f t="shared" si="50"/>
        <v>0</v>
      </c>
      <c r="H143" s="84">
        <f t="shared" si="50"/>
        <v>13898</v>
      </c>
      <c r="I143" s="84">
        <f t="shared" si="50"/>
        <v>0</v>
      </c>
      <c r="J143" s="84">
        <f t="shared" si="50"/>
        <v>610195</v>
      </c>
      <c r="K143" s="84">
        <f t="shared" si="50"/>
        <v>0</v>
      </c>
      <c r="L143" s="84">
        <f t="shared" si="50"/>
        <v>0</v>
      </c>
      <c r="M143" s="84">
        <f t="shared" si="50"/>
        <v>0</v>
      </c>
      <c r="N143" s="84">
        <f t="shared" si="50"/>
        <v>0</v>
      </c>
    </row>
    <row r="144" spans="1:14" x14ac:dyDescent="0.25">
      <c r="A144" s="82" t="s">
        <v>35</v>
      </c>
      <c r="B144" s="89" t="s">
        <v>44</v>
      </c>
      <c r="C144" s="84">
        <f t="shared" ref="C144:N144" si="51">C128+C110</f>
        <v>142</v>
      </c>
      <c r="D144" s="84">
        <f t="shared" si="51"/>
        <v>36</v>
      </c>
      <c r="E144" s="84">
        <f t="shared" si="51"/>
        <v>190</v>
      </c>
      <c r="F144" s="84">
        <f t="shared" si="51"/>
        <v>38</v>
      </c>
      <c r="G144" s="84">
        <f t="shared" si="51"/>
        <v>118</v>
      </c>
      <c r="H144" s="84">
        <f t="shared" si="51"/>
        <v>36</v>
      </c>
      <c r="I144" s="84">
        <f t="shared" si="51"/>
        <v>40</v>
      </c>
      <c r="J144" s="84">
        <f t="shared" si="51"/>
        <v>36</v>
      </c>
      <c r="K144" s="84">
        <f t="shared" si="51"/>
        <v>36</v>
      </c>
      <c r="L144" s="84">
        <f t="shared" si="51"/>
        <v>39</v>
      </c>
      <c r="M144" s="84">
        <f t="shared" si="51"/>
        <v>1225</v>
      </c>
      <c r="N144" s="84">
        <f t="shared" si="51"/>
        <v>2712</v>
      </c>
    </row>
    <row r="145" spans="1:16" x14ac:dyDescent="0.25">
      <c r="A145" s="82" t="s">
        <v>4</v>
      </c>
      <c r="B145" s="89" t="s">
        <v>44</v>
      </c>
      <c r="C145" s="84">
        <f t="shared" ref="C145:N145" si="52">C129+C111</f>
        <v>4487</v>
      </c>
      <c r="D145" s="84">
        <f t="shared" si="52"/>
        <v>421</v>
      </c>
      <c r="E145" s="84">
        <f t="shared" si="52"/>
        <v>8357</v>
      </c>
      <c r="F145" s="84">
        <f t="shared" si="52"/>
        <v>3636</v>
      </c>
      <c r="G145" s="84">
        <f t="shared" si="52"/>
        <v>954</v>
      </c>
      <c r="H145" s="84">
        <f t="shared" si="52"/>
        <v>3409</v>
      </c>
      <c r="I145" s="84">
        <f t="shared" si="52"/>
        <v>2176</v>
      </c>
      <c r="J145" s="84">
        <f t="shared" si="52"/>
        <v>4237</v>
      </c>
      <c r="K145" s="84">
        <f t="shared" si="52"/>
        <v>3624</v>
      </c>
      <c r="L145" s="84">
        <f t="shared" si="52"/>
        <v>4136</v>
      </c>
      <c r="M145" s="84">
        <f t="shared" si="52"/>
        <v>3727</v>
      </c>
      <c r="N145" s="84">
        <f t="shared" si="52"/>
        <v>7</v>
      </c>
    </row>
    <row r="146" spans="1:16" x14ac:dyDescent="0.25">
      <c r="A146" s="82" t="s">
        <v>5</v>
      </c>
      <c r="B146" s="89" t="s">
        <v>44</v>
      </c>
      <c r="C146" s="84">
        <f t="shared" ref="C146:N146" si="53">C130+C112</f>
        <v>2959</v>
      </c>
      <c r="D146" s="84">
        <f t="shared" si="53"/>
        <v>7219</v>
      </c>
      <c r="E146" s="84">
        <f t="shared" si="53"/>
        <v>6687</v>
      </c>
      <c r="F146" s="84">
        <f t="shared" si="53"/>
        <v>12535</v>
      </c>
      <c r="G146" s="84">
        <f t="shared" si="53"/>
        <v>18243</v>
      </c>
      <c r="H146" s="84">
        <f t="shared" si="53"/>
        <v>11335</v>
      </c>
      <c r="I146" s="84">
        <f t="shared" si="53"/>
        <v>11614</v>
      </c>
      <c r="J146" s="84">
        <f t="shared" si="53"/>
        <v>8317</v>
      </c>
      <c r="K146" s="84">
        <f t="shared" si="53"/>
        <v>13177</v>
      </c>
      <c r="L146" s="84">
        <f t="shared" si="53"/>
        <v>3876</v>
      </c>
      <c r="M146" s="84">
        <f t="shared" si="53"/>
        <v>6960</v>
      </c>
      <c r="N146" s="84">
        <f t="shared" si="53"/>
        <v>2710</v>
      </c>
    </row>
    <row r="147" spans="1:16" x14ac:dyDescent="0.25">
      <c r="A147" s="82" t="s">
        <v>43</v>
      </c>
      <c r="B147" s="144" t="s">
        <v>44</v>
      </c>
      <c r="C147" s="84">
        <f t="shared" ref="C147:N147" si="54">C131+C113</f>
        <v>194072</v>
      </c>
      <c r="D147" s="84">
        <f t="shared" si="54"/>
        <v>132971</v>
      </c>
      <c r="E147" s="84">
        <f t="shared" si="54"/>
        <v>130403</v>
      </c>
      <c r="F147" s="84">
        <f t="shared" si="54"/>
        <v>98891</v>
      </c>
      <c r="G147" s="84">
        <f t="shared" si="54"/>
        <v>54064</v>
      </c>
      <c r="H147" s="84">
        <f t="shared" si="54"/>
        <v>43656</v>
      </c>
      <c r="I147" s="84">
        <f t="shared" si="54"/>
        <v>42496</v>
      </c>
      <c r="J147" s="84">
        <f t="shared" si="54"/>
        <v>33458</v>
      </c>
      <c r="K147" s="84">
        <f t="shared" si="54"/>
        <v>46246</v>
      </c>
      <c r="L147" s="84">
        <f t="shared" si="54"/>
        <v>95490</v>
      </c>
      <c r="M147" s="84">
        <f t="shared" si="54"/>
        <v>129017</v>
      </c>
      <c r="N147" s="84">
        <f t="shared" si="54"/>
        <v>158239</v>
      </c>
    </row>
    <row r="148" spans="1:16" x14ac:dyDescent="0.25">
      <c r="A148" s="82" t="s">
        <v>11</v>
      </c>
      <c r="B148" s="89" t="s">
        <v>44</v>
      </c>
      <c r="C148" s="84">
        <f t="shared" ref="C148:N148" si="55">C132+C114</f>
        <v>123026</v>
      </c>
      <c r="D148" s="84">
        <f t="shared" si="55"/>
        <v>78601</v>
      </c>
      <c r="E148" s="84">
        <f t="shared" si="55"/>
        <v>84912</v>
      </c>
      <c r="F148" s="84">
        <f t="shared" si="55"/>
        <v>65855</v>
      </c>
      <c r="G148" s="84">
        <f t="shared" si="55"/>
        <v>44876</v>
      </c>
      <c r="H148" s="84">
        <f t="shared" si="55"/>
        <v>53440</v>
      </c>
      <c r="I148" s="84">
        <f t="shared" si="55"/>
        <v>81164</v>
      </c>
      <c r="J148" s="84">
        <f t="shared" si="55"/>
        <v>102525</v>
      </c>
      <c r="K148" s="84">
        <f t="shared" si="55"/>
        <v>99026</v>
      </c>
      <c r="L148" s="84">
        <f t="shared" si="55"/>
        <v>122157</v>
      </c>
      <c r="M148" s="84">
        <f t="shared" si="55"/>
        <v>100195</v>
      </c>
      <c r="N148" s="84">
        <f t="shared" si="55"/>
        <v>103864</v>
      </c>
    </row>
    <row r="149" spans="1:16" x14ac:dyDescent="0.25">
      <c r="A149" s="82" t="s">
        <v>6</v>
      </c>
      <c r="B149" s="89" t="s">
        <v>44</v>
      </c>
      <c r="C149" s="84">
        <f t="shared" ref="C149:N149" si="56">C133+C115</f>
        <v>1539</v>
      </c>
      <c r="D149" s="84">
        <f t="shared" si="56"/>
        <v>2291</v>
      </c>
      <c r="E149" s="84">
        <f t="shared" si="56"/>
        <v>1901</v>
      </c>
      <c r="F149" s="84">
        <f t="shared" si="56"/>
        <v>2231</v>
      </c>
      <c r="G149" s="84">
        <f t="shared" si="56"/>
        <v>1672</v>
      </c>
      <c r="H149" s="84">
        <f t="shared" si="56"/>
        <v>1919</v>
      </c>
      <c r="I149" s="84">
        <f t="shared" si="56"/>
        <v>724</v>
      </c>
      <c r="J149" s="84">
        <f t="shared" si="56"/>
        <v>504</v>
      </c>
      <c r="K149" s="84">
        <f t="shared" si="56"/>
        <v>1507</v>
      </c>
      <c r="L149" s="84">
        <f t="shared" si="56"/>
        <v>2987</v>
      </c>
      <c r="M149" s="84">
        <f t="shared" si="56"/>
        <v>751</v>
      </c>
      <c r="N149" s="84">
        <f t="shared" si="56"/>
        <v>1511</v>
      </c>
    </row>
    <row r="150" spans="1:16" x14ac:dyDescent="0.25">
      <c r="A150" s="83" t="s">
        <v>7</v>
      </c>
      <c r="B150" s="89" t="s">
        <v>44</v>
      </c>
      <c r="C150" s="84">
        <f t="shared" ref="C150:N150" si="57">C134+C116</f>
        <v>36575</v>
      </c>
      <c r="D150" s="84">
        <f t="shared" si="57"/>
        <v>34975</v>
      </c>
      <c r="E150" s="84">
        <f t="shared" si="57"/>
        <v>33737</v>
      </c>
      <c r="F150" s="84">
        <f t="shared" si="57"/>
        <v>44236</v>
      </c>
      <c r="G150" s="84">
        <f t="shared" si="57"/>
        <v>46199</v>
      </c>
      <c r="H150" s="84">
        <f t="shared" si="57"/>
        <v>44376</v>
      </c>
      <c r="I150" s="84">
        <f t="shared" si="57"/>
        <v>50891</v>
      </c>
      <c r="J150" s="84">
        <f t="shared" si="57"/>
        <v>54640</v>
      </c>
      <c r="K150" s="84">
        <f t="shared" si="57"/>
        <v>44729</v>
      </c>
      <c r="L150" s="84">
        <f t="shared" si="57"/>
        <v>48082</v>
      </c>
      <c r="M150" s="84">
        <f t="shared" si="57"/>
        <v>45019</v>
      </c>
      <c r="N150" s="84">
        <f t="shared" si="57"/>
        <v>42363</v>
      </c>
    </row>
    <row r="151" spans="1:16" x14ac:dyDescent="0.25">
      <c r="A151" s="83" t="s">
        <v>30</v>
      </c>
      <c r="B151" s="89" t="s">
        <v>44</v>
      </c>
      <c r="C151" s="84">
        <f t="shared" ref="C151:N151" si="58">C135+C117</f>
        <v>0</v>
      </c>
      <c r="D151" s="84">
        <f t="shared" si="58"/>
        <v>1342</v>
      </c>
      <c r="E151" s="84">
        <f t="shared" si="58"/>
        <v>1020</v>
      </c>
      <c r="F151" s="84">
        <f t="shared" si="58"/>
        <v>713</v>
      </c>
      <c r="G151" s="84">
        <f t="shared" si="58"/>
        <v>774</v>
      </c>
      <c r="H151" s="84">
        <f t="shared" si="58"/>
        <v>1825</v>
      </c>
      <c r="I151" s="84">
        <f t="shared" si="58"/>
        <v>1798</v>
      </c>
      <c r="J151" s="84">
        <f t="shared" si="58"/>
        <v>1257</v>
      </c>
      <c r="K151" s="84">
        <f t="shared" si="58"/>
        <v>6600</v>
      </c>
      <c r="L151" s="84">
        <f t="shared" si="58"/>
        <v>6504</v>
      </c>
      <c r="M151" s="84">
        <f t="shared" si="58"/>
        <v>6125</v>
      </c>
      <c r="N151" s="84">
        <f t="shared" si="58"/>
        <v>5069</v>
      </c>
    </row>
    <row r="152" spans="1:16" x14ac:dyDescent="0.25">
      <c r="A152" s="83" t="s">
        <v>29</v>
      </c>
      <c r="B152" s="89" t="s">
        <v>44</v>
      </c>
      <c r="C152" s="84">
        <v>2019285</v>
      </c>
      <c r="D152" s="84">
        <v>1438361</v>
      </c>
      <c r="E152" s="84">
        <v>1292018</v>
      </c>
      <c r="F152" s="84">
        <v>883788</v>
      </c>
      <c r="G152" s="84">
        <v>630928</v>
      </c>
      <c r="H152" s="94">
        <v>400671</v>
      </c>
      <c r="I152" s="84">
        <v>329225</v>
      </c>
      <c r="J152" s="84">
        <v>379840</v>
      </c>
      <c r="K152" s="84">
        <v>474810</v>
      </c>
      <c r="L152" s="84">
        <v>946382</v>
      </c>
      <c r="M152" s="84">
        <v>1248899</v>
      </c>
      <c r="N152" s="94">
        <v>1511378</v>
      </c>
    </row>
    <row r="153" spans="1:16" x14ac:dyDescent="0.25">
      <c r="A153" s="83" t="s">
        <v>27</v>
      </c>
      <c r="B153" s="89" t="s">
        <v>44</v>
      </c>
      <c r="C153" s="84">
        <f>SUM(C138:C152)</f>
        <v>31821475</v>
      </c>
      <c r="D153" s="84">
        <f t="shared" ref="D153:N153" si="59">SUM(D138:D152)</f>
        <v>27545692</v>
      </c>
      <c r="E153" s="84">
        <f>SUM(E138:E152)</f>
        <v>31484588</v>
      </c>
      <c r="F153" s="84">
        <f>SUM(F138:F152)</f>
        <v>33966480</v>
      </c>
      <c r="G153" s="84">
        <f>SUM(G138:G152)</f>
        <v>35067497</v>
      </c>
      <c r="H153" s="84">
        <f t="shared" si="59"/>
        <v>33932142</v>
      </c>
      <c r="I153" s="84">
        <f>SUM(I138:I152)</f>
        <v>38036939</v>
      </c>
      <c r="J153" s="84">
        <f t="shared" si="59"/>
        <v>36569652</v>
      </c>
      <c r="K153" s="84">
        <f t="shared" si="59"/>
        <v>35132657</v>
      </c>
      <c r="L153" s="84">
        <f t="shared" si="59"/>
        <v>34706165</v>
      </c>
      <c r="M153" s="84">
        <f t="shared" si="59"/>
        <v>33123531</v>
      </c>
      <c r="N153" s="84">
        <f t="shared" si="59"/>
        <v>34390141</v>
      </c>
    </row>
    <row r="154" spans="1:16" x14ac:dyDescent="0.25">
      <c r="C154" s="194"/>
      <c r="D154" s="194"/>
      <c r="E154" s="194"/>
      <c r="F154" s="194"/>
      <c r="G154" s="194"/>
      <c r="H154" s="141"/>
      <c r="I154" s="141"/>
      <c r="J154" s="141"/>
      <c r="K154" s="141"/>
      <c r="L154" s="141"/>
      <c r="M154" s="141"/>
      <c r="N154" s="81"/>
    </row>
    <row r="155" spans="1:16" x14ac:dyDescent="0.25">
      <c r="C155" s="45"/>
    </row>
    <row r="156" spans="1:16" ht="13" x14ac:dyDescent="0.3">
      <c r="A156" s="56"/>
      <c r="B156" s="61" t="s">
        <v>15</v>
      </c>
      <c r="C156" s="58">
        <v>2</v>
      </c>
      <c r="D156" s="47">
        <v>3</v>
      </c>
      <c r="E156" s="47">
        <v>4</v>
      </c>
      <c r="F156" s="47">
        <v>5</v>
      </c>
      <c r="G156" s="47">
        <v>6</v>
      </c>
      <c r="H156" s="47">
        <v>7</v>
      </c>
      <c r="I156" s="47">
        <v>8</v>
      </c>
      <c r="J156" s="46">
        <v>9</v>
      </c>
      <c r="K156" s="46">
        <v>10</v>
      </c>
      <c r="L156" s="46">
        <v>11</v>
      </c>
      <c r="M156" s="46">
        <v>12</v>
      </c>
      <c r="N156" s="46">
        <v>1</v>
      </c>
    </row>
    <row r="157" spans="1:16" x14ac:dyDescent="0.25">
      <c r="A157" s="57" t="s">
        <v>21</v>
      </c>
      <c r="B157" s="54" t="s">
        <v>44</v>
      </c>
      <c r="C157" s="59">
        <v>31929886.609999999</v>
      </c>
      <c r="D157" s="49">
        <v>27672977.030000001</v>
      </c>
      <c r="E157" s="49">
        <v>31580933.960000001</v>
      </c>
      <c r="F157" s="49">
        <v>33680257.879999995</v>
      </c>
      <c r="G157" s="139">
        <v>35085812.829999998</v>
      </c>
      <c r="H157" s="139">
        <v>34157783.200000003</v>
      </c>
      <c r="I157" s="139">
        <v>37684622.450000003</v>
      </c>
      <c r="J157" s="49">
        <v>36665628.340000004</v>
      </c>
      <c r="K157" s="49">
        <v>35238192.649999999</v>
      </c>
      <c r="L157" s="49">
        <v>34573295.670000002</v>
      </c>
      <c r="M157" s="149">
        <v>33198141.479999997</v>
      </c>
      <c r="N157" s="206">
        <v>34645878.090000004</v>
      </c>
      <c r="O157" s="45"/>
    </row>
    <row r="158" spans="1:16" x14ac:dyDescent="0.25">
      <c r="A158" s="51" t="s">
        <v>8</v>
      </c>
      <c r="B158" s="60" t="s">
        <v>44</v>
      </c>
      <c r="C158" s="53">
        <f>C138/C153*$C$157</f>
        <v>10269370.615274899</v>
      </c>
      <c r="D158" s="53">
        <f>D138/D$153*D$157</f>
        <v>9325481.6216980014</v>
      </c>
      <c r="E158" s="53">
        <f t="shared" ref="E158:N159" si="60">E138/E$153*E$157</f>
        <v>9892214.8076748718</v>
      </c>
      <c r="F158" s="53">
        <f t="shared" si="60"/>
        <v>11209717.395745521</v>
      </c>
      <c r="G158" s="53">
        <f>G138/G$153*G$157</f>
        <v>12365283.042760743</v>
      </c>
      <c r="H158" s="140">
        <f>H138/H$153*H$157</f>
        <v>12640501.258140439</v>
      </c>
      <c r="I158" s="53">
        <f t="shared" si="60"/>
        <v>13551688.183061231</v>
      </c>
      <c r="J158" s="53">
        <f t="shared" si="60"/>
        <v>12805920.915239118</v>
      </c>
      <c r="K158" s="53">
        <f t="shared" si="60"/>
        <v>11771979.163252182</v>
      </c>
      <c r="L158" s="53">
        <f t="shared" si="60"/>
        <v>11110198.173285939</v>
      </c>
      <c r="M158" s="53">
        <f>M138/M$153*M$157</f>
        <v>10141559.439093469</v>
      </c>
      <c r="N158" s="53">
        <f t="shared" si="60"/>
        <v>11352056.728647307</v>
      </c>
      <c r="O158" s="45">
        <f>SUM(C158:N158)</f>
        <v>136435971.34387368</v>
      </c>
      <c r="P158" s="45">
        <f>(O158+O159+O160+O161+O165+O170+O171+P162)/1000000</f>
        <v>379.65418698733026</v>
      </c>
    </row>
    <row r="159" spans="1:16" x14ac:dyDescent="0.25">
      <c r="A159" s="51" t="s">
        <v>0</v>
      </c>
      <c r="B159" s="60" t="s">
        <v>44</v>
      </c>
      <c r="C159" s="53">
        <f>C139/$C$153*$C$157</f>
        <v>1034.5124823695319</v>
      </c>
      <c r="D159" s="53">
        <f>D139/D$153*D$157</f>
        <v>2575.847907720743</v>
      </c>
      <c r="E159" s="53">
        <f>E139/E$153*E$157</f>
        <v>9721.6584806610772</v>
      </c>
      <c r="F159" s="53">
        <f>F139/F$153*F$157</f>
        <v>977.69136718553102</v>
      </c>
      <c r="G159" s="53">
        <f>G139/G$153*G$157</f>
        <v>2169.1323511181877</v>
      </c>
      <c r="H159" s="140">
        <f>H139/H$153*H$157</f>
        <v>9899.3939135584187</v>
      </c>
      <c r="I159" s="53">
        <f t="shared" si="60"/>
        <v>1187.894281333995</v>
      </c>
      <c r="J159" s="53">
        <f t="shared" si="60"/>
        <v>634.6612961813255</v>
      </c>
      <c r="K159" s="53">
        <f t="shared" si="60"/>
        <v>729.1838489912675</v>
      </c>
      <c r="L159" s="53">
        <f t="shared" si="60"/>
        <v>11893.292647117019</v>
      </c>
      <c r="M159" s="53">
        <f t="shared" si="60"/>
        <v>1256.8246246428255</v>
      </c>
      <c r="N159" s="53">
        <f t="shared" si="60"/>
        <v>1983.6421711446314</v>
      </c>
      <c r="O159" s="45">
        <f t="shared" ref="O159:O172" si="61">SUM(C159:N159)</f>
        <v>44063.735372024552</v>
      </c>
    </row>
    <row r="160" spans="1:16" x14ac:dyDescent="0.25">
      <c r="A160" s="51" t="s">
        <v>1</v>
      </c>
      <c r="B160" s="60" t="s">
        <v>44</v>
      </c>
      <c r="C160" s="53">
        <f t="shared" ref="C160:C171" si="62">C140/$C$153*$C$157</f>
        <v>17967480.022054281</v>
      </c>
      <c r="D160" s="53">
        <f t="shared" ref="D160:N172" si="63">D140/D$153*D$157</f>
        <v>15465254.209517177</v>
      </c>
      <c r="E160" s="53">
        <f t="shared" si="63"/>
        <v>18811840.47592181</v>
      </c>
      <c r="F160" s="53">
        <f t="shared" si="63"/>
        <v>19525630.962658603</v>
      </c>
      <c r="G160" s="53">
        <f>G140/G$153*G$157</f>
        <v>20788731.331420306</v>
      </c>
      <c r="H160" s="140">
        <f t="shared" si="63"/>
        <v>19631405.122036021</v>
      </c>
      <c r="I160" s="53">
        <f t="shared" si="63"/>
        <v>22081124.797807451</v>
      </c>
      <c r="J160" s="53">
        <f t="shared" si="63"/>
        <v>21502544.289384544</v>
      </c>
      <c r="K160" s="53">
        <f t="shared" si="63"/>
        <v>21049846.655770745</v>
      </c>
      <c r="L160" s="53">
        <f t="shared" si="63"/>
        <v>20867138.080711257</v>
      </c>
      <c r="M160" s="53">
        <f t="shared" si="63"/>
        <v>20355989.65010393</v>
      </c>
      <c r="N160" s="53">
        <f t="shared" si="63"/>
        <v>20082396.362977296</v>
      </c>
      <c r="O160" s="45">
        <f t="shared" si="61"/>
        <v>238129381.96036342</v>
      </c>
    </row>
    <row r="161" spans="1:16" x14ac:dyDescent="0.25">
      <c r="A161" s="51" t="s">
        <v>40</v>
      </c>
      <c r="B161" s="60" t="s">
        <v>44</v>
      </c>
      <c r="C161" s="53">
        <f t="shared" si="62"/>
        <v>278.94710969808909</v>
      </c>
      <c r="D161" s="53">
        <f t="shared" si="63"/>
        <v>838.85842548627932</v>
      </c>
      <c r="E161" s="53">
        <f t="shared" si="63"/>
        <v>3767.4937322908595</v>
      </c>
      <c r="F161" s="53">
        <f t="shared" si="63"/>
        <v>539.4159267230516</v>
      </c>
      <c r="G161" s="53">
        <f t="shared" si="63"/>
        <v>327.17079281164553</v>
      </c>
      <c r="H161" s="140">
        <f>H141/H$153*H$157</f>
        <v>15944.32582843724</v>
      </c>
      <c r="I161" s="53">
        <f t="shared" si="63"/>
        <v>309.11010490092275</v>
      </c>
      <c r="J161" s="53">
        <f t="shared" si="63"/>
        <v>171.44878617220641</v>
      </c>
      <c r="K161" s="53">
        <f t="shared" si="63"/>
        <v>539.61610833191457</v>
      </c>
      <c r="L161" s="53">
        <f t="shared" si="63"/>
        <v>5239.8625784266287</v>
      </c>
      <c r="M161" s="53">
        <f t="shared" si="63"/>
        <v>3149.0773290492484</v>
      </c>
      <c r="N161" s="53">
        <f t="shared" si="63"/>
        <v>723.33929856873806</v>
      </c>
      <c r="O161" s="45">
        <f t="shared" si="61"/>
        <v>31828.666020896824</v>
      </c>
    </row>
    <row r="162" spans="1:16" x14ac:dyDescent="0.25">
      <c r="A162" s="51" t="s">
        <v>2</v>
      </c>
      <c r="B162" s="60" t="s">
        <v>44</v>
      </c>
      <c r="C162" s="53">
        <f t="shared" si="62"/>
        <v>1228914.5360642341</v>
      </c>
      <c r="D162" s="53">
        <f t="shared" si="63"/>
        <v>1091005.2034952911</v>
      </c>
      <c r="E162" s="53">
        <f t="shared" si="63"/>
        <v>1299393.1411415909</v>
      </c>
      <c r="F162" s="53">
        <f t="shared" si="63"/>
        <v>1840839.1505341746</v>
      </c>
      <c r="G162" s="53">
        <f t="shared" si="63"/>
        <v>1131057.4453743193</v>
      </c>
      <c r="H162" s="140">
        <f t="shared" si="63"/>
        <v>1281647.3705774073</v>
      </c>
      <c r="I162" s="53">
        <f t="shared" si="63"/>
        <v>1535002.1421748698</v>
      </c>
      <c r="J162" s="53">
        <f t="shared" si="63"/>
        <v>1158211.7474292947</v>
      </c>
      <c r="K162" s="53">
        <f t="shared" si="63"/>
        <v>1723271.0629854014</v>
      </c>
      <c r="L162" s="53">
        <f t="shared" si="63"/>
        <v>1353880.8731061551</v>
      </c>
      <c r="M162" s="53">
        <f t="shared" si="63"/>
        <v>1150795.331289086</v>
      </c>
      <c r="N162" s="53">
        <f t="shared" si="63"/>
        <v>1367272.4641107521</v>
      </c>
      <c r="O162" s="45">
        <f t="shared" si="61"/>
        <v>16161290.468282577</v>
      </c>
      <c r="P162" s="45">
        <f>(O163+O162)*0.260541247932851</f>
        <v>4414467.9066336965</v>
      </c>
    </row>
    <row r="163" spans="1:16" x14ac:dyDescent="0.25">
      <c r="A163" s="51" t="s">
        <v>39</v>
      </c>
      <c r="B163" s="60" t="s">
        <v>44</v>
      </c>
      <c r="C163" s="53">
        <f t="shared" si="62"/>
        <v>72607.524477925996</v>
      </c>
      <c r="D163" s="53">
        <f t="shared" si="63"/>
        <v>83766.292665235276</v>
      </c>
      <c r="E163" s="53">
        <f t="shared" si="63"/>
        <v>0</v>
      </c>
      <c r="F163" s="53">
        <f t="shared" si="63"/>
        <v>0</v>
      </c>
      <c r="G163" s="53">
        <f t="shared" si="63"/>
        <v>0</v>
      </c>
      <c r="H163" s="140">
        <f t="shared" si="63"/>
        <v>13990.418609989314</v>
      </c>
      <c r="I163" s="53">
        <f t="shared" si="63"/>
        <v>0</v>
      </c>
      <c r="J163" s="53">
        <f t="shared" si="63"/>
        <v>611796.44490262854</v>
      </c>
      <c r="K163" s="53">
        <f t="shared" si="63"/>
        <v>0</v>
      </c>
      <c r="L163" s="53">
        <f t="shared" si="63"/>
        <v>0</v>
      </c>
      <c r="M163" s="53">
        <f t="shared" si="63"/>
        <v>0</v>
      </c>
      <c r="N163" s="53">
        <f t="shared" si="63"/>
        <v>0</v>
      </c>
      <c r="O163" s="45">
        <f t="shared" si="61"/>
        <v>782160.68065577908</v>
      </c>
    </row>
    <row r="164" spans="1:16" x14ac:dyDescent="0.25">
      <c r="A164" s="51" t="s">
        <v>35</v>
      </c>
      <c r="B164" s="60" t="s">
        <v>44</v>
      </c>
      <c r="C164" s="53">
        <f t="shared" si="62"/>
        <v>142.4837754572973</v>
      </c>
      <c r="D164" s="53">
        <f t="shared" si="63"/>
        <v>36.166351278450371</v>
      </c>
      <c r="E164" s="53">
        <f t="shared" si="63"/>
        <v>190.5814188326047</v>
      </c>
      <c r="F164" s="53">
        <f t="shared" si="63"/>
        <v>37.679788999036688</v>
      </c>
      <c r="G164" s="53">
        <f t="shared" si="63"/>
        <v>118.06163165680174</v>
      </c>
      <c r="H164" s="140">
        <f t="shared" si="63"/>
        <v>36.239391995942967</v>
      </c>
      <c r="I164" s="53">
        <f t="shared" si="63"/>
        <v>39.629500628323434</v>
      </c>
      <c r="J164" s="53">
        <f t="shared" si="63"/>
        <v>36.094481299411875</v>
      </c>
      <c r="K164" s="53">
        <f t="shared" si="63"/>
        <v>36.108141077971979</v>
      </c>
      <c r="L164" s="53">
        <f t="shared" si="63"/>
        <v>38.850692121414163</v>
      </c>
      <c r="M164" s="53">
        <f t="shared" si="63"/>
        <v>1227.7593023823456</v>
      </c>
      <c r="N164" s="53">
        <f t="shared" si="63"/>
        <v>2732.1673784379077</v>
      </c>
      <c r="O164" s="45">
        <f t="shared" si="61"/>
        <v>4671.8218541675087</v>
      </c>
    </row>
    <row r="165" spans="1:16" x14ac:dyDescent="0.25">
      <c r="A165" s="51" t="s">
        <v>4</v>
      </c>
      <c r="B165" s="60" t="s">
        <v>44</v>
      </c>
      <c r="C165" s="53">
        <f t="shared" si="62"/>
        <v>4502.2866230767113</v>
      </c>
      <c r="D165" s="53">
        <f t="shared" si="63"/>
        <v>422.94538578410015</v>
      </c>
      <c r="E165" s="53">
        <f t="shared" si="63"/>
        <v>8382.5732483372503</v>
      </c>
      <c r="F165" s="53">
        <f t="shared" si="63"/>
        <v>3605.3608631709844</v>
      </c>
      <c r="G165" s="53">
        <f t="shared" si="63"/>
        <v>954.49827627617674</v>
      </c>
      <c r="H165" s="140">
        <f t="shared" si="63"/>
        <v>3431.6690920602659</v>
      </c>
      <c r="I165" s="53">
        <f t="shared" si="63"/>
        <v>2155.8448341807948</v>
      </c>
      <c r="J165" s="53">
        <f t="shared" si="63"/>
        <v>4248.1199240446695</v>
      </c>
      <c r="K165" s="53">
        <f t="shared" si="63"/>
        <v>3634.8862018491795</v>
      </c>
      <c r="L165" s="53">
        <f t="shared" si="63"/>
        <v>4120.1657080556151</v>
      </c>
      <c r="M165" s="53">
        <f t="shared" si="63"/>
        <v>3735.3950367175526</v>
      </c>
      <c r="N165" s="53">
        <f t="shared" si="63"/>
        <v>7.0520544428707055</v>
      </c>
      <c r="O165" s="45">
        <f t="shared" si="61"/>
        <v>39200.797247996168</v>
      </c>
    </row>
    <row r="166" spans="1:16" x14ac:dyDescent="0.25">
      <c r="A166" s="51" t="s">
        <v>5</v>
      </c>
      <c r="B166" s="60" t="s">
        <v>44</v>
      </c>
      <c r="C166" s="53">
        <f t="shared" si="62"/>
        <v>2969.080926606639</v>
      </c>
      <c r="D166" s="53">
        <f t="shared" si="63"/>
        <v>7252.3580521981439</v>
      </c>
      <c r="E166" s="53">
        <f t="shared" si="63"/>
        <v>6707.4628828085661</v>
      </c>
      <c r="F166" s="53">
        <f t="shared" si="63"/>
        <v>12429.372502708551</v>
      </c>
      <c r="G166" s="53">
        <f t="shared" si="63"/>
        <v>18252.528358601983</v>
      </c>
      <c r="H166" s="140">
        <f t="shared" si="63"/>
        <v>11410.375229833709</v>
      </c>
      <c r="I166" s="53">
        <f t="shared" si="63"/>
        <v>11506.425507433709</v>
      </c>
      <c r="J166" s="53">
        <f t="shared" si="63"/>
        <v>8338.8278046446831</v>
      </c>
      <c r="K166" s="53">
        <f t="shared" si="63"/>
        <v>13216.582638456579</v>
      </c>
      <c r="L166" s="53">
        <f t="shared" si="63"/>
        <v>3861.1610939128541</v>
      </c>
      <c r="M166" s="53">
        <f t="shared" si="63"/>
        <v>6975.6773425152041</v>
      </c>
      <c r="N166" s="53">
        <f t="shared" si="63"/>
        <v>2730.1525057399449</v>
      </c>
      <c r="O166" s="45">
        <f t="shared" si="61"/>
        <v>105650.00484546056</v>
      </c>
    </row>
    <row r="167" spans="1:16" x14ac:dyDescent="0.25">
      <c r="A167" s="51" t="s">
        <v>43</v>
      </c>
      <c r="B167" s="60" t="s">
        <v>44</v>
      </c>
      <c r="C167" s="53">
        <f t="shared" si="62"/>
        <v>194733.17796160988</v>
      </c>
      <c r="D167" s="53">
        <f t="shared" si="63"/>
        <v>133585.44155130064</v>
      </c>
      <c r="E167" s="53">
        <f t="shared" si="63"/>
        <v>130802.04610541131</v>
      </c>
      <c r="F167" s="53">
        <f t="shared" si="63"/>
        <v>98057.684576414147</v>
      </c>
      <c r="G167" s="53">
        <f t="shared" si="63"/>
        <v>54092.237744858714</v>
      </c>
      <c r="H167" s="140">
        <f t="shared" si="63"/>
        <v>43946.302693746831</v>
      </c>
      <c r="I167" s="53">
        <f t="shared" si="63"/>
        <v>42102.381467530817</v>
      </c>
      <c r="J167" s="53">
        <f t="shared" si="63"/>
        <v>33545.809869881181</v>
      </c>
      <c r="K167" s="53">
        <f t="shared" si="63"/>
        <v>46384.919230330343</v>
      </c>
      <c r="L167" s="53">
        <f t="shared" si="63"/>
        <v>95124.425401893299</v>
      </c>
      <c r="M167" s="53">
        <f t="shared" si="63"/>
        <v>129307.60972690863</v>
      </c>
      <c r="N167" s="53">
        <f t="shared" si="63"/>
        <v>159415.72042648823</v>
      </c>
      <c r="O167" s="45">
        <f t="shared" si="61"/>
        <v>1161097.7567563741</v>
      </c>
    </row>
    <row r="168" spans="1:16" x14ac:dyDescent="0.25">
      <c r="A168" s="51" t="s">
        <v>11</v>
      </c>
      <c r="B168" s="60" t="s">
        <v>44</v>
      </c>
      <c r="C168" s="53">
        <f>C148/$C$153*$C$157</f>
        <v>123445.13351696802</v>
      </c>
      <c r="D168" s="53">
        <f t="shared" si="63"/>
        <v>78964.204912152141</v>
      </c>
      <c r="E168" s="53">
        <f t="shared" si="63"/>
        <v>85171.839136390161</v>
      </c>
      <c r="F168" s="53">
        <f t="shared" si="63"/>
        <v>65300.065908725301</v>
      </c>
      <c r="G168" s="53">
        <f t="shared" si="63"/>
        <v>44899.438832463005</v>
      </c>
      <c r="H168" s="140">
        <f t="shared" si="63"/>
        <v>53795.364118422003</v>
      </c>
      <c r="I168" s="53">
        <f t="shared" si="63"/>
        <v>80412.21972493107</v>
      </c>
      <c r="J168" s="53">
        <f t="shared" si="63"/>
        <v>102794.07486728342</v>
      </c>
      <c r="K168" s="53">
        <f t="shared" si="63"/>
        <v>99323.466066312612</v>
      </c>
      <c r="L168" s="53">
        <f t="shared" si="63"/>
        <v>121689.33326860488</v>
      </c>
      <c r="M168" s="53">
        <f t="shared" si="63"/>
        <v>100420.68840995846</v>
      </c>
      <c r="N168" s="53">
        <f t="shared" si="63"/>
        <v>104636.36895061757</v>
      </c>
      <c r="O168" s="45">
        <f t="shared" si="61"/>
        <v>1060852.1977128286</v>
      </c>
    </row>
    <row r="169" spans="1:16" x14ac:dyDescent="0.25">
      <c r="A169" s="51" t="s">
        <v>6</v>
      </c>
      <c r="B169" s="60" t="s">
        <v>44</v>
      </c>
      <c r="C169" s="53">
        <f t="shared" si="62"/>
        <v>1544.2431720336658</v>
      </c>
      <c r="D169" s="53">
        <f t="shared" si="63"/>
        <v>2301.5864105258279</v>
      </c>
      <c r="E169" s="53">
        <f t="shared" si="63"/>
        <v>1906.8172484251661</v>
      </c>
      <c r="F169" s="53">
        <f t="shared" si="63"/>
        <v>2212.2002436013386</v>
      </c>
      <c r="G169" s="53">
        <f t="shared" si="63"/>
        <v>1672.87328923875</v>
      </c>
      <c r="H169" s="140">
        <f t="shared" si="63"/>
        <v>1931.760923339293</v>
      </c>
      <c r="I169" s="53">
        <f t="shared" si="63"/>
        <v>717.29396137265417</v>
      </c>
      <c r="J169" s="53">
        <f t="shared" si="63"/>
        <v>505.32273819176629</v>
      </c>
      <c r="K169" s="53">
        <f t="shared" si="63"/>
        <v>1511.5269056806605</v>
      </c>
      <c r="L169" s="53">
        <f t="shared" si="63"/>
        <v>2975.5645478631823</v>
      </c>
      <c r="M169" s="53">
        <f t="shared" si="63"/>
        <v>752.69162129725839</v>
      </c>
      <c r="N169" s="53">
        <f t="shared" si="63"/>
        <v>1522.2363233110909</v>
      </c>
      <c r="O169" s="45">
        <f t="shared" si="61"/>
        <v>19554.117384880654</v>
      </c>
    </row>
    <row r="170" spans="1:16" x14ac:dyDescent="0.25">
      <c r="A170" s="52" t="s">
        <v>7</v>
      </c>
      <c r="B170" s="60" t="s">
        <v>44</v>
      </c>
      <c r="C170" s="53">
        <f t="shared" si="62"/>
        <v>36699.606248948228</v>
      </c>
      <c r="D170" s="53">
        <f t="shared" si="63"/>
        <v>35136.614887883377</v>
      </c>
      <c r="E170" s="53">
        <f t="shared" si="63"/>
        <v>33840.23856397676</v>
      </c>
      <c r="F170" s="53">
        <f t="shared" si="63"/>
        <v>43863.240688457554</v>
      </c>
      <c r="G170" s="53">
        <f t="shared" si="63"/>
        <v>46223.129838242232</v>
      </c>
      <c r="H170" s="140">
        <f t="shared" si="63"/>
        <v>44671.090533665694</v>
      </c>
      <c r="I170" s="53">
        <f t="shared" si="63"/>
        <v>50419.622911900195</v>
      </c>
      <c r="J170" s="53">
        <f t="shared" si="63"/>
        <v>54783.401616662915</v>
      </c>
      <c r="K170" s="53">
        <f t="shared" si="63"/>
        <v>44863.362285461357</v>
      </c>
      <c r="L170" s="53">
        <f t="shared" si="63"/>
        <v>47897.922527739385</v>
      </c>
      <c r="M170" s="53">
        <f t="shared" si="63"/>
        <v>45120.404925674135</v>
      </c>
      <c r="N170" s="53">
        <f t="shared" si="63"/>
        <v>42678.026051904533</v>
      </c>
      <c r="O170" s="45">
        <f t="shared" si="61"/>
        <v>526196.66108051629</v>
      </c>
    </row>
    <row r="171" spans="1:16" x14ac:dyDescent="0.25">
      <c r="A171" s="52" t="s">
        <v>30</v>
      </c>
      <c r="B171" s="60" t="s">
        <v>44</v>
      </c>
      <c r="C171" s="53">
        <f t="shared" si="62"/>
        <v>0</v>
      </c>
      <c r="D171" s="53">
        <f t="shared" si="63"/>
        <v>1348.2012059911222</v>
      </c>
      <c r="E171" s="53">
        <f t="shared" si="63"/>
        <v>1023.1213011013515</v>
      </c>
      <c r="F171" s="53">
        <f t="shared" si="63"/>
        <v>706.99183042929371</v>
      </c>
      <c r="G171" s="53">
        <f t="shared" si="63"/>
        <v>774.4042618844453</v>
      </c>
      <c r="H171" s="140">
        <f t="shared" si="63"/>
        <v>1837.1358442387752</v>
      </c>
      <c r="I171" s="53">
        <f t="shared" si="63"/>
        <v>1781.3460532431384</v>
      </c>
      <c r="J171" s="53">
        <f t="shared" si="63"/>
        <v>1260.298972037798</v>
      </c>
      <c r="K171" s="53">
        <f t="shared" si="63"/>
        <v>6619.8258642948631</v>
      </c>
      <c r="L171" s="53">
        <f t="shared" si="63"/>
        <v>6479.1000399404547</v>
      </c>
      <c r="M171" s="53">
        <f t="shared" si="63"/>
        <v>6138.7965119117271</v>
      </c>
      <c r="N171" s="53">
        <f t="shared" si="63"/>
        <v>5106.6948529873725</v>
      </c>
      <c r="O171" s="45">
        <f t="shared" si="61"/>
        <v>33075.916738060339</v>
      </c>
    </row>
    <row r="172" spans="1:16" x14ac:dyDescent="0.25">
      <c r="A172" s="52" t="s">
        <v>29</v>
      </c>
      <c r="B172" s="60" t="s">
        <v>44</v>
      </c>
      <c r="C172" s="53">
        <f>C152/$C$153*$C$157</f>
        <v>2026164.4403118915</v>
      </c>
      <c r="D172" s="53">
        <f t="shared" si="63"/>
        <v>1445007.4775339763</v>
      </c>
      <c r="E172" s="53">
        <f t="shared" si="63"/>
        <v>1295971.7031434963</v>
      </c>
      <c r="F172" s="53">
        <f t="shared" si="63"/>
        <v>876340.66736527998</v>
      </c>
      <c r="G172" s="53">
        <f t="shared" si="63"/>
        <v>631257.53506747971</v>
      </c>
      <c r="H172" s="140">
        <f t="shared" si="63"/>
        <v>403335.37306684622</v>
      </c>
      <c r="I172" s="53">
        <f t="shared" si="63"/>
        <v>326175.55860899459</v>
      </c>
      <c r="J172" s="53">
        <f t="shared" si="63"/>
        <v>380836.88268801686</v>
      </c>
      <c r="K172" s="53">
        <f t="shared" si="63"/>
        <v>476236.29070088547</v>
      </c>
      <c r="L172" s="53">
        <f>L152/L$153*L$157</f>
        <v>942758.86439097906</v>
      </c>
      <c r="M172" s="53">
        <f>M152/M$153*M$157</f>
        <v>1251712.1346824565</v>
      </c>
      <c r="N172" s="53">
        <f t="shared" si="63"/>
        <v>1522617.1342510062</v>
      </c>
      <c r="O172" s="45">
        <f t="shared" si="61"/>
        <v>11578414.061811307</v>
      </c>
    </row>
    <row r="173" spans="1:16" x14ac:dyDescent="0.25">
      <c r="A173" s="48" t="s">
        <v>23</v>
      </c>
      <c r="B173" s="54" t="s">
        <v>44</v>
      </c>
      <c r="C173" s="49">
        <f>C153</f>
        <v>31821475</v>
      </c>
      <c r="D173" s="49">
        <f t="shared" ref="D173:N173" si="64">D153</f>
        <v>27545692</v>
      </c>
      <c r="E173" s="49">
        <f>E153</f>
        <v>31484588</v>
      </c>
      <c r="F173" s="49">
        <f>F153</f>
        <v>33966480</v>
      </c>
      <c r="G173" s="49">
        <f t="shared" si="64"/>
        <v>35067497</v>
      </c>
      <c r="H173" s="49">
        <f t="shared" si="64"/>
        <v>33932142</v>
      </c>
      <c r="I173" s="49">
        <f t="shared" si="64"/>
        <v>38036939</v>
      </c>
      <c r="J173" s="49">
        <f t="shared" si="64"/>
        <v>36569652</v>
      </c>
      <c r="K173" s="49">
        <f t="shared" si="64"/>
        <v>35132657</v>
      </c>
      <c r="L173" s="49">
        <f t="shared" si="64"/>
        <v>34706165</v>
      </c>
      <c r="M173" s="49">
        <f t="shared" si="64"/>
        <v>33123531</v>
      </c>
      <c r="N173" s="49">
        <f t="shared" si="64"/>
        <v>34390141</v>
      </c>
      <c r="O173" s="226" t="s">
        <v>82</v>
      </c>
    </row>
    <row r="174" spans="1:16" x14ac:dyDescent="0.25">
      <c r="A174" s="48" t="s">
        <v>46</v>
      </c>
      <c r="B174" s="54" t="s">
        <v>44</v>
      </c>
      <c r="C174" s="142">
        <f t="shared" ref="C174:N174" si="65">C157-C173</f>
        <v>108411.6099999994</v>
      </c>
      <c r="D174" s="49">
        <f t="shared" si="65"/>
        <v>127285.03000000119</v>
      </c>
      <c r="E174" s="49">
        <f t="shared" si="65"/>
        <v>96345.960000000894</v>
      </c>
      <c r="F174" s="49">
        <f t="shared" si="65"/>
        <v>-286222.12000000477</v>
      </c>
      <c r="G174" s="49">
        <f t="shared" si="65"/>
        <v>18315.829999998212</v>
      </c>
      <c r="H174" s="49">
        <f t="shared" si="65"/>
        <v>225641.20000000298</v>
      </c>
      <c r="I174" s="49">
        <f t="shared" si="65"/>
        <v>-352316.54999999702</v>
      </c>
      <c r="J174" s="49">
        <f t="shared" si="65"/>
        <v>95976.340000003576</v>
      </c>
      <c r="K174" s="49">
        <f t="shared" si="65"/>
        <v>105535.64999999851</v>
      </c>
      <c r="L174" s="49">
        <f t="shared" si="65"/>
        <v>-132869.32999999821</v>
      </c>
      <c r="M174" s="49">
        <f t="shared" si="65"/>
        <v>74610.479999996722</v>
      </c>
      <c r="N174" s="49">
        <f t="shared" si="65"/>
        <v>255737.09000000358</v>
      </c>
      <c r="O174" s="45">
        <f>SUM(C174:M174)+'2013'!N172</f>
        <v>-92464.839999996126</v>
      </c>
    </row>
    <row r="175" spans="1:16" ht="13" x14ac:dyDescent="0.3">
      <c r="A175" s="347" t="s">
        <v>64</v>
      </c>
      <c r="B175" s="348"/>
      <c r="C175" s="348"/>
      <c r="D175" s="348"/>
      <c r="E175" s="348"/>
      <c r="F175" s="348"/>
      <c r="G175" s="348"/>
      <c r="H175" s="348"/>
      <c r="I175" s="348"/>
      <c r="J175" s="348"/>
      <c r="K175" s="348"/>
      <c r="L175" s="348"/>
      <c r="M175" s="348"/>
      <c r="N175" s="349"/>
    </row>
    <row r="176" spans="1:16" x14ac:dyDescent="0.25">
      <c r="A176" s="174" t="s">
        <v>8</v>
      </c>
      <c r="B176" s="174" t="s">
        <v>66</v>
      </c>
      <c r="C176" s="175">
        <f>(C158+C159)/1000000</f>
        <v>10.270405127757268</v>
      </c>
      <c r="D176" s="175">
        <f>(D158+D159)/1000000</f>
        <v>9.3280574696057208</v>
      </c>
      <c r="E176" s="175">
        <f>(E158+E159)/1000000</f>
        <v>9.9019364661555329</v>
      </c>
      <c r="F176" s="175">
        <f t="shared" ref="F176:N176" si="66">(F158+F159)/1000000</f>
        <v>11.210695087112706</v>
      </c>
      <c r="G176" s="175">
        <f t="shared" si="66"/>
        <v>12.367452175111861</v>
      </c>
      <c r="H176" s="175">
        <f>(H158+H159)/1000000</f>
        <v>12.650400652053998</v>
      </c>
      <c r="I176" s="175">
        <f t="shared" si="66"/>
        <v>13.552876077342564</v>
      </c>
      <c r="J176" s="175">
        <f t="shared" si="66"/>
        <v>12.806555576535299</v>
      </c>
      <c r="K176" s="175">
        <f t="shared" si="66"/>
        <v>11.772708347101174</v>
      </c>
      <c r="L176" s="175">
        <f>(L158+L159)/1000000</f>
        <v>11.122091465933057</v>
      </c>
      <c r="M176" s="175">
        <f t="shared" si="66"/>
        <v>10.142816263718112</v>
      </c>
      <c r="N176" s="175">
        <f t="shared" si="66"/>
        <v>11.354040370818451</v>
      </c>
      <c r="O176" s="135">
        <f>SUM(C176:N176)</f>
        <v>136.48003507924574</v>
      </c>
    </row>
    <row r="177" spans="1:15" x14ac:dyDescent="0.25">
      <c r="A177" s="174" t="s">
        <v>1</v>
      </c>
      <c r="B177" s="174" t="s">
        <v>66</v>
      </c>
      <c r="C177" s="175">
        <f>(C160+C161)/1000000</f>
        <v>17.967758969163981</v>
      </c>
      <c r="D177" s="175">
        <f>(D160+D161)/1000000</f>
        <v>15.466093067942664</v>
      </c>
      <c r="E177" s="175">
        <f>(E160+E161)/1000000</f>
        <v>18.815607969654103</v>
      </c>
      <c r="F177" s="175">
        <f t="shared" ref="F177:N177" si="67">(F160+F161)/1000000</f>
        <v>19.526170378585327</v>
      </c>
      <c r="G177" s="175">
        <f t="shared" si="67"/>
        <v>20.789058502213116</v>
      </c>
      <c r="H177" s="175">
        <f>(H160+H161)/1000000</f>
        <v>19.647349447864457</v>
      </c>
      <c r="I177" s="175">
        <f t="shared" si="67"/>
        <v>22.081433907912352</v>
      </c>
      <c r="J177" s="175">
        <f t="shared" si="67"/>
        <v>21.502715738170718</v>
      </c>
      <c r="K177" s="175">
        <f t="shared" si="67"/>
        <v>21.050386271879077</v>
      </c>
      <c r="L177" s="175">
        <f t="shared" si="67"/>
        <v>20.872377943289681</v>
      </c>
      <c r="M177" s="175">
        <f t="shared" si="67"/>
        <v>20.359138727432981</v>
      </c>
      <c r="N177" s="175">
        <f t="shared" si="67"/>
        <v>20.083119702275866</v>
      </c>
      <c r="O177" s="135">
        <f t="shared" ref="O177:O180" si="68">SUM(C177:N177)</f>
        <v>238.1612106263843</v>
      </c>
    </row>
    <row r="178" spans="1:15" x14ac:dyDescent="0.25">
      <c r="A178" s="174" t="s">
        <v>2</v>
      </c>
      <c r="B178" s="174" t="s">
        <v>66</v>
      </c>
      <c r="C178" s="175">
        <f>(C162+C163)/1000000</f>
        <v>1.3015220605421602</v>
      </c>
      <c r="D178" s="175">
        <f>(D162+D163)/1000000</f>
        <v>1.1747714961605262</v>
      </c>
      <c r="E178" s="175">
        <f>(E162+E163)/1000000</f>
        <v>1.2993931411415909</v>
      </c>
      <c r="F178" s="175">
        <f t="shared" ref="F178:N178" si="69">(F162+F163)/1000000</f>
        <v>1.8408391505341746</v>
      </c>
      <c r="G178" s="175">
        <f t="shared" si="69"/>
        <v>1.1310574453743194</v>
      </c>
      <c r="H178" s="175">
        <f t="shared" si="69"/>
        <v>1.2956377891873967</v>
      </c>
      <c r="I178" s="175">
        <f t="shared" si="69"/>
        <v>1.5350021421748699</v>
      </c>
      <c r="J178" s="175">
        <f t="shared" si="69"/>
        <v>1.7700081923319231</v>
      </c>
      <c r="K178" s="175">
        <f t="shared" si="69"/>
        <v>1.7232710629854013</v>
      </c>
      <c r="L178" s="175">
        <f t="shared" si="69"/>
        <v>1.3538808731061551</v>
      </c>
      <c r="M178" s="175">
        <f t="shared" si="69"/>
        <v>1.150795331289086</v>
      </c>
      <c r="N178" s="175">
        <f t="shared" si="69"/>
        <v>1.3672724641107521</v>
      </c>
      <c r="O178" s="135">
        <f t="shared" si="68"/>
        <v>16.943451148938358</v>
      </c>
    </row>
    <row r="179" spans="1:15" x14ac:dyDescent="0.25">
      <c r="A179" s="173" t="s">
        <v>29</v>
      </c>
      <c r="B179" s="174" t="s">
        <v>66</v>
      </c>
      <c r="C179" s="175">
        <f>C172/1000000</f>
        <v>2.0261644403118915</v>
      </c>
      <c r="D179" s="175">
        <f>D172/1000000</f>
        <v>1.4450074775339763</v>
      </c>
      <c r="E179" s="175">
        <f>E172/1000000</f>
        <v>1.2959717031434963</v>
      </c>
      <c r="F179" s="175">
        <f t="shared" ref="F179:N179" si="70">F172/1000000</f>
        <v>0.87634066736527994</v>
      </c>
      <c r="G179" s="175">
        <f t="shared" si="70"/>
        <v>0.63125753506747972</v>
      </c>
      <c r="H179" s="175">
        <f t="shared" si="70"/>
        <v>0.40333537306684625</v>
      </c>
      <c r="I179" s="175">
        <f t="shared" si="70"/>
        <v>0.32617555860899461</v>
      </c>
      <c r="J179" s="175">
        <f t="shared" si="70"/>
        <v>0.38083688268801685</v>
      </c>
      <c r="K179" s="175">
        <f t="shared" si="70"/>
        <v>0.47623629070088547</v>
      </c>
      <c r="L179" s="175">
        <f t="shared" si="70"/>
        <v>0.942758864390979</v>
      </c>
      <c r="M179" s="175">
        <f t="shared" si="70"/>
        <v>1.2517121346824565</v>
      </c>
      <c r="N179" s="175">
        <f t="shared" si="70"/>
        <v>1.5226171342510062</v>
      </c>
      <c r="O179" s="135">
        <f t="shared" si="68"/>
        <v>11.578414061811308</v>
      </c>
    </row>
    <row r="180" spans="1:15" x14ac:dyDescent="0.25">
      <c r="A180" s="173" t="s">
        <v>65</v>
      </c>
      <c r="B180" s="174" t="s">
        <v>66</v>
      </c>
      <c r="C180" s="175">
        <f>(C157/1000000)-C176-C177-C178-C179</f>
        <v>0.36403601222469995</v>
      </c>
      <c r="D180" s="175">
        <f>(D157/1000000)-D176-D177-D178-D179</f>
        <v>0.25904751875711485</v>
      </c>
      <c r="E180" s="175">
        <f>(E157/1000000)-E176-E177-E178-E179</f>
        <v>0.26802467990527656</v>
      </c>
      <c r="F180" s="175">
        <f t="shared" ref="F180:N180" si="71">(F157/1000000)-F176-F177-F178-F179</f>
        <v>0.22621259640250646</v>
      </c>
      <c r="G180" s="175">
        <f t="shared" si="71"/>
        <v>0.16698717223321824</v>
      </c>
      <c r="H180" s="175">
        <f t="shared" si="71"/>
        <v>0.1610599378273086</v>
      </c>
      <c r="I180" s="175">
        <f t="shared" si="71"/>
        <v>0.18913476396122586</v>
      </c>
      <c r="J180" s="175">
        <f t="shared" si="71"/>
        <v>0.20551195027404834</v>
      </c>
      <c r="K180" s="175">
        <f t="shared" si="71"/>
        <v>0.21559067733346571</v>
      </c>
      <c r="L180" s="175">
        <f t="shared" si="71"/>
        <v>0.28218652328012817</v>
      </c>
      <c r="M180" s="175">
        <f t="shared" si="71"/>
        <v>0.29367902287736292</v>
      </c>
      <c r="N180" s="175">
        <f t="shared" si="71"/>
        <v>0.31882841854392674</v>
      </c>
      <c r="O180" s="135">
        <f t="shared" si="68"/>
        <v>2.9502992736202822</v>
      </c>
    </row>
    <row r="182" spans="1:15" x14ac:dyDescent="0.25">
      <c r="A182" s="51" t="s">
        <v>8</v>
      </c>
      <c r="C182">
        <f>C158/1000</f>
        <v>10269.370615274898</v>
      </c>
      <c r="D182">
        <f t="shared" ref="D182:G182" si="72">D158/1000</f>
        <v>9325.4816216980016</v>
      </c>
      <c r="E182">
        <f t="shared" si="72"/>
        <v>9892.2148076748726</v>
      </c>
      <c r="F182">
        <f t="shared" si="72"/>
        <v>11209.717395745522</v>
      </c>
      <c r="G182">
        <f t="shared" si="72"/>
        <v>12365.283042760742</v>
      </c>
      <c r="H182">
        <f>H158/1000</f>
        <v>12640.501258140439</v>
      </c>
      <c r="I182">
        <f t="shared" ref="I182:N196" si="73">I158/1000</f>
        <v>13551.688183061231</v>
      </c>
      <c r="J182">
        <f t="shared" si="73"/>
        <v>12805.920915239118</v>
      </c>
      <c r="K182">
        <f t="shared" si="73"/>
        <v>11771.979163252183</v>
      </c>
      <c r="L182">
        <f t="shared" si="73"/>
        <v>11110.198173285939</v>
      </c>
      <c r="M182">
        <f t="shared" si="73"/>
        <v>10141.559439093469</v>
      </c>
      <c r="N182">
        <f t="shared" si="73"/>
        <v>11352.056728647307</v>
      </c>
    </row>
    <row r="183" spans="1:15" x14ac:dyDescent="0.25">
      <c r="A183" s="51" t="s">
        <v>0</v>
      </c>
      <c r="C183">
        <f t="shared" ref="C183:H196" si="74">C159/1000</f>
        <v>1.034512482369532</v>
      </c>
      <c r="D183">
        <f t="shared" si="74"/>
        <v>2.575847907720743</v>
      </c>
      <c r="E183">
        <f t="shared" si="74"/>
        <v>9.7216584806610769</v>
      </c>
      <c r="F183">
        <f t="shared" si="74"/>
        <v>0.97769136718553107</v>
      </c>
      <c r="G183">
        <f t="shared" si="74"/>
        <v>2.1691323511181877</v>
      </c>
      <c r="H183">
        <f t="shared" si="74"/>
        <v>9.8993939135584181</v>
      </c>
      <c r="I183">
        <f t="shared" si="73"/>
        <v>1.187894281333995</v>
      </c>
      <c r="J183">
        <f t="shared" si="73"/>
        <v>0.6346612961813255</v>
      </c>
      <c r="K183">
        <f t="shared" si="73"/>
        <v>0.72918384899126754</v>
      </c>
      <c r="L183">
        <f t="shared" si="73"/>
        <v>11.89329264711702</v>
      </c>
      <c r="M183">
        <f t="shared" si="73"/>
        <v>1.2568246246428254</v>
      </c>
      <c r="N183">
        <f t="shared" si="73"/>
        <v>1.9836421711446315</v>
      </c>
    </row>
    <row r="184" spans="1:15" x14ac:dyDescent="0.25">
      <c r="A184" s="51" t="s">
        <v>1</v>
      </c>
      <c r="C184">
        <f t="shared" si="74"/>
        <v>17967.480022054282</v>
      </c>
      <c r="D184">
        <f t="shared" si="74"/>
        <v>15465.254209517178</v>
      </c>
      <c r="E184">
        <f t="shared" si="74"/>
        <v>18811.84047592181</v>
      </c>
      <c r="F184">
        <f t="shared" si="74"/>
        <v>19525.630962658604</v>
      </c>
      <c r="G184">
        <f t="shared" si="74"/>
        <v>20788.731331420306</v>
      </c>
      <c r="H184">
        <f>H160/1000</f>
        <v>19631.40512203602</v>
      </c>
      <c r="I184">
        <f t="shared" si="73"/>
        <v>22081.12479780745</v>
      </c>
      <c r="J184">
        <f t="shared" si="73"/>
        <v>21502.544289384543</v>
      </c>
      <c r="K184">
        <f t="shared" si="73"/>
        <v>21049.846655770743</v>
      </c>
      <c r="L184">
        <f t="shared" si="73"/>
        <v>20867.138080711258</v>
      </c>
      <c r="M184">
        <f t="shared" si="73"/>
        <v>20355.989650103929</v>
      </c>
      <c r="N184">
        <f t="shared" si="73"/>
        <v>20082.396362977295</v>
      </c>
    </row>
    <row r="185" spans="1:15" x14ac:dyDescent="0.25">
      <c r="A185" s="51" t="s">
        <v>40</v>
      </c>
      <c r="C185">
        <f t="shared" si="74"/>
        <v>0.27894710969808911</v>
      </c>
      <c r="D185">
        <f t="shared" si="74"/>
        <v>0.83885842548627931</v>
      </c>
      <c r="E185">
        <f t="shared" si="74"/>
        <v>3.7674937322908595</v>
      </c>
      <c r="F185">
        <f t="shared" si="74"/>
        <v>0.53941592672305161</v>
      </c>
      <c r="G185">
        <f t="shared" si="74"/>
        <v>0.32717079281164552</v>
      </c>
      <c r="H185">
        <f>H161/1000</f>
        <v>15.94432582843724</v>
      </c>
      <c r="I185">
        <f t="shared" si="73"/>
        <v>0.30911010490092272</v>
      </c>
      <c r="J185">
        <f t="shared" si="73"/>
        <v>0.17144878617220641</v>
      </c>
      <c r="K185">
        <f t="shared" si="73"/>
        <v>0.53961610833191453</v>
      </c>
      <c r="L185">
        <f t="shared" si="73"/>
        <v>5.2398625784266288</v>
      </c>
      <c r="M185">
        <f t="shared" si="73"/>
        <v>3.1490773290492484</v>
      </c>
      <c r="N185">
        <f t="shared" si="73"/>
        <v>0.72333929856873802</v>
      </c>
    </row>
    <row r="186" spans="1:15" x14ac:dyDescent="0.25">
      <c r="A186" s="51" t="s">
        <v>2</v>
      </c>
      <c r="C186">
        <f t="shared" si="74"/>
        <v>1228.9145360642342</v>
      </c>
      <c r="D186">
        <f t="shared" si="74"/>
        <v>1091.005203495291</v>
      </c>
      <c r="E186">
        <f t="shared" si="74"/>
        <v>1299.3931411415908</v>
      </c>
      <c r="F186">
        <f t="shared" si="74"/>
        <v>1840.8391505341747</v>
      </c>
      <c r="G186">
        <f t="shared" si="74"/>
        <v>1131.0574453743193</v>
      </c>
      <c r="H186">
        <f t="shared" si="74"/>
        <v>1281.6473705774074</v>
      </c>
      <c r="I186">
        <f t="shared" si="73"/>
        <v>1535.0021421748697</v>
      </c>
      <c r="J186">
        <f t="shared" si="73"/>
        <v>1158.2117474292947</v>
      </c>
      <c r="K186">
        <f t="shared" si="73"/>
        <v>1723.2710629854014</v>
      </c>
      <c r="L186">
        <f t="shared" si="73"/>
        <v>1353.8808731061551</v>
      </c>
      <c r="M186">
        <f t="shared" si="73"/>
        <v>1150.7953312890861</v>
      </c>
      <c r="N186">
        <f t="shared" si="73"/>
        <v>1367.272464110752</v>
      </c>
    </row>
    <row r="187" spans="1:15" x14ac:dyDescent="0.25">
      <c r="A187" s="51" t="s">
        <v>39</v>
      </c>
      <c r="C187">
        <f t="shared" si="74"/>
        <v>72.607524477925992</v>
      </c>
      <c r="D187">
        <f t="shared" si="74"/>
        <v>83.76629266523527</v>
      </c>
      <c r="E187">
        <f t="shared" si="74"/>
        <v>0</v>
      </c>
      <c r="F187">
        <f t="shared" si="74"/>
        <v>0</v>
      </c>
      <c r="G187">
        <f t="shared" si="74"/>
        <v>0</v>
      </c>
      <c r="H187">
        <f t="shared" si="74"/>
        <v>13.990418609989314</v>
      </c>
      <c r="I187">
        <f t="shared" si="73"/>
        <v>0</v>
      </c>
      <c r="J187">
        <f t="shared" si="73"/>
        <v>611.79644490262854</v>
      </c>
      <c r="K187">
        <f t="shared" si="73"/>
        <v>0</v>
      </c>
      <c r="L187">
        <f t="shared" si="73"/>
        <v>0</v>
      </c>
      <c r="M187">
        <f t="shared" si="73"/>
        <v>0</v>
      </c>
      <c r="N187">
        <f t="shared" si="73"/>
        <v>0</v>
      </c>
    </row>
    <row r="188" spans="1:15" x14ac:dyDescent="0.25">
      <c r="A188" s="51" t="s">
        <v>35</v>
      </c>
      <c r="C188">
        <f t="shared" si="74"/>
        <v>0.14248377545729729</v>
      </c>
      <c r="D188">
        <f t="shared" si="74"/>
        <v>3.6166351278450373E-2</v>
      </c>
      <c r="E188">
        <f t="shared" si="74"/>
        <v>0.19058141883260471</v>
      </c>
      <c r="F188">
        <f t="shared" si="74"/>
        <v>3.7679788999036685E-2</v>
      </c>
      <c r="G188">
        <f t="shared" si="74"/>
        <v>0.11806163165680174</v>
      </c>
      <c r="H188">
        <f t="shared" si="74"/>
        <v>3.623939199594297E-2</v>
      </c>
      <c r="I188">
        <f t="shared" si="73"/>
        <v>3.9629500628323433E-2</v>
      </c>
      <c r="J188">
        <f t="shared" si="73"/>
        <v>3.6094481299411875E-2</v>
      </c>
      <c r="K188">
        <f t="shared" si="73"/>
        <v>3.6108141077971979E-2</v>
      </c>
      <c r="L188">
        <f t="shared" si="73"/>
        <v>3.8850692121414163E-2</v>
      </c>
      <c r="M188">
        <f t="shared" si="73"/>
        <v>1.2277593023823457</v>
      </c>
      <c r="N188">
        <f t="shared" si="73"/>
        <v>2.7321673784379077</v>
      </c>
    </row>
    <row r="189" spans="1:15" x14ac:dyDescent="0.25">
      <c r="A189" s="51" t="s">
        <v>4</v>
      </c>
      <c r="C189">
        <f t="shared" si="74"/>
        <v>4.5022866230767109</v>
      </c>
      <c r="D189">
        <f t="shared" si="74"/>
        <v>0.42294538578410018</v>
      </c>
      <c r="E189">
        <f t="shared" si="74"/>
        <v>8.3825732483372501</v>
      </c>
      <c r="F189">
        <f t="shared" si="74"/>
        <v>3.6053608631709846</v>
      </c>
      <c r="G189">
        <f t="shared" si="74"/>
        <v>0.95449827627617678</v>
      </c>
      <c r="H189">
        <f t="shared" si="74"/>
        <v>3.4316690920602659</v>
      </c>
      <c r="I189">
        <f t="shared" si="73"/>
        <v>2.1558448341807948</v>
      </c>
      <c r="J189">
        <f t="shared" si="73"/>
        <v>4.2481199240446692</v>
      </c>
      <c r="K189">
        <f t="shared" si="73"/>
        <v>3.6348862018491794</v>
      </c>
      <c r="L189">
        <f t="shared" si="73"/>
        <v>4.1201657080556151</v>
      </c>
      <c r="M189">
        <f t="shared" si="73"/>
        <v>3.7353950367175526</v>
      </c>
      <c r="N189">
        <f t="shared" si="73"/>
        <v>7.0520544428707057E-3</v>
      </c>
    </row>
    <row r="190" spans="1:15" x14ac:dyDescent="0.25">
      <c r="A190" s="51" t="s">
        <v>5</v>
      </c>
      <c r="C190">
        <f t="shared" si="74"/>
        <v>2.9690809266066389</v>
      </c>
      <c r="D190">
        <f t="shared" si="74"/>
        <v>7.2523580521981437</v>
      </c>
      <c r="E190">
        <f t="shared" si="74"/>
        <v>6.7074628828085663</v>
      </c>
      <c r="F190">
        <f t="shared" si="74"/>
        <v>12.429372502708551</v>
      </c>
      <c r="G190">
        <f t="shared" si="74"/>
        <v>18.252528358601982</v>
      </c>
      <c r="H190">
        <f t="shared" si="74"/>
        <v>11.41037522983371</v>
      </c>
      <c r="I190">
        <f t="shared" si="73"/>
        <v>11.506425507433709</v>
      </c>
      <c r="J190">
        <f t="shared" si="73"/>
        <v>8.3388278046446835</v>
      </c>
      <c r="K190">
        <f t="shared" si="73"/>
        <v>13.216582638456579</v>
      </c>
      <c r="L190">
        <f t="shared" si="73"/>
        <v>3.861161093912854</v>
      </c>
      <c r="M190">
        <f t="shared" si="73"/>
        <v>6.9756773425152039</v>
      </c>
      <c r="N190">
        <f t="shared" si="73"/>
        <v>2.7301525057399449</v>
      </c>
    </row>
    <row r="191" spans="1:15" x14ac:dyDescent="0.25">
      <c r="A191" s="51" t="s">
        <v>43</v>
      </c>
      <c r="C191">
        <f t="shared" si="74"/>
        <v>194.73317796160987</v>
      </c>
      <c r="D191">
        <f t="shared" si="74"/>
        <v>133.58544155130065</v>
      </c>
      <c r="E191">
        <f t="shared" si="74"/>
        <v>130.80204610541131</v>
      </c>
      <c r="F191">
        <f t="shared" si="74"/>
        <v>98.057684576414147</v>
      </c>
      <c r="G191">
        <f t="shared" si="74"/>
        <v>54.092237744858714</v>
      </c>
      <c r="H191">
        <f t="shared" si="74"/>
        <v>43.94630269374683</v>
      </c>
      <c r="I191">
        <f t="shared" si="73"/>
        <v>42.102381467530819</v>
      </c>
      <c r="J191">
        <f t="shared" si="73"/>
        <v>33.545809869881182</v>
      </c>
      <c r="K191">
        <f t="shared" si="73"/>
        <v>46.38491923033034</v>
      </c>
      <c r="L191">
        <f t="shared" si="73"/>
        <v>95.124425401893305</v>
      </c>
      <c r="M191">
        <f t="shared" si="73"/>
        <v>129.30760972690862</v>
      </c>
      <c r="N191">
        <f t="shared" si="73"/>
        <v>159.41572042648824</v>
      </c>
    </row>
    <row r="192" spans="1:15" x14ac:dyDescent="0.25">
      <c r="A192" s="51" t="s">
        <v>11</v>
      </c>
      <c r="C192">
        <f t="shared" si="74"/>
        <v>123.44513351696803</v>
      </c>
      <c r="D192">
        <f t="shared" si="74"/>
        <v>78.964204912152141</v>
      </c>
      <c r="E192">
        <f t="shared" si="74"/>
        <v>85.171839136390162</v>
      </c>
      <c r="F192">
        <f t="shared" si="74"/>
        <v>65.300065908725301</v>
      </c>
      <c r="G192">
        <f t="shared" si="74"/>
        <v>44.899438832463005</v>
      </c>
      <c r="H192">
        <f t="shared" si="74"/>
        <v>53.795364118422</v>
      </c>
      <c r="I192">
        <f t="shared" si="73"/>
        <v>80.412219724931077</v>
      </c>
      <c r="J192">
        <f t="shared" si="73"/>
        <v>102.79407486728341</v>
      </c>
      <c r="K192">
        <f t="shared" si="73"/>
        <v>99.323466066312619</v>
      </c>
      <c r="L192">
        <f t="shared" si="73"/>
        <v>121.68933326860488</v>
      </c>
      <c r="M192">
        <f t="shared" si="73"/>
        <v>100.42068840995846</v>
      </c>
      <c r="N192">
        <f t="shared" si="73"/>
        <v>104.63636895061757</v>
      </c>
    </row>
    <row r="193" spans="1:14" x14ac:dyDescent="0.25">
      <c r="A193" s="51" t="s">
        <v>6</v>
      </c>
      <c r="C193">
        <f t="shared" si="74"/>
        <v>1.5442431720336658</v>
      </c>
      <c r="D193">
        <f t="shared" si="74"/>
        <v>2.3015864105258279</v>
      </c>
      <c r="E193">
        <f t="shared" si="74"/>
        <v>1.9068172484251662</v>
      </c>
      <c r="F193">
        <f t="shared" si="74"/>
        <v>2.2122002436013384</v>
      </c>
      <c r="G193">
        <f t="shared" si="74"/>
        <v>1.6728732892387499</v>
      </c>
      <c r="H193">
        <f t="shared" si="74"/>
        <v>1.9317609233392929</v>
      </c>
      <c r="I193">
        <f t="shared" si="73"/>
        <v>0.71729396137265422</v>
      </c>
      <c r="J193">
        <f t="shared" si="73"/>
        <v>0.50532273819176632</v>
      </c>
      <c r="K193">
        <f t="shared" si="73"/>
        <v>1.5115269056806606</v>
      </c>
      <c r="L193">
        <f t="shared" si="73"/>
        <v>2.9755645478631823</v>
      </c>
      <c r="M193">
        <f t="shared" si="73"/>
        <v>0.75269162129725842</v>
      </c>
      <c r="N193">
        <f t="shared" si="73"/>
        <v>1.5222363233110909</v>
      </c>
    </row>
    <row r="194" spans="1:14" x14ac:dyDescent="0.25">
      <c r="A194" s="52" t="s">
        <v>7</v>
      </c>
      <c r="C194">
        <f t="shared" si="74"/>
        <v>36.699606248948228</v>
      </c>
      <c r="D194">
        <f t="shared" si="74"/>
        <v>35.136614887883376</v>
      </c>
      <c r="E194">
        <f t="shared" si="74"/>
        <v>33.840238563976762</v>
      </c>
      <c r="F194">
        <f t="shared" si="74"/>
        <v>43.863240688457552</v>
      </c>
      <c r="G194">
        <f t="shared" si="74"/>
        <v>46.22312983824223</v>
      </c>
      <c r="H194">
        <f t="shared" si="74"/>
        <v>44.671090533665691</v>
      </c>
      <c r="I194">
        <f t="shared" si="73"/>
        <v>50.419622911900191</v>
      </c>
      <c r="J194">
        <f t="shared" si="73"/>
        <v>54.783401616662914</v>
      </c>
      <c r="K194">
        <f t="shared" si="73"/>
        <v>44.863362285461356</v>
      </c>
      <c r="L194">
        <f t="shared" si="73"/>
        <v>47.897922527739382</v>
      </c>
      <c r="M194">
        <f t="shared" si="73"/>
        <v>45.120404925674137</v>
      </c>
      <c r="N194">
        <f t="shared" si="73"/>
        <v>42.678026051904531</v>
      </c>
    </row>
    <row r="195" spans="1:14" x14ac:dyDescent="0.25">
      <c r="A195" s="52" t="s">
        <v>30</v>
      </c>
      <c r="C195">
        <f t="shared" si="74"/>
        <v>0</v>
      </c>
      <c r="D195">
        <f t="shared" si="74"/>
        <v>1.3482012059911221</v>
      </c>
      <c r="E195">
        <f t="shared" si="74"/>
        <v>1.0231213011013516</v>
      </c>
      <c r="F195">
        <f t="shared" si="74"/>
        <v>0.7069918304292937</v>
      </c>
      <c r="G195">
        <f t="shared" si="74"/>
        <v>0.77440426188444533</v>
      </c>
      <c r="H195">
        <f t="shared" si="74"/>
        <v>1.8371358442387753</v>
      </c>
      <c r="I195">
        <f t="shared" si="73"/>
        <v>1.7813460532431384</v>
      </c>
      <c r="J195">
        <f t="shared" si="73"/>
        <v>1.2602989720377979</v>
      </c>
      <c r="K195">
        <f t="shared" si="73"/>
        <v>6.6198258642948629</v>
      </c>
      <c r="L195">
        <f t="shared" si="73"/>
        <v>6.4791000399404544</v>
      </c>
      <c r="M195">
        <f t="shared" si="73"/>
        <v>6.1387965119117274</v>
      </c>
      <c r="N195">
        <f t="shared" si="73"/>
        <v>5.1066948529873724</v>
      </c>
    </row>
    <row r="196" spans="1:14" x14ac:dyDescent="0.25">
      <c r="A196" s="52" t="s">
        <v>29</v>
      </c>
      <c r="C196">
        <f t="shared" si="74"/>
        <v>2026.1644403118914</v>
      </c>
      <c r="D196">
        <f t="shared" si="74"/>
        <v>1445.0074775339763</v>
      </c>
      <c r="E196">
        <f t="shared" si="74"/>
        <v>1295.9717031434964</v>
      </c>
      <c r="F196">
        <f t="shared" si="74"/>
        <v>876.34066736527996</v>
      </c>
      <c r="G196">
        <f t="shared" si="74"/>
        <v>631.25753506747969</v>
      </c>
      <c r="H196">
        <f t="shared" si="74"/>
        <v>403.33537306684622</v>
      </c>
      <c r="I196">
        <f t="shared" si="73"/>
        <v>326.17555860899461</v>
      </c>
      <c r="J196">
        <f t="shared" si="73"/>
        <v>380.83688268801689</v>
      </c>
      <c r="K196">
        <f t="shared" si="73"/>
        <v>476.23629070088549</v>
      </c>
      <c r="L196">
        <f t="shared" si="73"/>
        <v>942.75886439097906</v>
      </c>
      <c r="M196">
        <f t="shared" si="73"/>
        <v>1251.7121346824565</v>
      </c>
      <c r="N196">
        <f t="shared" si="73"/>
        <v>1522.6171342510063</v>
      </c>
    </row>
    <row r="197" spans="1:14" x14ac:dyDescent="0.25">
      <c r="C197">
        <f>C195+C194</f>
        <v>36.699606248948228</v>
      </c>
      <c r="D197">
        <f t="shared" ref="D197:H197" si="75">D195+D194</f>
        <v>36.4848160938745</v>
      </c>
      <c r="E197">
        <f t="shared" si="75"/>
        <v>34.86335986507811</v>
      </c>
      <c r="F197">
        <f t="shared" si="75"/>
        <v>44.570232518886847</v>
      </c>
      <c r="G197">
        <f t="shared" si="75"/>
        <v>46.997534100126671</v>
      </c>
      <c r="H197">
        <f t="shared" si="75"/>
        <v>46.508226377904464</v>
      </c>
    </row>
  </sheetData>
  <mergeCells count="2">
    <mergeCell ref="A84:N84"/>
    <mergeCell ref="A175:N175"/>
  </mergeCells>
  <pageMargins left="0.70866141732283472" right="0.70866141732283472" top="0.74803149606299213" bottom="0.74803149606299213" header="0.31496062992125984" footer="0.31496062992125984"/>
  <pageSetup paperSize="9" scale="21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Y166"/>
  <sheetViews>
    <sheetView zoomScaleNormal="100" workbookViewId="0">
      <pane xSplit="2" ySplit="1" topLeftCell="G2" activePane="bottomRight" state="frozen"/>
      <selection activeCell="M129" sqref="C129:M129"/>
      <selection pane="topRight" activeCell="M129" sqref="C129:M129"/>
      <selection pane="bottomLeft" activeCell="M129" sqref="C129:M129"/>
      <selection pane="bottomRight" activeCell="C5" sqref="C5:N5"/>
    </sheetView>
  </sheetViews>
  <sheetFormatPr defaultRowHeight="12.5" x14ac:dyDescent="0.25"/>
  <cols>
    <col min="1" max="1" width="33.54296875" bestFit="1" customWidth="1"/>
    <col min="2" max="2" width="11.453125" bestFit="1" customWidth="1"/>
    <col min="3" max="3" width="12" bestFit="1" customWidth="1"/>
    <col min="4" max="4" width="11.26953125" bestFit="1" customWidth="1"/>
    <col min="5" max="6" width="10.7265625" bestFit="1" customWidth="1"/>
    <col min="7" max="7" width="12" customWidth="1"/>
    <col min="8" max="8" width="12.26953125" bestFit="1" customWidth="1"/>
    <col min="9" max="9" width="13.1796875" bestFit="1" customWidth="1"/>
    <col min="10" max="10" width="11.1796875" customWidth="1"/>
    <col min="11" max="11" width="10.7265625" bestFit="1" customWidth="1"/>
    <col min="12" max="12" width="12" bestFit="1" customWidth="1"/>
    <col min="13" max="13" width="10.7265625" bestFit="1" customWidth="1"/>
    <col min="14" max="14" width="12" bestFit="1" customWidth="1"/>
    <col min="15" max="15" width="10.7265625" bestFit="1" customWidth="1"/>
  </cols>
  <sheetData>
    <row r="1" spans="1:25" ht="13.5" thickBot="1" x14ac:dyDescent="0.35">
      <c r="A1" s="5" t="s">
        <v>14</v>
      </c>
      <c r="B1" s="5" t="s">
        <v>15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</row>
    <row r="2" spans="1:25" ht="13" thickTop="1" x14ac:dyDescent="0.25">
      <c r="A2" s="27" t="s">
        <v>8</v>
      </c>
      <c r="B2" s="28" t="s">
        <v>9</v>
      </c>
      <c r="C2" s="12">
        <f t="shared" ref="C2:M2" si="0">C30+C46</f>
        <v>10409.058000000001</v>
      </c>
      <c r="D2" s="12">
        <f t="shared" si="0"/>
        <v>12656.195</v>
      </c>
      <c r="E2" s="12">
        <f t="shared" si="0"/>
        <v>16276.044</v>
      </c>
      <c r="F2" s="12">
        <f t="shared" si="0"/>
        <v>17465.79</v>
      </c>
      <c r="G2" s="12">
        <f t="shared" si="0"/>
        <v>18408.008000000002</v>
      </c>
      <c r="H2" s="12">
        <f t="shared" si="0"/>
        <v>19257.28</v>
      </c>
      <c r="I2" s="12">
        <f t="shared" si="0"/>
        <v>19262.447</v>
      </c>
      <c r="J2" s="12">
        <f t="shared" si="0"/>
        <v>19569.080000000002</v>
      </c>
      <c r="K2" s="12">
        <f t="shared" si="0"/>
        <v>16476.958999999999</v>
      </c>
      <c r="L2" s="12">
        <f t="shared" si="0"/>
        <v>15490.846</v>
      </c>
      <c r="M2" s="12">
        <f t="shared" si="0"/>
        <v>14665.880999999999</v>
      </c>
      <c r="N2" s="12">
        <f>N46+N30</f>
        <v>15614.878000000001</v>
      </c>
      <c r="P2" s="135">
        <f>SUM(C2:N2)</f>
        <v>195552.46599999999</v>
      </c>
    </row>
    <row r="3" spans="1:25" x14ac:dyDescent="0.25">
      <c r="A3" s="27" t="s">
        <v>38</v>
      </c>
      <c r="B3" s="28" t="s">
        <v>9</v>
      </c>
      <c r="C3" s="22">
        <f>C43+C47</f>
        <v>12805.05</v>
      </c>
      <c r="D3" s="22">
        <f t="shared" ref="D3:M3" si="1">D43+D47</f>
        <v>8338.51</v>
      </c>
      <c r="E3" s="22">
        <f t="shared" si="1"/>
        <v>7968.08</v>
      </c>
      <c r="F3" s="22">
        <f t="shared" si="1"/>
        <v>8297.16</v>
      </c>
      <c r="G3" s="22">
        <f>G43+G47</f>
        <v>10045.93</v>
      </c>
      <c r="H3" s="22">
        <f t="shared" si="1"/>
        <v>10598.57</v>
      </c>
      <c r="I3" s="22">
        <f t="shared" si="1"/>
        <v>11658.48</v>
      </c>
      <c r="J3" s="22">
        <f t="shared" si="1"/>
        <v>11166.14</v>
      </c>
      <c r="K3" s="22">
        <f t="shared" si="1"/>
        <v>10469.65</v>
      </c>
      <c r="L3" s="22">
        <f t="shared" si="1"/>
        <v>11248.9</v>
      </c>
      <c r="M3" s="22">
        <f t="shared" si="1"/>
        <v>9260.67</v>
      </c>
      <c r="N3" s="22">
        <f>N47+N43</f>
        <v>10960.64</v>
      </c>
      <c r="P3" s="135">
        <f>SUM(C3:N3)</f>
        <v>122817.77999999998</v>
      </c>
    </row>
    <row r="4" spans="1:25" x14ac:dyDescent="0.25">
      <c r="A4" s="27" t="s">
        <v>0</v>
      </c>
      <c r="B4" s="28" t="s">
        <v>9</v>
      </c>
      <c r="C4" s="12">
        <f t="shared" ref="C4:M4" si="2">C31+C48</f>
        <v>0.19900000000000001</v>
      </c>
      <c r="D4" s="12">
        <f t="shared" si="2"/>
        <v>2.8239999999999998</v>
      </c>
      <c r="E4" s="12">
        <f t="shared" si="2"/>
        <v>25.233000000000001</v>
      </c>
      <c r="F4" s="12">
        <f t="shared" si="2"/>
        <v>5.5779999999999994</v>
      </c>
      <c r="G4" s="12">
        <f t="shared" si="2"/>
        <v>3.0230000000000001</v>
      </c>
      <c r="H4" s="12">
        <f t="shared" si="2"/>
        <v>1.1749999999999998</v>
      </c>
      <c r="I4" s="12">
        <f t="shared" si="2"/>
        <v>23.643000000000001</v>
      </c>
      <c r="J4" s="12">
        <f t="shared" si="2"/>
        <v>0.47800000000000004</v>
      </c>
      <c r="K4" s="12">
        <f t="shared" si="2"/>
        <v>2.9730000000000003</v>
      </c>
      <c r="L4" s="12">
        <f t="shared" si="2"/>
        <v>2.0550000000000002</v>
      </c>
      <c r="M4" s="12">
        <f t="shared" si="2"/>
        <v>28.787000000000003</v>
      </c>
      <c r="N4" s="12">
        <f>N31+N48</f>
        <v>0.77400000000000002</v>
      </c>
    </row>
    <row r="5" spans="1:25" x14ac:dyDescent="0.25">
      <c r="A5" s="229" t="s">
        <v>79</v>
      </c>
      <c r="B5" s="28" t="s">
        <v>9</v>
      </c>
      <c r="C5" s="12">
        <f t="shared" ref="C5:N5" si="3">C32+C49</f>
        <v>52631.986000000004</v>
      </c>
      <c r="D5" s="12">
        <f t="shared" si="3"/>
        <v>48623.622000000003</v>
      </c>
      <c r="E5" s="12">
        <f t="shared" si="3"/>
        <v>54425.176999999996</v>
      </c>
      <c r="F5" s="12">
        <f t="shared" si="3"/>
        <v>55344.401000000005</v>
      </c>
      <c r="G5" s="234">
        <f t="shared" si="3"/>
        <v>58423.504999999997</v>
      </c>
      <c r="H5" s="234">
        <f t="shared" si="3"/>
        <v>57937.499000000003</v>
      </c>
      <c r="I5" s="12">
        <f t="shared" si="3"/>
        <v>61397.894</v>
      </c>
      <c r="J5" s="12">
        <f t="shared" si="3"/>
        <v>61544.822999999997</v>
      </c>
      <c r="K5" s="12">
        <f t="shared" si="3"/>
        <v>61022.77</v>
      </c>
      <c r="L5" s="12">
        <f t="shared" si="3"/>
        <v>63862.853999999999</v>
      </c>
      <c r="M5" s="12">
        <f t="shared" si="3"/>
        <v>60252.976999999999</v>
      </c>
      <c r="N5" s="12">
        <f t="shared" si="3"/>
        <v>61905.580999999998</v>
      </c>
      <c r="O5" s="135">
        <f>SUM(H5:J5)</f>
        <v>180880.21600000001</v>
      </c>
      <c r="P5" s="135">
        <f>SUM(C5:N5)</f>
        <v>697373.08900000004</v>
      </c>
    </row>
    <row r="6" spans="1:25" x14ac:dyDescent="0.25">
      <c r="A6" s="107" t="s">
        <v>40</v>
      </c>
      <c r="B6" s="28" t="s">
        <v>9</v>
      </c>
      <c r="C6" s="12">
        <f t="shared" ref="C6:N6" si="4">C33+C50</f>
        <v>1.2</v>
      </c>
      <c r="D6" s="12">
        <f t="shared" si="4"/>
        <v>14.358000000000001</v>
      </c>
      <c r="E6" s="12">
        <f t="shared" si="4"/>
        <v>0.68799999999999994</v>
      </c>
      <c r="F6" s="12">
        <f t="shared" si="4"/>
        <v>0.47199999999999998</v>
      </c>
      <c r="G6" s="234">
        <f t="shared" si="4"/>
        <v>0</v>
      </c>
      <c r="H6" s="234">
        <f t="shared" si="4"/>
        <v>14.651</v>
      </c>
      <c r="I6" s="12">
        <f t="shared" si="4"/>
        <v>0.92099999999999993</v>
      </c>
      <c r="J6" s="12">
        <f t="shared" si="4"/>
        <v>3.782</v>
      </c>
      <c r="K6" s="12">
        <f t="shared" si="4"/>
        <v>1.506</v>
      </c>
      <c r="L6" s="12">
        <f t="shared" si="4"/>
        <v>2.5139999999999998</v>
      </c>
      <c r="M6" s="12">
        <f t="shared" si="4"/>
        <v>14.962</v>
      </c>
      <c r="N6" s="12">
        <f t="shared" si="4"/>
        <v>4.3600000000000003</v>
      </c>
      <c r="O6" s="135">
        <f>SUM(I5:J5)</f>
        <v>122942.717</v>
      </c>
    </row>
    <row r="7" spans="1:25" x14ac:dyDescent="0.25">
      <c r="A7" s="27" t="s">
        <v>2</v>
      </c>
      <c r="B7" s="28" t="s">
        <v>9</v>
      </c>
      <c r="C7" s="12">
        <f t="shared" ref="C7:N7" si="5">C34+C51</f>
        <v>7361.4939999999997</v>
      </c>
      <c r="D7" s="12">
        <f t="shared" si="5"/>
        <v>7614.4560000000001</v>
      </c>
      <c r="E7" s="12">
        <f t="shared" si="5"/>
        <v>7512.4529999999995</v>
      </c>
      <c r="F7" s="12">
        <f t="shared" si="5"/>
        <v>10969.094999999999</v>
      </c>
      <c r="G7" s="234">
        <f t="shared" si="5"/>
        <v>6069.5039999999999</v>
      </c>
      <c r="H7" s="234">
        <f t="shared" si="5"/>
        <v>6144.165</v>
      </c>
      <c r="I7" s="12">
        <f t="shared" si="5"/>
        <v>8293.8379999999997</v>
      </c>
      <c r="J7" s="12">
        <f t="shared" si="5"/>
        <v>13491.358</v>
      </c>
      <c r="K7" s="12">
        <f t="shared" si="5"/>
        <v>11606.919</v>
      </c>
      <c r="L7" s="12">
        <f t="shared" si="5"/>
        <v>7413.1360000000004</v>
      </c>
      <c r="M7" s="12">
        <f t="shared" si="5"/>
        <v>4870.93</v>
      </c>
      <c r="N7" s="12">
        <f t="shared" si="5"/>
        <v>5687.0919999999996</v>
      </c>
      <c r="O7" s="135">
        <f>SUM(C7:N7)</f>
        <v>97034.44</v>
      </c>
    </row>
    <row r="8" spans="1:25" x14ac:dyDescent="0.25">
      <c r="A8" s="27" t="s">
        <v>35</v>
      </c>
      <c r="B8" s="199" t="s">
        <v>45</v>
      </c>
      <c r="C8" s="12">
        <f t="shared" ref="C8:N8" si="6">C35+C52</f>
        <v>4</v>
      </c>
      <c r="D8" s="12">
        <f t="shared" si="6"/>
        <v>13.12</v>
      </c>
      <c r="E8" s="12">
        <f t="shared" si="6"/>
        <v>13.36</v>
      </c>
      <c r="F8" s="12">
        <f t="shared" si="6"/>
        <v>3.7</v>
      </c>
      <c r="G8" s="234">
        <f t="shared" si="6"/>
        <v>4</v>
      </c>
      <c r="H8" s="234">
        <f t="shared" si="6"/>
        <v>4</v>
      </c>
      <c r="I8" s="12">
        <f t="shared" si="6"/>
        <v>7.2</v>
      </c>
      <c r="J8" s="12">
        <f t="shared" si="6"/>
        <v>4</v>
      </c>
      <c r="K8" s="12">
        <f t="shared" si="6"/>
        <v>4</v>
      </c>
      <c r="L8" s="12">
        <f t="shared" si="6"/>
        <v>3.9</v>
      </c>
      <c r="M8" s="12">
        <f t="shared" si="6"/>
        <v>3.7</v>
      </c>
      <c r="N8" s="12">
        <f t="shared" si="6"/>
        <v>4.8</v>
      </c>
    </row>
    <row r="9" spans="1:25" x14ac:dyDescent="0.25">
      <c r="A9" s="27" t="s">
        <v>4</v>
      </c>
      <c r="B9" s="28" t="s">
        <v>9</v>
      </c>
      <c r="C9" s="12">
        <f t="shared" ref="C9:N9" si="7">C36+C53</f>
        <v>11.584</v>
      </c>
      <c r="D9" s="12">
        <f t="shared" si="7"/>
        <v>0.63700000000000001</v>
      </c>
      <c r="E9" s="12">
        <f t="shared" si="7"/>
        <v>15.24</v>
      </c>
      <c r="F9" s="12">
        <f t="shared" si="7"/>
        <v>4.4109999999999996</v>
      </c>
      <c r="G9" s="12">
        <f t="shared" si="7"/>
        <v>8.1080000000000005</v>
      </c>
      <c r="H9" s="12">
        <f t="shared" si="7"/>
        <v>18.233000000000001</v>
      </c>
      <c r="I9" s="12">
        <f t="shared" si="7"/>
        <v>18.277000000000001</v>
      </c>
      <c r="J9" s="12">
        <f t="shared" si="7"/>
        <v>10.257999999999999</v>
      </c>
      <c r="K9" s="12">
        <f t="shared" si="7"/>
        <v>15.926</v>
      </c>
      <c r="L9" s="12">
        <f t="shared" si="7"/>
        <v>3.8119999999999998</v>
      </c>
      <c r="M9" s="12">
        <f t="shared" si="7"/>
        <v>1.3069999999999999</v>
      </c>
      <c r="N9" s="12">
        <f t="shared" si="7"/>
        <v>1.1060000000000001</v>
      </c>
    </row>
    <row r="10" spans="1:25" x14ac:dyDescent="0.25">
      <c r="A10" s="27" t="s">
        <v>5</v>
      </c>
      <c r="B10" s="28" t="s">
        <v>9</v>
      </c>
      <c r="C10" s="12">
        <f t="shared" ref="C10:N10" si="8">C37+C54</f>
        <v>39.442</v>
      </c>
      <c r="D10" s="12">
        <f t="shared" si="8"/>
        <v>24.477</v>
      </c>
      <c r="E10" s="12">
        <f t="shared" si="8"/>
        <v>22.797000000000001</v>
      </c>
      <c r="F10" s="12">
        <f t="shared" si="8"/>
        <v>21.501000000000001</v>
      </c>
      <c r="G10" s="12">
        <f t="shared" si="8"/>
        <v>37.64</v>
      </c>
      <c r="H10" s="12">
        <f t="shared" si="8"/>
        <v>22.33</v>
      </c>
      <c r="I10" s="12">
        <f t="shared" si="8"/>
        <v>38.28</v>
      </c>
      <c r="J10" s="12">
        <f t="shared" si="8"/>
        <v>26.416</v>
      </c>
      <c r="K10" s="12">
        <f t="shared" si="8"/>
        <v>30.952000000000002</v>
      </c>
      <c r="L10" s="12">
        <f t="shared" si="8"/>
        <v>7.0519999999999996</v>
      </c>
      <c r="M10" s="12">
        <f t="shared" si="8"/>
        <v>24.452999999999999</v>
      </c>
      <c r="N10" s="12">
        <f t="shared" si="8"/>
        <v>18.076000000000001</v>
      </c>
      <c r="O10" s="135">
        <f>SUM(C10:N10)</f>
        <v>313.41600000000005</v>
      </c>
    </row>
    <row r="11" spans="1:25" x14ac:dyDescent="0.25">
      <c r="A11" s="107" t="s">
        <v>43</v>
      </c>
      <c r="B11" s="199" t="s">
        <v>45</v>
      </c>
      <c r="C11" s="12">
        <f t="shared" ref="C11:N11" si="9">C38+C55</f>
        <v>59883.44</v>
      </c>
      <c r="D11" s="12">
        <f t="shared" si="9"/>
        <v>54053.03</v>
      </c>
      <c r="E11" s="12">
        <f t="shared" si="9"/>
        <v>45112.2</v>
      </c>
      <c r="F11" s="12">
        <f t="shared" si="9"/>
        <v>42821.33</v>
      </c>
      <c r="G11" s="12">
        <f t="shared" si="9"/>
        <v>25424.02</v>
      </c>
      <c r="H11" s="12">
        <f t="shared" si="9"/>
        <v>18096.009999999998</v>
      </c>
      <c r="I11" s="12">
        <f t="shared" si="9"/>
        <v>14700.53</v>
      </c>
      <c r="J11" s="12">
        <f t="shared" si="9"/>
        <v>14727.89</v>
      </c>
      <c r="K11" s="12">
        <f t="shared" si="9"/>
        <v>16172.44</v>
      </c>
      <c r="L11" s="12">
        <f t="shared" si="9"/>
        <v>34757.29</v>
      </c>
      <c r="M11" s="12">
        <f t="shared" si="9"/>
        <v>38900.22</v>
      </c>
      <c r="N11" s="12">
        <f t="shared" si="9"/>
        <v>40318.129999999997</v>
      </c>
    </row>
    <row r="12" spans="1:25" x14ac:dyDescent="0.25">
      <c r="A12" s="27" t="s">
        <v>11</v>
      </c>
      <c r="B12" s="28" t="s">
        <v>10</v>
      </c>
      <c r="C12" s="12">
        <f t="shared" ref="C12:N12" si="10">C39+C56</f>
        <v>7347.3630000000003</v>
      </c>
      <c r="D12" s="12">
        <f t="shared" si="10"/>
        <v>7472.6310000000003</v>
      </c>
      <c r="E12" s="12">
        <f t="shared" si="10"/>
        <v>7975.8609999999999</v>
      </c>
      <c r="F12" s="12">
        <f t="shared" si="10"/>
        <v>7000.6229999999996</v>
      </c>
      <c r="G12" s="12">
        <f t="shared" si="10"/>
        <v>3661.8339999999998</v>
      </c>
      <c r="H12" s="12">
        <f t="shared" si="10"/>
        <v>3343.8980000000001</v>
      </c>
      <c r="I12" s="12">
        <f t="shared" si="10"/>
        <v>5713.92</v>
      </c>
      <c r="J12" s="12">
        <f t="shared" si="10"/>
        <v>6310.7430000000004</v>
      </c>
      <c r="K12" s="12">
        <f t="shared" si="10"/>
        <v>8322.2880000000005</v>
      </c>
      <c r="L12" s="12">
        <f t="shared" si="10"/>
        <v>8382.8619999999992</v>
      </c>
      <c r="M12" s="12">
        <f t="shared" si="10"/>
        <v>9476.2939999999999</v>
      </c>
      <c r="N12" s="12">
        <f t="shared" si="10"/>
        <v>8528.3410000000003</v>
      </c>
    </row>
    <row r="13" spans="1:25" x14ac:dyDescent="0.25">
      <c r="A13" s="27" t="s">
        <v>6</v>
      </c>
      <c r="B13" s="28" t="s">
        <v>10</v>
      </c>
      <c r="C13" s="12">
        <f t="shared" ref="C13:N13" si="11">C40+C57</f>
        <v>40.322000000000003</v>
      </c>
      <c r="D13" s="12">
        <f t="shared" si="11"/>
        <v>23.652999999999999</v>
      </c>
      <c r="E13" s="12">
        <f t="shared" si="11"/>
        <v>51.191000000000003</v>
      </c>
      <c r="F13" s="12">
        <f t="shared" si="11"/>
        <v>247.14</v>
      </c>
      <c r="G13" s="12">
        <f t="shared" si="11"/>
        <v>1986.99</v>
      </c>
      <c r="H13" s="12">
        <f t="shared" si="11"/>
        <v>118.761</v>
      </c>
      <c r="I13" s="12">
        <f t="shared" si="11"/>
        <v>94.911000000000001</v>
      </c>
      <c r="J13" s="12">
        <f t="shared" si="11"/>
        <v>80.998999999999995</v>
      </c>
      <c r="K13" s="12">
        <f t="shared" si="11"/>
        <v>322.916</v>
      </c>
      <c r="L13" s="12">
        <f t="shared" si="11"/>
        <v>491.428</v>
      </c>
      <c r="M13" s="12">
        <f t="shared" si="11"/>
        <v>860.65499999999997</v>
      </c>
      <c r="N13" s="12">
        <f t="shared" si="11"/>
        <v>770.70900000000006</v>
      </c>
    </row>
    <row r="14" spans="1:25" x14ac:dyDescent="0.25">
      <c r="A14" s="66" t="s">
        <v>7</v>
      </c>
      <c r="B14" s="67" t="s">
        <v>10</v>
      </c>
      <c r="C14" s="12">
        <f t="shared" ref="C14:N14" si="12">C41+C58</f>
        <v>333.19400000000002</v>
      </c>
      <c r="D14" s="12">
        <f t="shared" si="12"/>
        <v>314.24900000000002</v>
      </c>
      <c r="E14" s="12">
        <f t="shared" si="12"/>
        <v>381.06099999999998</v>
      </c>
      <c r="F14" s="12">
        <f t="shared" si="12"/>
        <v>356.28199999999998</v>
      </c>
      <c r="G14" s="12">
        <f t="shared" si="12"/>
        <v>416.65100000000001</v>
      </c>
      <c r="H14" s="12">
        <f t="shared" si="12"/>
        <v>436.58199999999999</v>
      </c>
      <c r="I14" s="12">
        <f t="shared" si="12"/>
        <v>507.55500000000001</v>
      </c>
      <c r="J14" s="12">
        <f t="shared" si="12"/>
        <v>454.13600000000002</v>
      </c>
      <c r="K14" s="12">
        <f t="shared" si="12"/>
        <v>473.54</v>
      </c>
      <c r="L14" s="12">
        <f t="shared" si="12"/>
        <v>445.76900000000001</v>
      </c>
      <c r="M14" s="12">
        <f t="shared" si="12"/>
        <v>436.40100000000001</v>
      </c>
      <c r="N14" s="12">
        <f t="shared" si="12"/>
        <v>451.822</v>
      </c>
    </row>
    <row r="15" spans="1:25" x14ac:dyDescent="0.25">
      <c r="A15" s="209" t="s">
        <v>30</v>
      </c>
      <c r="B15" s="210" t="s">
        <v>10</v>
      </c>
      <c r="C15" s="12">
        <f t="shared" ref="C15:N15" si="13">C42+C59</f>
        <v>46.375999999999998</v>
      </c>
      <c r="D15" s="12">
        <f t="shared" si="13"/>
        <v>38.148000000000003</v>
      </c>
      <c r="E15" s="12">
        <f t="shared" si="13"/>
        <v>54.688000000000002</v>
      </c>
      <c r="F15" s="12">
        <f t="shared" si="13"/>
        <v>44.881999999999998</v>
      </c>
      <c r="G15" s="12">
        <f t="shared" si="13"/>
        <v>50.024999999999999</v>
      </c>
      <c r="H15" s="12">
        <f t="shared" si="13"/>
        <v>47.423000000000002</v>
      </c>
      <c r="I15" s="12">
        <f t="shared" si="13"/>
        <v>52.56</v>
      </c>
      <c r="J15" s="12">
        <f t="shared" si="13"/>
        <v>45.438000000000002</v>
      </c>
      <c r="K15" s="12">
        <f t="shared" si="13"/>
        <v>45.268000000000001</v>
      </c>
      <c r="L15" s="12">
        <f t="shared" si="13"/>
        <v>59.298999999999999</v>
      </c>
      <c r="M15" s="12">
        <f t="shared" si="13"/>
        <v>41.762</v>
      </c>
      <c r="N15" s="12">
        <f t="shared" si="13"/>
        <v>41.822000000000003</v>
      </c>
    </row>
    <row r="16" spans="1:25" s="130" customFormat="1" ht="13" thickBot="1" x14ac:dyDescent="0.3">
      <c r="A16" s="182" t="s">
        <v>56</v>
      </c>
      <c r="B16" s="183"/>
      <c r="C16" s="184">
        <f>C2+C4+C3</f>
        <v>23214.307000000001</v>
      </c>
      <c r="D16" s="184">
        <f>D2+D4+D3</f>
        <v>20997.529000000002</v>
      </c>
      <c r="E16" s="184">
        <f t="shared" ref="E16:N16" si="14">E2+E4+E3</f>
        <v>24269.357</v>
      </c>
      <c r="F16" s="184">
        <f t="shared" si="14"/>
        <v>25768.528000000002</v>
      </c>
      <c r="G16" s="235">
        <f>G2+G4+G3</f>
        <v>28456.961000000003</v>
      </c>
      <c r="H16" s="184">
        <f t="shared" si="14"/>
        <v>29857.024999999998</v>
      </c>
      <c r="I16" s="184">
        <f>I2+I4+I3</f>
        <v>30944.57</v>
      </c>
      <c r="J16" s="184">
        <f t="shared" si="14"/>
        <v>30735.698</v>
      </c>
      <c r="K16" s="184">
        <f t="shared" si="14"/>
        <v>26949.582000000002</v>
      </c>
      <c r="L16" s="184">
        <f t="shared" si="14"/>
        <v>26741.800999999999</v>
      </c>
      <c r="M16" s="184">
        <f t="shared" si="14"/>
        <v>23955.338</v>
      </c>
      <c r="N16" s="185">
        <f t="shared" si="14"/>
        <v>26576.292000000001</v>
      </c>
      <c r="O16" s="147"/>
      <c r="P16" s="147"/>
      <c r="Q16" s="147"/>
      <c r="R16" s="147"/>
      <c r="S16" s="147"/>
      <c r="T16" s="147"/>
      <c r="U16" s="147"/>
      <c r="V16" s="147"/>
      <c r="W16" s="147"/>
      <c r="X16" s="147"/>
      <c r="Y16" s="147"/>
    </row>
    <row r="17" spans="1:14" x14ac:dyDescent="0.25">
      <c r="A17" s="208" t="s">
        <v>86</v>
      </c>
      <c r="B17" s="91"/>
      <c r="C17" s="152">
        <f>C16/'2014'!C35-1</f>
        <v>-4.1152968774440413E-2</v>
      </c>
      <c r="D17" s="152">
        <f>D16/'2014'!D35-1</f>
        <v>-4.3943871443946181E-2</v>
      </c>
      <c r="E17" s="152">
        <f>E16/'2014'!E35-1</f>
        <v>3.9368261486115941E-2</v>
      </c>
      <c r="F17" s="152">
        <f>F16/'2014'!F35-1</f>
        <v>-3.6423910646228075E-2</v>
      </c>
      <c r="G17" s="152">
        <f>G16/'2014'!G35-1</f>
        <v>-2.6716742410281769E-2</v>
      </c>
      <c r="H17" s="152">
        <f>H16/'2014'!H35-1</f>
        <v>4.4415813100613377E-3</v>
      </c>
      <c r="I17" s="152">
        <f>I16/'2014'!I35-1</f>
        <v>-4.3652249015337596E-2</v>
      </c>
      <c r="J17" s="152">
        <f>J16/'2014'!J35-1</f>
        <v>1.7309760527046691E-2</v>
      </c>
      <c r="K17" s="152">
        <f>K16/'2014'!K35-1</f>
        <v>-2.9305662556705858E-2</v>
      </c>
      <c r="L17" s="152">
        <f>L16/'2014'!L35-1</f>
        <v>1.2610314646137821E-2</v>
      </c>
      <c r="M17" s="152">
        <f>M16/'2014'!M35-1</f>
        <v>7.4895320755241634E-4</v>
      </c>
      <c r="N17" s="166">
        <f>N16/'2014'!N35-1</f>
        <v>-3.0676639381620463E-3</v>
      </c>
    </row>
    <row r="18" spans="1:14" x14ac:dyDescent="0.25">
      <c r="A18" s="158" t="s">
        <v>48</v>
      </c>
      <c r="B18" s="91"/>
      <c r="C18" s="152">
        <f>C5/'2014'!C5-1</f>
        <v>0.15489842225499872</v>
      </c>
      <c r="D18" s="152">
        <f>D5/'2014'!D5-1</f>
        <v>0.24107085154600605</v>
      </c>
      <c r="E18" s="152">
        <f>E5/'2014'!E5-1</f>
        <v>0.14024883008336397</v>
      </c>
      <c r="F18" s="152">
        <f>F5/'2014'!F5-1</f>
        <v>0.10432668885094687</v>
      </c>
      <c r="G18" s="152">
        <f>G5/'2014'!G5-1</f>
        <v>0.10481741462970362</v>
      </c>
      <c r="H18" s="152">
        <f>H5/'2014'!H5-1</f>
        <v>0.16732261047974561</v>
      </c>
      <c r="I18" s="152">
        <f>I5/'2014'!I5-1</f>
        <v>8.2418029937254333E-2</v>
      </c>
      <c r="J18" s="152">
        <f>J5/'2014'!J5-1</f>
        <v>0.12757157411459774</v>
      </c>
      <c r="K18" s="152">
        <f>K5/'2014'!K5-1</f>
        <v>0.14248294946874873</v>
      </c>
      <c r="L18" s="152">
        <f>L5/'2014'!L5-1</f>
        <v>0.19790870917993342</v>
      </c>
      <c r="M18" s="152">
        <f>M5/'2014'!M5-1</f>
        <v>0.16564838526983428</v>
      </c>
      <c r="N18" s="166">
        <f>N5/'2014'!N5-1</f>
        <v>0.22021408115607999</v>
      </c>
    </row>
    <row r="19" spans="1:14" ht="13" thickBot="1" x14ac:dyDescent="0.3">
      <c r="A19" s="160" t="s">
        <v>57</v>
      </c>
      <c r="B19" s="161"/>
      <c r="C19" s="162">
        <f>C7/'2013'!C6-1</f>
        <v>-0.49213363584803338</v>
      </c>
      <c r="D19" s="162">
        <f>D7/'2013'!D6-1</f>
        <v>-0.37331509301688981</v>
      </c>
      <c r="E19" s="162">
        <f>E7/'2013'!E6-1</f>
        <v>-0.3891560763352746</v>
      </c>
      <c r="F19" s="162">
        <f>F7/'2013'!F6-1</f>
        <v>-0.2176566705798948</v>
      </c>
      <c r="G19" s="162">
        <f>G7/'2013'!G6-1</f>
        <v>-0.56217190867385969</v>
      </c>
      <c r="H19" s="162">
        <f>H7/'2013'!H6-1</f>
        <v>-0.40984568801269716</v>
      </c>
      <c r="I19" s="162">
        <f>I7/'2013'!I6-1</f>
        <v>-0.40375519352022937</v>
      </c>
      <c r="J19" s="162">
        <f>J7/'2013'!J6-1</f>
        <v>-0.22457456907727269</v>
      </c>
      <c r="K19" s="162">
        <f>K7/'2013'!K6-1</f>
        <v>-0.15615274505275012</v>
      </c>
      <c r="L19" s="162">
        <f>L7/'2013'!L6-1</f>
        <v>-0.45074145949387046</v>
      </c>
      <c r="M19" s="162">
        <f>M7/'2013'!M6-1</f>
        <v>-0.53967455629130567</v>
      </c>
      <c r="N19" s="163">
        <f>N7/'2013'!N6-1</f>
        <v>-0.56885757064609677</v>
      </c>
    </row>
    <row r="20" spans="1:14" x14ac:dyDescent="0.25">
      <c r="A20" s="207" t="s">
        <v>80</v>
      </c>
      <c r="B20" s="155"/>
      <c r="C20" s="156">
        <f>'2014'!C2</f>
        <v>7970.6679999999997</v>
      </c>
      <c r="D20" s="156">
        <f>'2014'!D2</f>
        <v>5700.8190000000004</v>
      </c>
      <c r="E20" s="156">
        <f>'2014'!E2</f>
        <v>6150.9880000000003</v>
      </c>
      <c r="F20" s="156">
        <f>'2014'!F2</f>
        <v>8448.6769999999997</v>
      </c>
      <c r="G20" s="156">
        <f>'2014'!G2</f>
        <v>8104.9809999999998</v>
      </c>
      <c r="H20" s="156">
        <f>'2014'!H2</f>
        <v>8544.8369999999995</v>
      </c>
      <c r="I20" s="156">
        <f>'2014'!I2</f>
        <v>12072.683000000001</v>
      </c>
      <c r="J20" s="156">
        <f>'2014'!J2</f>
        <v>9760.2360000000008</v>
      </c>
      <c r="K20" s="156">
        <f>'2014'!K2</f>
        <v>7835.2520000000004</v>
      </c>
      <c r="L20" s="156">
        <f>'2014'!L2</f>
        <v>5941.8379999999997</v>
      </c>
      <c r="M20" s="156">
        <f>'2014'!M2</f>
        <v>3713.5129999999999</v>
      </c>
      <c r="N20" s="157">
        <f>'2014'!N2</f>
        <v>5467.8819999999996</v>
      </c>
    </row>
    <row r="21" spans="1:14" x14ac:dyDescent="0.25">
      <c r="A21" s="208" t="s">
        <v>87</v>
      </c>
      <c r="B21" s="91"/>
      <c r="C21" s="151">
        <f>C2</f>
        <v>10409.058000000001</v>
      </c>
      <c r="D21" s="151">
        <f t="shared" ref="D21:N21" si="15">D2</f>
        <v>12656.195</v>
      </c>
      <c r="E21" s="151">
        <f t="shared" si="15"/>
        <v>16276.044</v>
      </c>
      <c r="F21" s="151">
        <f t="shared" si="15"/>
        <v>17465.79</v>
      </c>
      <c r="G21" s="151">
        <f t="shared" si="15"/>
        <v>18408.008000000002</v>
      </c>
      <c r="H21" s="151">
        <f t="shared" si="15"/>
        <v>19257.28</v>
      </c>
      <c r="I21" s="151">
        <f t="shared" si="15"/>
        <v>19262.447</v>
      </c>
      <c r="J21" s="151">
        <f t="shared" si="15"/>
        <v>19569.080000000002</v>
      </c>
      <c r="K21" s="151">
        <f t="shared" si="15"/>
        <v>16476.958999999999</v>
      </c>
      <c r="L21" s="151">
        <f t="shared" si="15"/>
        <v>15490.846</v>
      </c>
      <c r="M21" s="151">
        <f t="shared" si="15"/>
        <v>14665.880999999999</v>
      </c>
      <c r="N21" s="159">
        <f t="shared" si="15"/>
        <v>15614.878000000001</v>
      </c>
    </row>
    <row r="22" spans="1:14" ht="13.5" thickBot="1" x14ac:dyDescent="0.35">
      <c r="A22" s="160" t="s">
        <v>51</v>
      </c>
      <c r="B22" s="161"/>
      <c r="C22" s="164">
        <f>C21/C20-1</f>
        <v>0.30592040717289959</v>
      </c>
      <c r="D22" s="164">
        <f t="shared" ref="D22:N22" si="16">D21/D20-1</f>
        <v>1.2200660992745074</v>
      </c>
      <c r="E22" s="164">
        <f t="shared" si="16"/>
        <v>1.6460861247006169</v>
      </c>
      <c r="F22" s="164">
        <f t="shared" si="16"/>
        <v>1.0672810666096009</v>
      </c>
      <c r="G22" s="164">
        <f t="shared" si="16"/>
        <v>1.2711969343296428</v>
      </c>
      <c r="H22" s="164">
        <f t="shared" si="16"/>
        <v>1.2536743532966166</v>
      </c>
      <c r="I22" s="164">
        <f t="shared" si="16"/>
        <v>0.59553986466802766</v>
      </c>
      <c r="J22" s="164">
        <f t="shared" si="16"/>
        <v>1.0049802074458034</v>
      </c>
      <c r="K22" s="164">
        <f t="shared" si="16"/>
        <v>1.1029264917069672</v>
      </c>
      <c r="L22" s="164">
        <f t="shared" si="16"/>
        <v>1.6070798295073008</v>
      </c>
      <c r="M22" s="164">
        <f t="shared" si="16"/>
        <v>2.949328035205478</v>
      </c>
      <c r="N22" s="165">
        <f t="shared" si="16"/>
        <v>1.8557452410275133</v>
      </c>
    </row>
    <row r="23" spans="1:14" x14ac:dyDescent="0.25">
      <c r="A23" s="207" t="s">
        <v>81</v>
      </c>
      <c r="B23" s="155"/>
      <c r="C23" s="156">
        <f>'2014'!C3</f>
        <v>16237.54</v>
      </c>
      <c r="D23" s="156">
        <f>'2014'!D3</f>
        <v>16255.77</v>
      </c>
      <c r="E23" s="156">
        <f>'2014'!E3</f>
        <v>17176.189999999999</v>
      </c>
      <c r="F23" s="156">
        <f>'2014'!F3</f>
        <v>18291.59</v>
      </c>
      <c r="G23" s="156">
        <f>'2014'!G3</f>
        <v>21128</v>
      </c>
      <c r="H23" s="156">
        <f>'2014'!H3</f>
        <v>21156.9</v>
      </c>
      <c r="I23" s="156">
        <f>'2014'!I3</f>
        <v>20281.509999999998</v>
      </c>
      <c r="J23" s="156">
        <f>'2014'!J3</f>
        <v>20450.990000000002</v>
      </c>
      <c r="K23" s="156">
        <f>'2014'!K3</f>
        <v>19926.23</v>
      </c>
      <c r="L23" s="156">
        <f>'2014'!L3</f>
        <v>20438.7</v>
      </c>
      <c r="M23" s="156">
        <f>'2014'!M3</f>
        <v>20220.93</v>
      </c>
      <c r="N23" s="157">
        <f>'2014'!N3</f>
        <v>21185.53</v>
      </c>
    </row>
    <row r="24" spans="1:14" x14ac:dyDescent="0.25">
      <c r="A24" s="208" t="s">
        <v>88</v>
      </c>
      <c r="B24" s="91"/>
      <c r="C24" s="151">
        <f>C3</f>
        <v>12805.05</v>
      </c>
      <c r="D24" s="151">
        <f t="shared" ref="D24:N24" si="17">D3</f>
        <v>8338.51</v>
      </c>
      <c r="E24" s="151">
        <f t="shared" si="17"/>
        <v>7968.08</v>
      </c>
      <c r="F24" s="151">
        <f t="shared" si="17"/>
        <v>8297.16</v>
      </c>
      <c r="G24" s="151">
        <f t="shared" si="17"/>
        <v>10045.93</v>
      </c>
      <c r="H24" s="151">
        <f t="shared" si="17"/>
        <v>10598.57</v>
      </c>
      <c r="I24" s="151">
        <f t="shared" si="17"/>
        <v>11658.48</v>
      </c>
      <c r="J24" s="151">
        <f t="shared" si="17"/>
        <v>11166.14</v>
      </c>
      <c r="K24" s="151">
        <f t="shared" si="17"/>
        <v>10469.65</v>
      </c>
      <c r="L24" s="151">
        <f t="shared" si="17"/>
        <v>11248.9</v>
      </c>
      <c r="M24" s="151">
        <f t="shared" si="17"/>
        <v>9260.67</v>
      </c>
      <c r="N24" s="159">
        <f t="shared" si="17"/>
        <v>10960.64</v>
      </c>
    </row>
    <row r="25" spans="1:14" ht="13.5" thickBot="1" x14ac:dyDescent="0.35">
      <c r="A25" s="160" t="s">
        <v>51</v>
      </c>
      <c r="B25" s="161"/>
      <c r="C25" s="164">
        <f>C24/C23-1</f>
        <v>-0.21139224291364345</v>
      </c>
      <c r="D25" s="164">
        <f>D24/D23-1</f>
        <v>-0.48704306224805105</v>
      </c>
      <c r="E25" s="164">
        <f t="shared" ref="E25:N25" si="18">E24/E23-1</f>
        <v>-0.53609735337114928</v>
      </c>
      <c r="F25" s="164">
        <f t="shared" si="18"/>
        <v>-0.54639481860242878</v>
      </c>
      <c r="G25" s="164">
        <f t="shared" si="18"/>
        <v>-0.52452054146156757</v>
      </c>
      <c r="H25" s="164">
        <f t="shared" si="18"/>
        <v>-0.49904901001564506</v>
      </c>
      <c r="I25" s="164">
        <f t="shared" si="18"/>
        <v>-0.42516706103243784</v>
      </c>
      <c r="J25" s="164">
        <f t="shared" si="18"/>
        <v>-0.45400491614342398</v>
      </c>
      <c r="K25" s="164">
        <f t="shared" si="18"/>
        <v>-0.47457948643571812</v>
      </c>
      <c r="L25" s="164">
        <f t="shared" si="18"/>
        <v>-0.44962742248773169</v>
      </c>
      <c r="M25" s="164">
        <f t="shared" si="18"/>
        <v>-0.54202551514692943</v>
      </c>
      <c r="N25" s="165">
        <f t="shared" si="18"/>
        <v>-0.48263555360663624</v>
      </c>
    </row>
    <row r="26" spans="1:14" x14ac:dyDescent="0.25">
      <c r="A26" s="154" t="s">
        <v>68</v>
      </c>
      <c r="B26" s="155"/>
      <c r="C26" s="179">
        <f t="shared" ref="C26:N26" si="19">SUM(C2:C15)</f>
        <v>150914.70799999998</v>
      </c>
      <c r="D26" s="179">
        <f t="shared" si="19"/>
        <v>139189.90999999997</v>
      </c>
      <c r="E26" s="179">
        <f t="shared" si="19"/>
        <v>139834.07299999997</v>
      </c>
      <c r="F26" s="179">
        <f t="shared" si="19"/>
        <v>142582.36500000002</v>
      </c>
      <c r="G26" s="179">
        <f t="shared" si="19"/>
        <v>124539.238</v>
      </c>
      <c r="H26" s="179">
        <f t="shared" si="19"/>
        <v>116040.57699999998</v>
      </c>
      <c r="I26" s="179">
        <f t="shared" si="19"/>
        <v>121770.45599999999</v>
      </c>
      <c r="J26" s="179">
        <f t="shared" si="19"/>
        <v>127435.54099999998</v>
      </c>
      <c r="K26" s="179">
        <f t="shared" si="19"/>
        <v>124968.10699999999</v>
      </c>
      <c r="L26" s="179">
        <f t="shared" si="19"/>
        <v>142171.717</v>
      </c>
      <c r="M26" s="179">
        <f t="shared" si="19"/>
        <v>138838.99899999998</v>
      </c>
      <c r="N26" s="180">
        <f t="shared" si="19"/>
        <v>144308.13099999996</v>
      </c>
    </row>
    <row r="27" spans="1:14" ht="13.5" thickBot="1" x14ac:dyDescent="0.35">
      <c r="A27" s="160" t="s">
        <v>69</v>
      </c>
      <c r="B27" s="161"/>
      <c r="C27" s="164">
        <f>C26/'2014'!C46-1</f>
        <v>-6.7586184637210889E-2</v>
      </c>
      <c r="D27" s="164">
        <f>D26/'2014'!D46-1</f>
        <v>9.3428399160713882E-2</v>
      </c>
      <c r="E27" s="164">
        <f>E26/'2014'!E46-1</f>
        <v>2.9009965313962383E-2</v>
      </c>
      <c r="F27" s="164">
        <f>F26/'2014'!F46-1</f>
        <v>5.9028023297339027E-2</v>
      </c>
      <c r="G27" s="164">
        <f>G26/'2014'!G46-1</f>
        <v>7.1684755537866574E-2</v>
      </c>
      <c r="H27" s="164">
        <f>H26/'2014'!H46-1</f>
        <v>4.3516649088660042E-2</v>
      </c>
      <c r="I27" s="164">
        <f>I26/'2014'!I46-1</f>
        <v>-2.5425479178617816E-2</v>
      </c>
      <c r="J27" s="164">
        <f>J26/'2014'!J46-1</f>
        <v>5.1461206386523628E-2</v>
      </c>
      <c r="K27" s="164">
        <f>K26/'2014'!K46-1</f>
        <v>2.6804615907098261E-2</v>
      </c>
      <c r="L27" s="164">
        <f>L26/'2014'!L46-1</f>
        <v>2.982659652070252E-2</v>
      </c>
      <c r="M27" s="164">
        <f>M26/'2014'!M46-1</f>
        <v>-2.5451270415272731E-2</v>
      </c>
      <c r="N27" s="165">
        <f>N26/'2014'!N46-1</f>
        <v>-7.7192984856957136E-2</v>
      </c>
    </row>
    <row r="28" spans="1:14" ht="13" x14ac:dyDescent="0.3">
      <c r="A28" s="211"/>
      <c r="B28" s="155"/>
      <c r="C28" s="212"/>
      <c r="D28" s="212"/>
      <c r="E28" s="212"/>
      <c r="F28" s="212"/>
      <c r="G28" s="212"/>
      <c r="H28" s="212"/>
      <c r="I28" s="213"/>
      <c r="J28" s="212"/>
      <c r="K28" s="214"/>
      <c r="L28" s="213"/>
      <c r="M28" s="212"/>
      <c r="N28" s="212"/>
    </row>
    <row r="29" spans="1:14" ht="13.5" thickBot="1" x14ac:dyDescent="0.35">
      <c r="A29" s="5" t="s">
        <v>16</v>
      </c>
      <c r="B29" s="5" t="s">
        <v>15</v>
      </c>
      <c r="C29" s="6">
        <v>1</v>
      </c>
      <c r="D29" s="6">
        <v>2</v>
      </c>
      <c r="E29" s="6">
        <v>3</v>
      </c>
      <c r="F29" s="6">
        <v>4</v>
      </c>
      <c r="G29" s="6">
        <v>5</v>
      </c>
      <c r="H29" s="6">
        <v>6</v>
      </c>
      <c r="I29" s="6">
        <v>7</v>
      </c>
      <c r="J29" s="6">
        <v>8</v>
      </c>
      <c r="K29" s="6">
        <v>9</v>
      </c>
      <c r="L29" s="6">
        <v>10</v>
      </c>
      <c r="M29" s="6">
        <v>11</v>
      </c>
      <c r="N29" s="6">
        <v>12</v>
      </c>
    </row>
    <row r="30" spans="1:14" ht="13" thickTop="1" x14ac:dyDescent="0.25">
      <c r="A30" s="209" t="s">
        <v>8</v>
      </c>
      <c r="B30" s="210" t="s">
        <v>9</v>
      </c>
      <c r="C30" s="21"/>
      <c r="D30" s="25"/>
      <c r="E30" s="26"/>
      <c r="F30" s="21"/>
      <c r="G30" s="196"/>
      <c r="H30" s="25"/>
      <c r="I30" s="25"/>
      <c r="J30" s="25"/>
      <c r="K30" s="25"/>
      <c r="L30" s="25"/>
      <c r="M30" s="25"/>
      <c r="N30" s="25"/>
    </row>
    <row r="31" spans="1:14" x14ac:dyDescent="0.25">
      <c r="A31" s="209" t="s">
        <v>0</v>
      </c>
      <c r="B31" s="210" t="s">
        <v>9</v>
      </c>
      <c r="C31" s="215"/>
      <c r="D31" s="216"/>
      <c r="E31" s="217"/>
      <c r="F31" s="217">
        <v>9.5000000000000001E-2</v>
      </c>
      <c r="G31" s="218"/>
      <c r="H31" s="219">
        <v>1.0049999999999999</v>
      </c>
      <c r="I31" s="219"/>
      <c r="J31" s="215">
        <v>0.13600000000000001</v>
      </c>
      <c r="K31" s="215">
        <v>0.22500000000000001</v>
      </c>
      <c r="L31" s="215">
        <v>0.2</v>
      </c>
      <c r="M31" s="219">
        <v>0.40799999999999997</v>
      </c>
      <c r="N31" s="219"/>
    </row>
    <row r="32" spans="1:14" x14ac:dyDescent="0.25">
      <c r="A32" s="209" t="s">
        <v>1</v>
      </c>
      <c r="B32" s="210" t="s">
        <v>9</v>
      </c>
      <c r="C32" s="219">
        <v>3550.2959999999998</v>
      </c>
      <c r="D32" s="216">
        <v>895.84299999999996</v>
      </c>
      <c r="E32" s="217">
        <v>6755.1490000000003</v>
      </c>
      <c r="F32" s="217">
        <v>2271.7109999999998</v>
      </c>
      <c r="G32" s="218">
        <v>1950.0150000000001</v>
      </c>
      <c r="H32" s="219">
        <v>895.125</v>
      </c>
      <c r="I32" s="219">
        <v>1148.367</v>
      </c>
      <c r="J32" s="219"/>
      <c r="K32" s="219"/>
      <c r="L32" s="219">
        <v>119.617</v>
      </c>
      <c r="M32" s="219">
        <v>919.73099999999999</v>
      </c>
      <c r="N32" s="219">
        <v>720.35900000000004</v>
      </c>
    </row>
    <row r="33" spans="1:14" x14ac:dyDescent="0.25">
      <c r="A33" s="220" t="s">
        <v>40</v>
      </c>
      <c r="B33" s="210" t="s">
        <v>9</v>
      </c>
      <c r="C33" s="219"/>
      <c r="D33" s="216"/>
      <c r="E33" s="217"/>
      <c r="F33" s="217">
        <v>6.5000000000000002E-2</v>
      </c>
      <c r="G33" s="218"/>
      <c r="H33" s="219"/>
      <c r="I33" s="219">
        <v>0.68899999999999995</v>
      </c>
      <c r="J33" s="219">
        <v>0.129</v>
      </c>
      <c r="K33" s="219"/>
      <c r="L33" s="219"/>
      <c r="M33" s="219">
        <v>0.24099999999999999</v>
      </c>
      <c r="N33" s="219"/>
    </row>
    <row r="34" spans="1:14" x14ac:dyDescent="0.25">
      <c r="A34" s="209" t="s">
        <v>2</v>
      </c>
      <c r="B34" s="210" t="s">
        <v>9</v>
      </c>
      <c r="C34" s="219"/>
      <c r="D34" s="216"/>
      <c r="E34" s="217">
        <v>735.95799999999997</v>
      </c>
      <c r="F34" s="217">
        <v>802.75</v>
      </c>
      <c r="G34" s="218"/>
      <c r="H34" s="219"/>
      <c r="I34" s="219"/>
      <c r="J34" s="219"/>
      <c r="K34" s="219"/>
      <c r="L34" s="219"/>
      <c r="M34" s="219"/>
      <c r="N34" s="219"/>
    </row>
    <row r="35" spans="1:14" x14ac:dyDescent="0.25">
      <c r="A35" s="209" t="s">
        <v>35</v>
      </c>
      <c r="B35" s="221" t="s">
        <v>45</v>
      </c>
      <c r="C35" s="219"/>
      <c r="D35" s="216"/>
      <c r="E35" s="217"/>
      <c r="F35" s="217"/>
      <c r="G35" s="218"/>
      <c r="H35" s="219"/>
      <c r="I35" s="219"/>
      <c r="J35" s="219"/>
      <c r="K35" s="219"/>
      <c r="L35" s="219"/>
      <c r="M35" s="219"/>
      <c r="N35" s="219"/>
    </row>
    <row r="36" spans="1:14" x14ac:dyDescent="0.25">
      <c r="A36" s="209" t="s">
        <v>4</v>
      </c>
      <c r="B36" s="210" t="s">
        <v>9</v>
      </c>
      <c r="C36" s="222"/>
      <c r="D36" s="216"/>
      <c r="E36" s="223"/>
      <c r="F36" s="223"/>
      <c r="G36" s="224"/>
      <c r="H36" s="219"/>
      <c r="I36" s="215"/>
      <c r="J36" s="222"/>
      <c r="K36" s="222"/>
      <c r="L36" s="222"/>
      <c r="M36" s="222"/>
      <c r="N36" s="222"/>
    </row>
    <row r="37" spans="1:14" x14ac:dyDescent="0.25">
      <c r="A37" s="209" t="s">
        <v>5</v>
      </c>
      <c r="B37" s="210" t="s">
        <v>9</v>
      </c>
      <c r="C37" s="222"/>
      <c r="D37" s="216"/>
      <c r="E37" s="223"/>
      <c r="F37" s="223"/>
      <c r="G37" s="224"/>
      <c r="H37" s="219"/>
      <c r="I37" s="225"/>
      <c r="J37" s="222"/>
      <c r="K37" s="222"/>
      <c r="L37" s="222"/>
      <c r="M37" s="222"/>
      <c r="N37" s="219"/>
    </row>
    <row r="38" spans="1:14" x14ac:dyDescent="0.25">
      <c r="A38" s="220" t="s">
        <v>43</v>
      </c>
      <c r="B38" s="221" t="s">
        <v>45</v>
      </c>
      <c r="C38" s="222"/>
      <c r="D38" s="216"/>
      <c r="E38" s="223"/>
      <c r="F38" s="223"/>
      <c r="G38" s="224"/>
      <c r="H38" s="219"/>
      <c r="I38" s="225"/>
      <c r="J38" s="222"/>
      <c r="K38" s="222"/>
      <c r="L38" s="222"/>
      <c r="M38" s="222"/>
      <c r="N38" s="219"/>
    </row>
    <row r="39" spans="1:14" x14ac:dyDescent="0.25">
      <c r="A39" s="209" t="s">
        <v>11</v>
      </c>
      <c r="B39" s="210" t="s">
        <v>10</v>
      </c>
      <c r="C39" s="222"/>
      <c r="D39" s="216"/>
      <c r="E39" s="223"/>
      <c r="F39" s="223"/>
      <c r="G39" s="224"/>
      <c r="H39" s="215"/>
      <c r="I39" s="225"/>
      <c r="J39" s="222">
        <v>2E-3</v>
      </c>
      <c r="K39" s="222"/>
      <c r="L39" s="222"/>
      <c r="M39" s="222"/>
      <c r="N39" s="222"/>
    </row>
    <row r="40" spans="1:14" x14ac:dyDescent="0.25">
      <c r="A40" s="209" t="s">
        <v>6</v>
      </c>
      <c r="B40" s="210" t="s">
        <v>10</v>
      </c>
      <c r="C40" s="219"/>
      <c r="D40" s="216">
        <v>23.652999999999999</v>
      </c>
      <c r="E40" s="217">
        <v>25.190999999999999</v>
      </c>
      <c r="F40" s="217"/>
      <c r="G40" s="224">
        <v>48.78</v>
      </c>
      <c r="H40" s="215">
        <v>25.024999999999999</v>
      </c>
      <c r="I40" s="225"/>
      <c r="J40" s="219"/>
      <c r="K40" s="219">
        <v>26.285</v>
      </c>
      <c r="L40" s="219"/>
      <c r="M40" s="219">
        <v>100.04</v>
      </c>
      <c r="N40" s="219">
        <v>327.48099999999999</v>
      </c>
    </row>
    <row r="41" spans="1:14" x14ac:dyDescent="0.25">
      <c r="A41" s="209" t="s">
        <v>7</v>
      </c>
      <c r="B41" s="210" t="s">
        <v>10</v>
      </c>
      <c r="C41" s="219"/>
      <c r="D41" s="216"/>
      <c r="E41" s="217"/>
      <c r="F41" s="217"/>
      <c r="G41" s="224"/>
      <c r="H41" s="215"/>
      <c r="I41" s="225"/>
      <c r="J41" s="219"/>
      <c r="K41" s="219"/>
      <c r="L41" s="219"/>
      <c r="M41" s="219"/>
      <c r="N41" s="219"/>
    </row>
    <row r="42" spans="1:14" x14ac:dyDescent="0.25">
      <c r="A42" s="209" t="s">
        <v>30</v>
      </c>
      <c r="B42" s="210" t="s">
        <v>10</v>
      </c>
      <c r="C42" s="219"/>
      <c r="D42" s="216"/>
      <c r="E42" s="217"/>
      <c r="F42" s="217"/>
      <c r="G42" s="224"/>
      <c r="H42" s="215">
        <v>0.18</v>
      </c>
      <c r="I42" s="225"/>
      <c r="J42" s="219"/>
      <c r="K42" s="219"/>
      <c r="L42" s="219"/>
      <c r="M42" s="219"/>
      <c r="N42" s="219"/>
    </row>
    <row r="43" spans="1:14" x14ac:dyDescent="0.25">
      <c r="A43" s="209" t="s">
        <v>38</v>
      </c>
      <c r="B43" s="210" t="s">
        <v>9</v>
      </c>
      <c r="C43" s="215"/>
      <c r="D43" s="216"/>
      <c r="E43" s="216"/>
      <c r="F43" s="215"/>
      <c r="G43" s="224"/>
      <c r="H43" s="225"/>
      <c r="I43" s="225"/>
      <c r="J43" s="215"/>
      <c r="K43" s="215"/>
      <c r="L43" s="215"/>
      <c r="M43" s="215"/>
      <c r="N43" s="215"/>
    </row>
    <row r="44" spans="1:14" x14ac:dyDescent="0.25">
      <c r="C44" s="135"/>
      <c r="D44" s="135"/>
      <c r="E44" s="135"/>
      <c r="F44" s="80"/>
      <c r="G44" s="80"/>
      <c r="H44" s="80"/>
    </row>
    <row r="45" spans="1:14" ht="13.5" thickBot="1" x14ac:dyDescent="0.35">
      <c r="A45" s="105" t="s">
        <v>17</v>
      </c>
      <c r="B45" s="7" t="s">
        <v>15</v>
      </c>
      <c r="C45" s="110">
        <v>1</v>
      </c>
      <c r="D45" s="8">
        <v>2</v>
      </c>
      <c r="E45" s="110">
        <v>3</v>
      </c>
      <c r="F45" s="8">
        <v>4</v>
      </c>
      <c r="G45" s="110">
        <v>5</v>
      </c>
      <c r="H45" s="8">
        <v>6</v>
      </c>
      <c r="I45" s="110">
        <v>7</v>
      </c>
      <c r="J45" s="8">
        <v>8</v>
      </c>
      <c r="K45" s="108">
        <v>9</v>
      </c>
      <c r="L45" s="8">
        <v>10</v>
      </c>
      <c r="M45" s="8">
        <v>11</v>
      </c>
      <c r="N45" s="8">
        <v>12</v>
      </c>
    </row>
    <row r="46" spans="1:14" ht="13" thickTop="1" x14ac:dyDescent="0.25">
      <c r="A46" s="106" t="s">
        <v>8</v>
      </c>
      <c r="B46" s="42" t="s">
        <v>9</v>
      </c>
      <c r="C46" s="111">
        <v>10409.058000000001</v>
      </c>
      <c r="D46" s="98">
        <v>12656.195</v>
      </c>
      <c r="E46" s="113">
        <v>16276.044</v>
      </c>
      <c r="F46" s="25">
        <v>17465.79</v>
      </c>
      <c r="G46" s="12">
        <v>18408.008000000002</v>
      </c>
      <c r="H46" s="25">
        <v>19257.28</v>
      </c>
      <c r="I46" s="113">
        <v>19262.447</v>
      </c>
      <c r="J46" s="25">
        <v>19569.080000000002</v>
      </c>
      <c r="K46" s="112">
        <v>16476.958999999999</v>
      </c>
      <c r="L46" s="25">
        <v>15490.846</v>
      </c>
      <c r="M46" s="21">
        <v>14665.880999999999</v>
      </c>
      <c r="N46" s="25">
        <v>15614.878000000001</v>
      </c>
    </row>
    <row r="47" spans="1:14" x14ac:dyDescent="0.25">
      <c r="A47" s="27" t="s">
        <v>38</v>
      </c>
      <c r="B47" s="28" t="s">
        <v>9</v>
      </c>
      <c r="C47" s="10">
        <v>12805.05</v>
      </c>
      <c r="D47" s="10">
        <v>8338.51</v>
      </c>
      <c r="E47" s="10">
        <v>7968.08</v>
      </c>
      <c r="F47" s="10">
        <v>8297.16</v>
      </c>
      <c r="G47" s="12">
        <v>10045.93</v>
      </c>
      <c r="H47" s="10">
        <v>10598.57</v>
      </c>
      <c r="I47" s="10">
        <v>11658.48</v>
      </c>
      <c r="J47" s="9">
        <v>11166.14</v>
      </c>
      <c r="K47" s="10">
        <v>10469.65</v>
      </c>
      <c r="L47" s="10">
        <v>11248.9</v>
      </c>
      <c r="M47" s="10">
        <v>9260.67</v>
      </c>
      <c r="N47" s="10">
        <v>10960.64</v>
      </c>
    </row>
    <row r="48" spans="1:14" x14ac:dyDescent="0.25">
      <c r="A48" s="107" t="s">
        <v>0</v>
      </c>
      <c r="B48" s="28" t="s">
        <v>9</v>
      </c>
      <c r="C48" s="103">
        <v>0.19900000000000001</v>
      </c>
      <c r="D48" s="10">
        <v>2.8239999999999998</v>
      </c>
      <c r="E48" s="103">
        <v>25.233000000000001</v>
      </c>
      <c r="F48" s="10">
        <v>5.4829999999999997</v>
      </c>
      <c r="G48" s="12">
        <v>3.0230000000000001</v>
      </c>
      <c r="H48" s="10">
        <v>0.17</v>
      </c>
      <c r="I48" s="103">
        <v>23.643000000000001</v>
      </c>
      <c r="J48" s="9">
        <v>0.34200000000000003</v>
      </c>
      <c r="K48" s="109">
        <v>2.7480000000000002</v>
      </c>
      <c r="L48" s="10">
        <v>1.855</v>
      </c>
      <c r="M48" s="10">
        <v>28.379000000000001</v>
      </c>
      <c r="N48" s="10">
        <v>0.77400000000000002</v>
      </c>
    </row>
    <row r="49" spans="1:14" x14ac:dyDescent="0.25">
      <c r="A49" s="228" t="s">
        <v>79</v>
      </c>
      <c r="B49" s="28" t="s">
        <v>9</v>
      </c>
      <c r="C49" s="103">
        <v>49081.69</v>
      </c>
      <c r="D49" s="10">
        <v>47727.779000000002</v>
      </c>
      <c r="E49" s="103">
        <v>47670.027999999998</v>
      </c>
      <c r="F49" s="10">
        <v>53072.69</v>
      </c>
      <c r="G49" s="12">
        <v>56473.49</v>
      </c>
      <c r="H49" s="10">
        <v>57042.374000000003</v>
      </c>
      <c r="I49" s="103">
        <v>60249.527000000002</v>
      </c>
      <c r="J49" s="9">
        <v>61544.822999999997</v>
      </c>
      <c r="K49" s="109">
        <v>61022.77</v>
      </c>
      <c r="L49" s="10">
        <v>63743.237000000001</v>
      </c>
      <c r="M49" s="10">
        <v>59333.245999999999</v>
      </c>
      <c r="N49" s="10">
        <v>61185.222000000002</v>
      </c>
    </row>
    <row r="50" spans="1:14" x14ac:dyDescent="0.25">
      <c r="A50" s="107" t="s">
        <v>40</v>
      </c>
      <c r="B50" s="28" t="s">
        <v>9</v>
      </c>
      <c r="C50" s="103">
        <v>1.2</v>
      </c>
      <c r="D50" s="10">
        <v>14.358000000000001</v>
      </c>
      <c r="E50" s="103">
        <v>0.68799999999999994</v>
      </c>
      <c r="F50" s="10">
        <v>0.40699999999999997</v>
      </c>
      <c r="G50" s="12"/>
      <c r="H50" s="10">
        <v>14.651</v>
      </c>
      <c r="I50" s="103">
        <v>0.23200000000000001</v>
      </c>
      <c r="J50" s="9">
        <v>3.653</v>
      </c>
      <c r="K50" s="109">
        <v>1.506</v>
      </c>
      <c r="L50" s="10">
        <v>2.5139999999999998</v>
      </c>
      <c r="M50" s="10">
        <v>14.721</v>
      </c>
      <c r="N50" s="10">
        <v>4.3600000000000003</v>
      </c>
    </row>
    <row r="51" spans="1:14" x14ac:dyDescent="0.25">
      <c r="A51" s="107" t="s">
        <v>2</v>
      </c>
      <c r="B51" s="28" t="s">
        <v>9</v>
      </c>
      <c r="C51" s="103">
        <v>7361.4939999999997</v>
      </c>
      <c r="D51" s="10">
        <v>7614.4560000000001</v>
      </c>
      <c r="E51" s="103">
        <v>6776.4949999999999</v>
      </c>
      <c r="F51" s="10">
        <v>10166.344999999999</v>
      </c>
      <c r="G51" s="12">
        <v>6069.5039999999999</v>
      </c>
      <c r="H51" s="10">
        <v>6144.165</v>
      </c>
      <c r="I51" s="103">
        <v>8293.8379999999997</v>
      </c>
      <c r="J51" s="9">
        <v>13491.358</v>
      </c>
      <c r="K51" s="109">
        <v>11606.919</v>
      </c>
      <c r="L51" s="10">
        <v>7413.1360000000004</v>
      </c>
      <c r="M51" s="10">
        <v>4870.93</v>
      </c>
      <c r="N51" s="10">
        <v>5687.0919999999996</v>
      </c>
    </row>
    <row r="52" spans="1:14" x14ac:dyDescent="0.25">
      <c r="A52" s="107" t="s">
        <v>35</v>
      </c>
      <c r="B52" s="28" t="s">
        <v>45</v>
      </c>
      <c r="C52" s="103">
        <v>4</v>
      </c>
      <c r="D52" s="10">
        <v>13.12</v>
      </c>
      <c r="E52" s="103">
        <v>13.36</v>
      </c>
      <c r="F52" s="10">
        <v>3.7</v>
      </c>
      <c r="G52" s="12">
        <v>4</v>
      </c>
      <c r="H52" s="10">
        <v>4</v>
      </c>
      <c r="I52" s="103">
        <v>7.2</v>
      </c>
      <c r="J52" s="9">
        <v>4</v>
      </c>
      <c r="K52" s="109">
        <v>4</v>
      </c>
      <c r="L52" s="10">
        <v>3.9</v>
      </c>
      <c r="M52" s="10">
        <v>3.7</v>
      </c>
      <c r="N52" s="10">
        <v>4.8</v>
      </c>
    </row>
    <row r="53" spans="1:14" x14ac:dyDescent="0.25">
      <c r="A53" s="107" t="s">
        <v>4</v>
      </c>
      <c r="B53" s="28" t="s">
        <v>9</v>
      </c>
      <c r="C53" s="103">
        <v>11.584</v>
      </c>
      <c r="D53" s="10">
        <v>0.63700000000000001</v>
      </c>
      <c r="E53" s="103">
        <v>15.24</v>
      </c>
      <c r="F53" s="10">
        <v>4.4109999999999996</v>
      </c>
      <c r="G53" s="12">
        <v>8.1080000000000005</v>
      </c>
      <c r="H53" s="10">
        <v>18.233000000000001</v>
      </c>
      <c r="I53" s="103">
        <v>18.277000000000001</v>
      </c>
      <c r="J53" s="9">
        <v>10.257999999999999</v>
      </c>
      <c r="K53" s="109">
        <v>15.926</v>
      </c>
      <c r="L53" s="10">
        <v>3.8119999999999998</v>
      </c>
      <c r="M53" s="10">
        <v>1.3069999999999999</v>
      </c>
      <c r="N53" s="10">
        <v>1.1060000000000001</v>
      </c>
    </row>
    <row r="54" spans="1:14" x14ac:dyDescent="0.25">
      <c r="A54" s="107" t="s">
        <v>5</v>
      </c>
      <c r="B54" s="28" t="s">
        <v>9</v>
      </c>
      <c r="C54" s="103">
        <v>39.442</v>
      </c>
      <c r="D54" s="10">
        <v>24.477</v>
      </c>
      <c r="E54" s="103">
        <v>22.797000000000001</v>
      </c>
      <c r="F54" s="10">
        <v>21.501000000000001</v>
      </c>
      <c r="G54" s="12">
        <v>37.64</v>
      </c>
      <c r="H54" s="10">
        <v>22.33</v>
      </c>
      <c r="I54" s="103">
        <v>38.28</v>
      </c>
      <c r="J54" s="9">
        <v>26.416</v>
      </c>
      <c r="K54" s="109">
        <v>30.952000000000002</v>
      </c>
      <c r="L54" s="10">
        <v>7.0519999999999996</v>
      </c>
      <c r="M54" s="10">
        <v>24.452999999999999</v>
      </c>
      <c r="N54" s="10">
        <v>18.076000000000001</v>
      </c>
    </row>
    <row r="55" spans="1:14" x14ac:dyDescent="0.25">
      <c r="A55" s="107" t="s">
        <v>43</v>
      </c>
      <c r="B55" s="28" t="s">
        <v>45</v>
      </c>
      <c r="C55" s="103">
        <v>59883.44</v>
      </c>
      <c r="D55" s="10">
        <v>54053.03</v>
      </c>
      <c r="E55" s="103">
        <v>45112.2</v>
      </c>
      <c r="F55" s="10">
        <v>42821.33</v>
      </c>
      <c r="G55" s="12">
        <v>25424.02</v>
      </c>
      <c r="H55" s="10">
        <v>18096.009999999998</v>
      </c>
      <c r="I55" s="103">
        <v>14700.53</v>
      </c>
      <c r="J55" s="9">
        <v>14727.89</v>
      </c>
      <c r="K55" s="109">
        <v>16172.44</v>
      </c>
      <c r="L55" s="10">
        <v>34757.29</v>
      </c>
      <c r="M55" s="10">
        <v>38900.22</v>
      </c>
      <c r="N55" s="10">
        <v>40318.129999999997</v>
      </c>
    </row>
    <row r="56" spans="1:14" x14ac:dyDescent="0.25">
      <c r="A56" s="107" t="s">
        <v>11</v>
      </c>
      <c r="B56" s="28" t="s">
        <v>10</v>
      </c>
      <c r="C56" s="103">
        <v>7347.3630000000003</v>
      </c>
      <c r="D56" s="10">
        <v>7472.6310000000003</v>
      </c>
      <c r="E56" s="103">
        <v>7975.8609999999999</v>
      </c>
      <c r="F56" s="10">
        <v>7000.6229999999996</v>
      </c>
      <c r="G56" s="12">
        <v>3661.8339999999998</v>
      </c>
      <c r="H56" s="10">
        <v>3343.8980000000001</v>
      </c>
      <c r="I56" s="103">
        <v>5713.92</v>
      </c>
      <c r="J56" s="9">
        <v>6310.741</v>
      </c>
      <c r="K56" s="109">
        <v>8322.2880000000005</v>
      </c>
      <c r="L56" s="10">
        <v>8382.8619999999992</v>
      </c>
      <c r="M56" s="10">
        <v>9476.2939999999999</v>
      </c>
      <c r="N56" s="10">
        <v>8528.3410000000003</v>
      </c>
    </row>
    <row r="57" spans="1:14" x14ac:dyDescent="0.25">
      <c r="A57" s="107" t="s">
        <v>6</v>
      </c>
      <c r="B57" s="28" t="s">
        <v>10</v>
      </c>
      <c r="C57" s="103">
        <v>40.322000000000003</v>
      </c>
      <c r="D57" s="10"/>
      <c r="E57" s="103">
        <v>26</v>
      </c>
      <c r="F57" s="10">
        <v>247.14</v>
      </c>
      <c r="G57" s="12">
        <v>1938.21</v>
      </c>
      <c r="H57" s="10">
        <v>93.736000000000004</v>
      </c>
      <c r="I57" s="103">
        <v>94.911000000000001</v>
      </c>
      <c r="J57" s="9">
        <v>80.998999999999995</v>
      </c>
      <c r="K57" s="109">
        <v>296.63099999999997</v>
      </c>
      <c r="L57" s="10">
        <v>491.428</v>
      </c>
      <c r="M57" s="10">
        <v>760.61500000000001</v>
      </c>
      <c r="N57" s="10">
        <v>443.22800000000001</v>
      </c>
    </row>
    <row r="58" spans="1:14" x14ac:dyDescent="0.25">
      <c r="A58" s="107" t="s">
        <v>7</v>
      </c>
      <c r="B58" s="28" t="s">
        <v>10</v>
      </c>
      <c r="C58" s="103">
        <v>333.19400000000002</v>
      </c>
      <c r="D58" s="10">
        <v>314.24900000000002</v>
      </c>
      <c r="E58" s="103">
        <v>381.06099999999998</v>
      </c>
      <c r="F58" s="10">
        <v>356.28199999999998</v>
      </c>
      <c r="G58" s="12">
        <v>416.65100000000001</v>
      </c>
      <c r="H58" s="10">
        <v>436.58199999999999</v>
      </c>
      <c r="I58" s="103">
        <v>507.55500000000001</v>
      </c>
      <c r="J58" s="9">
        <v>454.13600000000002</v>
      </c>
      <c r="K58" s="109">
        <v>473.54</v>
      </c>
      <c r="L58" s="10">
        <v>445.76900000000001</v>
      </c>
      <c r="M58" s="10">
        <v>436.40100000000001</v>
      </c>
      <c r="N58" s="10">
        <v>451.822</v>
      </c>
    </row>
    <row r="59" spans="1:14" x14ac:dyDescent="0.25">
      <c r="A59" s="27" t="s">
        <v>30</v>
      </c>
      <c r="B59" s="28" t="s">
        <v>10</v>
      </c>
      <c r="C59" s="10">
        <v>46.375999999999998</v>
      </c>
      <c r="D59" s="10">
        <v>38.148000000000003</v>
      </c>
      <c r="E59" s="10">
        <v>54.688000000000002</v>
      </c>
      <c r="F59" s="10">
        <v>44.881999999999998</v>
      </c>
      <c r="G59" s="12">
        <v>50.024999999999999</v>
      </c>
      <c r="H59" s="10">
        <v>47.243000000000002</v>
      </c>
      <c r="I59" s="10">
        <v>52.56</v>
      </c>
      <c r="J59" s="9">
        <v>45.438000000000002</v>
      </c>
      <c r="K59" s="10">
        <v>45.268000000000001</v>
      </c>
      <c r="L59" s="10">
        <v>59.298999999999999</v>
      </c>
      <c r="M59" s="10">
        <v>41.762</v>
      </c>
      <c r="N59" s="10">
        <v>41.822000000000003</v>
      </c>
    </row>
    <row r="60" spans="1:14" ht="13" x14ac:dyDescent="0.3">
      <c r="A60" s="345"/>
      <c r="B60" s="345"/>
      <c r="C60" s="345"/>
      <c r="D60" s="345"/>
      <c r="E60" s="345"/>
      <c r="F60" s="345"/>
      <c r="G60" s="345"/>
      <c r="H60" s="345"/>
      <c r="I60" s="345"/>
      <c r="J60" s="345"/>
      <c r="K60" s="345"/>
      <c r="L60" s="345"/>
      <c r="M60" s="345"/>
      <c r="N60" s="345"/>
    </row>
    <row r="61" spans="1:14" ht="13.5" thickBot="1" x14ac:dyDescent="0.35">
      <c r="A61" s="5" t="s">
        <v>14</v>
      </c>
      <c r="B61" s="5" t="s">
        <v>15</v>
      </c>
      <c r="C61" s="6">
        <v>1</v>
      </c>
      <c r="D61" s="6">
        <v>2</v>
      </c>
      <c r="E61" s="6">
        <v>3</v>
      </c>
      <c r="F61" s="6">
        <v>4</v>
      </c>
      <c r="G61" s="6">
        <v>5</v>
      </c>
      <c r="H61" s="6">
        <v>6</v>
      </c>
      <c r="I61" s="6">
        <v>7</v>
      </c>
      <c r="J61" s="6">
        <v>8</v>
      </c>
      <c r="K61" s="6">
        <v>9</v>
      </c>
      <c r="L61" s="6">
        <v>10</v>
      </c>
      <c r="M61" s="6">
        <v>11</v>
      </c>
      <c r="N61" s="6">
        <v>12</v>
      </c>
    </row>
    <row r="62" spans="1:14" ht="13" thickTop="1" x14ac:dyDescent="0.25">
      <c r="A62" s="27" t="s">
        <v>8</v>
      </c>
      <c r="B62" s="28" t="s">
        <v>44</v>
      </c>
      <c r="C62" s="4">
        <f t="shared" ref="C62:M62" si="20">C78+C94</f>
        <v>4400637</v>
      </c>
      <c r="D62" s="4">
        <f t="shared" si="20"/>
        <v>5350660</v>
      </c>
      <c r="E62" s="4">
        <f t="shared" si="20"/>
        <v>6881023</v>
      </c>
      <c r="F62" s="4">
        <f t="shared" si="20"/>
        <v>7384012</v>
      </c>
      <c r="G62" s="4">
        <f t="shared" si="20"/>
        <v>7782354</v>
      </c>
      <c r="H62" s="4">
        <f t="shared" si="20"/>
        <v>8141400</v>
      </c>
      <c r="I62" s="4">
        <f t="shared" si="20"/>
        <v>8143585</v>
      </c>
      <c r="J62" s="4">
        <f t="shared" si="20"/>
        <v>8273220</v>
      </c>
      <c r="K62" s="4">
        <f t="shared" si="20"/>
        <v>6965964</v>
      </c>
      <c r="L62" s="4">
        <f t="shared" si="20"/>
        <v>6549065</v>
      </c>
      <c r="M62" s="4">
        <f t="shared" si="20"/>
        <v>6200295</v>
      </c>
      <c r="N62" s="4">
        <f>N94+'2016'!C76</f>
        <v>6601502</v>
      </c>
    </row>
    <row r="63" spans="1:14" x14ac:dyDescent="0.25">
      <c r="A63" s="66" t="s">
        <v>38</v>
      </c>
      <c r="B63" s="28" t="s">
        <v>44</v>
      </c>
      <c r="C63" s="4">
        <f t="shared" ref="C63:M63" si="21">C79+C95</f>
        <v>5413594</v>
      </c>
      <c r="D63" s="4">
        <f t="shared" si="21"/>
        <v>3525270</v>
      </c>
      <c r="E63" s="4">
        <f t="shared" si="21"/>
        <v>3368664</v>
      </c>
      <c r="F63" s="4">
        <f t="shared" si="21"/>
        <v>3507789</v>
      </c>
      <c r="G63" s="4">
        <f t="shared" si="21"/>
        <v>4247119</v>
      </c>
      <c r="H63" s="4">
        <f t="shared" si="21"/>
        <v>4480754</v>
      </c>
      <c r="I63" s="4">
        <f t="shared" si="21"/>
        <v>4928854</v>
      </c>
      <c r="J63" s="4">
        <f t="shared" si="21"/>
        <v>4720709</v>
      </c>
      <c r="K63" s="4">
        <f t="shared" si="21"/>
        <v>4426251</v>
      </c>
      <c r="L63" s="4">
        <f t="shared" si="21"/>
        <v>4755697</v>
      </c>
      <c r="M63" s="4">
        <f t="shared" si="21"/>
        <v>3915132</v>
      </c>
      <c r="N63" s="4">
        <f>N95+'2016'!C77</f>
        <v>4633829</v>
      </c>
    </row>
    <row r="64" spans="1:14" x14ac:dyDescent="0.25">
      <c r="A64" s="27" t="s">
        <v>0</v>
      </c>
      <c r="B64" s="28" t="s">
        <v>44</v>
      </c>
      <c r="C64" s="4">
        <f t="shared" ref="C64:M64" si="22">C80+C96</f>
        <v>84</v>
      </c>
      <c r="D64" s="4">
        <f t="shared" si="22"/>
        <v>1194</v>
      </c>
      <c r="E64" s="4">
        <f t="shared" si="22"/>
        <v>10668</v>
      </c>
      <c r="F64" s="4">
        <f t="shared" si="22"/>
        <v>2358</v>
      </c>
      <c r="G64" s="4">
        <f t="shared" si="22"/>
        <v>1278</v>
      </c>
      <c r="H64" s="4">
        <f t="shared" si="22"/>
        <v>497</v>
      </c>
      <c r="I64" s="4">
        <f t="shared" si="22"/>
        <v>9996</v>
      </c>
      <c r="J64" s="4">
        <f t="shared" si="22"/>
        <v>203</v>
      </c>
      <c r="K64" s="4">
        <f t="shared" si="22"/>
        <v>1257</v>
      </c>
      <c r="L64" s="4">
        <f t="shared" si="22"/>
        <v>869</v>
      </c>
      <c r="M64" s="4">
        <f t="shared" si="22"/>
        <v>12170</v>
      </c>
      <c r="N64" s="4">
        <f>N96+'2016'!C78</f>
        <v>327</v>
      </c>
    </row>
    <row r="65" spans="1:14" x14ac:dyDescent="0.25">
      <c r="A65" s="229" t="s">
        <v>79</v>
      </c>
      <c r="B65" s="28" t="s">
        <v>44</v>
      </c>
      <c r="C65" s="4">
        <f t="shared" ref="C65:D75" si="23">C81+C97</f>
        <v>20680160</v>
      </c>
      <c r="D65" s="4">
        <f t="shared" si="23"/>
        <v>19105194</v>
      </c>
      <c r="E65" s="4">
        <f t="shared" ref="E65:M65" si="24">E81+E97</f>
        <v>21384740</v>
      </c>
      <c r="F65" s="4">
        <f t="shared" si="24"/>
        <v>21745922</v>
      </c>
      <c r="G65" s="4">
        <f t="shared" si="24"/>
        <v>22955764</v>
      </c>
      <c r="H65" s="4">
        <f t="shared" si="24"/>
        <v>22764803</v>
      </c>
      <c r="I65" s="4">
        <f t="shared" si="24"/>
        <v>24124460</v>
      </c>
      <c r="J65" s="4">
        <f t="shared" si="24"/>
        <v>24182192</v>
      </c>
      <c r="K65" s="4">
        <f t="shared" si="24"/>
        <v>23977067</v>
      </c>
      <c r="L65" s="4">
        <f t="shared" si="24"/>
        <v>25092993</v>
      </c>
      <c r="M65" s="4">
        <f t="shared" si="24"/>
        <v>23674600</v>
      </c>
      <c r="N65" s="4">
        <f>N97+'2016'!C79</f>
        <v>40074089</v>
      </c>
    </row>
    <row r="66" spans="1:14" x14ac:dyDescent="0.25">
      <c r="A66" s="107" t="s">
        <v>40</v>
      </c>
      <c r="B66" s="28" t="s">
        <v>44</v>
      </c>
      <c r="C66" s="4">
        <f t="shared" si="23"/>
        <v>472</v>
      </c>
      <c r="D66" s="4">
        <f t="shared" si="23"/>
        <v>5642</v>
      </c>
      <c r="E66" s="4">
        <f t="shared" ref="E66:M66" si="25">E82+E98</f>
        <v>270</v>
      </c>
      <c r="F66" s="4">
        <f t="shared" si="25"/>
        <v>186</v>
      </c>
      <c r="G66" s="4">
        <f t="shared" si="25"/>
        <v>0</v>
      </c>
      <c r="H66" s="4">
        <f t="shared" si="25"/>
        <v>5757</v>
      </c>
      <c r="I66" s="4">
        <f t="shared" si="25"/>
        <v>362</v>
      </c>
      <c r="J66" s="4">
        <f t="shared" si="25"/>
        <v>1486</v>
      </c>
      <c r="K66" s="4">
        <f t="shared" si="25"/>
        <v>592</v>
      </c>
      <c r="L66" s="4">
        <f t="shared" si="25"/>
        <v>988</v>
      </c>
      <c r="M66" s="4">
        <f t="shared" si="25"/>
        <v>5879</v>
      </c>
      <c r="N66" s="4">
        <f>N98+'2016'!C80</f>
        <v>1713</v>
      </c>
    </row>
    <row r="67" spans="1:14" x14ac:dyDescent="0.25">
      <c r="A67" s="27" t="s">
        <v>2</v>
      </c>
      <c r="B67" s="28" t="s">
        <v>44</v>
      </c>
      <c r="C67" s="4">
        <f t="shared" si="23"/>
        <v>816758</v>
      </c>
      <c r="D67" s="4">
        <f t="shared" si="23"/>
        <v>844824</v>
      </c>
      <c r="E67" s="4">
        <f t="shared" ref="E67:M67" si="26">E83+E99</f>
        <v>833507</v>
      </c>
      <c r="F67" s="4">
        <f t="shared" si="26"/>
        <v>1217021</v>
      </c>
      <c r="G67" s="4">
        <f t="shared" si="26"/>
        <v>673411</v>
      </c>
      <c r="H67" s="4">
        <f t="shared" si="26"/>
        <v>681695</v>
      </c>
      <c r="I67" s="4">
        <f t="shared" si="26"/>
        <v>920201</v>
      </c>
      <c r="J67" s="4">
        <f t="shared" si="26"/>
        <v>1496866</v>
      </c>
      <c r="K67" s="4">
        <f t="shared" si="26"/>
        <v>1287788</v>
      </c>
      <c r="L67" s="4">
        <f t="shared" si="26"/>
        <v>822487</v>
      </c>
      <c r="M67" s="4">
        <f t="shared" si="26"/>
        <v>540430</v>
      </c>
      <c r="N67" s="4">
        <f>N99+'2016'!C81</f>
        <v>630983</v>
      </c>
    </row>
    <row r="68" spans="1:14" x14ac:dyDescent="0.25">
      <c r="A68" s="27" t="s">
        <v>35</v>
      </c>
      <c r="B68" s="28" t="s">
        <v>44</v>
      </c>
      <c r="C68" s="4">
        <f t="shared" si="23"/>
        <v>38</v>
      </c>
      <c r="D68" s="4">
        <f t="shared" si="23"/>
        <v>106</v>
      </c>
      <c r="E68" s="4">
        <f t="shared" ref="E68:M68" si="27">E84+E100</f>
        <v>109</v>
      </c>
      <c r="F68" s="4">
        <f t="shared" si="27"/>
        <v>36</v>
      </c>
      <c r="G68" s="4">
        <f t="shared" si="27"/>
        <v>38</v>
      </c>
      <c r="H68" s="4">
        <f t="shared" si="27"/>
        <v>38</v>
      </c>
      <c r="I68" s="4">
        <f t="shared" si="27"/>
        <v>61</v>
      </c>
      <c r="J68" s="4">
        <f t="shared" si="27"/>
        <v>38</v>
      </c>
      <c r="K68" s="4">
        <f t="shared" si="27"/>
        <v>38</v>
      </c>
      <c r="L68" s="4">
        <f t="shared" si="27"/>
        <v>37</v>
      </c>
      <c r="M68" s="4">
        <f t="shared" si="27"/>
        <v>36</v>
      </c>
      <c r="N68" s="4">
        <f>N100+'2016'!C82</f>
        <v>46</v>
      </c>
    </row>
    <row r="69" spans="1:14" x14ac:dyDescent="0.25">
      <c r="A69" s="27" t="s">
        <v>4</v>
      </c>
      <c r="B69" s="28" t="s">
        <v>44</v>
      </c>
      <c r="C69" s="4">
        <f t="shared" si="23"/>
        <v>4897</v>
      </c>
      <c r="D69" s="4">
        <f t="shared" si="23"/>
        <v>269</v>
      </c>
      <c r="E69" s="4">
        <f t="shared" ref="E69:M69" si="28">E85+E101</f>
        <v>6443</v>
      </c>
      <c r="F69" s="4">
        <f t="shared" si="28"/>
        <v>1865</v>
      </c>
      <c r="G69" s="4">
        <f t="shared" si="28"/>
        <v>3428</v>
      </c>
      <c r="H69" s="4">
        <f t="shared" si="28"/>
        <v>7708</v>
      </c>
      <c r="I69" s="4">
        <f t="shared" si="28"/>
        <v>7727</v>
      </c>
      <c r="J69" s="4">
        <f t="shared" si="28"/>
        <v>4337</v>
      </c>
      <c r="K69" s="4">
        <f t="shared" si="28"/>
        <v>6733</v>
      </c>
      <c r="L69" s="4">
        <f t="shared" si="28"/>
        <v>1612</v>
      </c>
      <c r="M69" s="4">
        <f t="shared" si="28"/>
        <v>553</v>
      </c>
      <c r="N69" s="4">
        <f>N101+'2016'!C83</f>
        <v>468</v>
      </c>
    </row>
    <row r="70" spans="1:14" x14ac:dyDescent="0.25">
      <c r="A70" s="27" t="s">
        <v>5</v>
      </c>
      <c r="B70" s="28" t="s">
        <v>44</v>
      </c>
      <c r="C70" s="4">
        <f t="shared" si="23"/>
        <v>13020</v>
      </c>
      <c r="D70" s="4">
        <f t="shared" si="23"/>
        <v>8080</v>
      </c>
      <c r="E70" s="4">
        <f t="shared" ref="E70:M70" si="29">E86+E102</f>
        <v>7525</v>
      </c>
      <c r="F70" s="4">
        <f t="shared" si="29"/>
        <v>7097</v>
      </c>
      <c r="G70" s="4">
        <f t="shared" si="29"/>
        <v>12425</v>
      </c>
      <c r="H70" s="4">
        <f t="shared" si="29"/>
        <v>7371</v>
      </c>
      <c r="I70" s="4">
        <f t="shared" si="29"/>
        <v>12636</v>
      </c>
      <c r="J70" s="4">
        <f t="shared" si="29"/>
        <v>8720</v>
      </c>
      <c r="K70" s="4">
        <f t="shared" si="29"/>
        <v>10217</v>
      </c>
      <c r="L70" s="4">
        <f t="shared" si="29"/>
        <v>2328</v>
      </c>
      <c r="M70" s="4">
        <f t="shared" si="29"/>
        <v>8072</v>
      </c>
      <c r="N70" s="4">
        <f>N102+'2016'!C84</f>
        <v>5967</v>
      </c>
    </row>
    <row r="71" spans="1:14" x14ac:dyDescent="0.25">
      <c r="A71" s="107" t="s">
        <v>43</v>
      </c>
      <c r="B71" s="28" t="s">
        <v>44</v>
      </c>
      <c r="C71" s="4">
        <f t="shared" si="23"/>
        <v>160871</v>
      </c>
      <c r="D71" s="4">
        <f t="shared" si="23"/>
        <v>143225</v>
      </c>
      <c r="E71" s="4">
        <f t="shared" ref="E71:M71" si="30">E87+E103</f>
        <v>117883</v>
      </c>
      <c r="F71" s="4">
        <f t="shared" si="30"/>
        <v>114740</v>
      </c>
      <c r="G71" s="4">
        <f t="shared" si="30"/>
        <v>68844</v>
      </c>
      <c r="H71" s="4">
        <f t="shared" si="30"/>
        <v>48260</v>
      </c>
      <c r="I71" s="4">
        <f t="shared" si="30"/>
        <v>39119</v>
      </c>
      <c r="J71" s="4">
        <f t="shared" si="30"/>
        <v>38521</v>
      </c>
      <c r="K71" s="4">
        <f t="shared" si="30"/>
        <v>43416</v>
      </c>
      <c r="L71" s="4">
        <f t="shared" si="30"/>
        <v>94299</v>
      </c>
      <c r="M71" s="4">
        <f t="shared" si="30"/>
        <v>108716</v>
      </c>
      <c r="N71" s="4">
        <f>N103+'2016'!C85</f>
        <v>110552</v>
      </c>
    </row>
    <row r="72" spans="1:14" x14ac:dyDescent="0.25">
      <c r="A72" s="27" t="s">
        <v>11</v>
      </c>
      <c r="B72" s="28" t="s">
        <v>44</v>
      </c>
      <c r="C72" s="4">
        <f t="shared" si="23"/>
        <v>110284</v>
      </c>
      <c r="D72" s="4">
        <f t="shared" si="23"/>
        <v>112164</v>
      </c>
      <c r="E72" s="4">
        <f t="shared" ref="E72:M72" si="31">E88+E104</f>
        <v>119718</v>
      </c>
      <c r="F72" s="4">
        <f t="shared" si="31"/>
        <v>105079</v>
      </c>
      <c r="G72" s="4">
        <f t="shared" si="31"/>
        <v>54964</v>
      </c>
      <c r="H72" s="4">
        <f t="shared" si="31"/>
        <v>50192</v>
      </c>
      <c r="I72" s="4">
        <f t="shared" si="31"/>
        <v>85766</v>
      </c>
      <c r="J72" s="4">
        <f t="shared" si="31"/>
        <v>94724</v>
      </c>
      <c r="K72" s="4">
        <f t="shared" si="31"/>
        <v>124918</v>
      </c>
      <c r="L72" s="4">
        <f t="shared" si="31"/>
        <v>125827</v>
      </c>
      <c r="M72" s="4">
        <f t="shared" si="31"/>
        <v>142239</v>
      </c>
      <c r="N72" s="4">
        <f>N104+'2016'!C86</f>
        <v>128010</v>
      </c>
    </row>
    <row r="73" spans="1:14" x14ac:dyDescent="0.25">
      <c r="A73" s="27" t="s">
        <v>6</v>
      </c>
      <c r="B73" s="28" t="s">
        <v>44</v>
      </c>
      <c r="C73" s="4">
        <f t="shared" si="23"/>
        <v>605</v>
      </c>
      <c r="D73" s="4">
        <f t="shared" si="23"/>
        <v>355</v>
      </c>
      <c r="E73" s="4">
        <f t="shared" ref="E73:M73" si="32">E89+E105</f>
        <v>768</v>
      </c>
      <c r="F73" s="4">
        <f t="shared" si="32"/>
        <v>3710</v>
      </c>
      <c r="G73" s="4">
        <f t="shared" si="32"/>
        <v>29825</v>
      </c>
      <c r="H73" s="4">
        <f t="shared" si="32"/>
        <v>1783</v>
      </c>
      <c r="I73" s="4">
        <f t="shared" si="32"/>
        <v>1425</v>
      </c>
      <c r="J73" s="4">
        <f t="shared" si="32"/>
        <v>1216</v>
      </c>
      <c r="K73" s="4">
        <f t="shared" si="32"/>
        <v>4847</v>
      </c>
      <c r="L73" s="4">
        <f t="shared" si="32"/>
        <v>7376</v>
      </c>
      <c r="M73" s="4">
        <f t="shared" si="32"/>
        <v>12919</v>
      </c>
      <c r="N73" s="4">
        <f>N105+'2016'!C87</f>
        <v>7802</v>
      </c>
    </row>
    <row r="74" spans="1:14" x14ac:dyDescent="0.25">
      <c r="A74" s="66" t="s">
        <v>7</v>
      </c>
      <c r="B74" s="28" t="s">
        <v>44</v>
      </c>
      <c r="C74" s="4">
        <f t="shared" si="23"/>
        <v>41736</v>
      </c>
      <c r="D74" s="4">
        <f t="shared" si="23"/>
        <v>39363</v>
      </c>
      <c r="E74" s="4">
        <f t="shared" ref="E74:M74" si="33">E90+E106</f>
        <v>47732</v>
      </c>
      <c r="F74" s="4">
        <f t="shared" si="33"/>
        <v>44628</v>
      </c>
      <c r="G74" s="4">
        <f t="shared" si="33"/>
        <v>52190</v>
      </c>
      <c r="H74" s="4">
        <f t="shared" si="33"/>
        <v>54686</v>
      </c>
      <c r="I74" s="4">
        <f t="shared" si="33"/>
        <v>63576</v>
      </c>
      <c r="J74" s="4">
        <f t="shared" si="33"/>
        <v>56885</v>
      </c>
      <c r="K74" s="4">
        <f t="shared" si="33"/>
        <v>59316</v>
      </c>
      <c r="L74" s="4">
        <f t="shared" si="33"/>
        <v>55837</v>
      </c>
      <c r="M74" s="4">
        <f t="shared" si="33"/>
        <v>54664</v>
      </c>
      <c r="N74" s="4">
        <f>N106+'2016'!C89</f>
        <v>56595</v>
      </c>
    </row>
    <row r="75" spans="1:14" x14ac:dyDescent="0.25">
      <c r="A75" s="66" t="s">
        <v>30</v>
      </c>
      <c r="B75" s="28" t="s">
        <v>44</v>
      </c>
      <c r="C75" s="4">
        <f t="shared" si="23"/>
        <v>5809</v>
      </c>
      <c r="D75" s="4">
        <f t="shared" si="23"/>
        <v>4778</v>
      </c>
      <c r="E75" s="4">
        <f t="shared" ref="E75:M75" si="34">E91+E107</f>
        <v>6850</v>
      </c>
      <c r="F75" s="4">
        <f t="shared" si="34"/>
        <v>5622</v>
      </c>
      <c r="G75" s="4">
        <f t="shared" si="34"/>
        <v>6266</v>
      </c>
      <c r="H75" s="4">
        <f t="shared" si="34"/>
        <v>5941</v>
      </c>
      <c r="I75" s="4">
        <f t="shared" si="34"/>
        <v>6584</v>
      </c>
      <c r="J75" s="4">
        <f t="shared" si="34"/>
        <v>5692</v>
      </c>
      <c r="K75" s="4">
        <f t="shared" si="34"/>
        <v>5670</v>
      </c>
      <c r="L75" s="4">
        <f t="shared" si="34"/>
        <v>7428</v>
      </c>
      <c r="M75" s="4">
        <f t="shared" si="34"/>
        <v>5231</v>
      </c>
      <c r="N75" s="4">
        <f>N107+'2016'!C90</f>
        <v>5258</v>
      </c>
    </row>
    <row r="76" spans="1:14" x14ac:dyDescent="0.25">
      <c r="A76" s="134"/>
      <c r="B76" s="134"/>
      <c r="C76" s="134"/>
      <c r="D76" s="134"/>
      <c r="E76" s="134"/>
      <c r="F76" s="134"/>
      <c r="G76" s="134"/>
      <c r="H76" s="134"/>
      <c r="I76" s="134"/>
      <c r="J76" s="150"/>
      <c r="K76" s="134"/>
      <c r="L76" s="134"/>
      <c r="M76" s="134"/>
      <c r="N76" s="134"/>
    </row>
    <row r="77" spans="1:14" ht="13.5" thickBot="1" x14ac:dyDescent="0.35">
      <c r="A77" s="120" t="s">
        <v>16</v>
      </c>
      <c r="B77" s="120" t="s">
        <v>15</v>
      </c>
      <c r="C77" s="62">
        <v>1</v>
      </c>
      <c r="D77" s="62">
        <v>2</v>
      </c>
      <c r="E77" s="62">
        <v>3</v>
      </c>
      <c r="F77" s="62">
        <v>4</v>
      </c>
      <c r="G77" s="62">
        <v>5</v>
      </c>
      <c r="H77" s="62">
        <v>6</v>
      </c>
      <c r="I77" s="62">
        <v>7</v>
      </c>
      <c r="J77" s="62">
        <v>8</v>
      </c>
      <c r="K77" s="62">
        <v>9</v>
      </c>
      <c r="L77" s="62">
        <v>10</v>
      </c>
      <c r="M77" s="62">
        <v>11</v>
      </c>
      <c r="N77" s="62">
        <v>12</v>
      </c>
    </row>
    <row r="78" spans="1:14" ht="13" thickTop="1" x14ac:dyDescent="0.25">
      <c r="A78" s="41" t="s">
        <v>8</v>
      </c>
      <c r="B78" s="28" t="s">
        <v>44</v>
      </c>
      <c r="C78" s="4"/>
      <c r="D78" s="31"/>
      <c r="E78" s="3"/>
      <c r="F78" s="4"/>
      <c r="G78" s="31"/>
      <c r="H78" s="31"/>
      <c r="I78" s="31"/>
      <c r="J78" s="4"/>
      <c r="K78" s="31"/>
      <c r="L78" s="31"/>
      <c r="M78" s="4"/>
      <c r="N78" s="31"/>
    </row>
    <row r="79" spans="1:14" x14ac:dyDescent="0.25">
      <c r="A79" s="27" t="s">
        <v>38</v>
      </c>
      <c r="B79" s="28" t="s">
        <v>44</v>
      </c>
      <c r="C79" s="1"/>
      <c r="D79" s="13"/>
      <c r="E79" s="1"/>
      <c r="F79" s="1"/>
      <c r="G79" s="1"/>
      <c r="H79" s="1"/>
      <c r="I79" s="1"/>
      <c r="J79" s="1"/>
      <c r="K79" s="13"/>
      <c r="L79" s="13"/>
      <c r="M79" s="1"/>
      <c r="N79" s="13"/>
    </row>
    <row r="80" spans="1:14" x14ac:dyDescent="0.25">
      <c r="A80" s="27" t="s">
        <v>0</v>
      </c>
      <c r="B80" s="28" t="s">
        <v>44</v>
      </c>
      <c r="C80" s="1"/>
      <c r="D80" s="39"/>
      <c r="E80" s="1"/>
      <c r="F80" s="1">
        <v>40</v>
      </c>
      <c r="G80" s="39"/>
      <c r="H80" s="39">
        <v>425</v>
      </c>
      <c r="I80" s="39"/>
      <c r="J80" s="1">
        <v>58</v>
      </c>
      <c r="K80" s="40">
        <v>95</v>
      </c>
      <c r="L80" s="13">
        <v>85</v>
      </c>
      <c r="M80" s="1">
        <v>172</v>
      </c>
      <c r="N80" s="39"/>
    </row>
    <row r="81" spans="1:14" x14ac:dyDescent="0.25">
      <c r="A81" s="229" t="s">
        <v>79</v>
      </c>
      <c r="B81" s="28" t="s">
        <v>44</v>
      </c>
      <c r="C81" s="1">
        <v>1394982</v>
      </c>
      <c r="D81" s="39">
        <v>351995</v>
      </c>
      <c r="E81" s="1">
        <v>2654233</v>
      </c>
      <c r="F81" s="39">
        <v>892601</v>
      </c>
      <c r="G81" s="39">
        <v>766200</v>
      </c>
      <c r="H81" s="39">
        <v>351713</v>
      </c>
      <c r="I81" s="39">
        <v>451216</v>
      </c>
      <c r="J81" s="1"/>
      <c r="K81" s="40"/>
      <c r="L81" s="39">
        <v>47000</v>
      </c>
      <c r="M81" s="1">
        <v>361381</v>
      </c>
      <c r="N81" s="39">
        <v>283043</v>
      </c>
    </row>
    <row r="82" spans="1:14" x14ac:dyDescent="0.25">
      <c r="A82" s="107" t="s">
        <v>40</v>
      </c>
      <c r="B82" s="28" t="s">
        <v>44</v>
      </c>
      <c r="C82" s="1"/>
      <c r="D82" s="39"/>
      <c r="E82" s="1"/>
      <c r="F82" s="39">
        <v>26</v>
      </c>
      <c r="G82" s="39"/>
      <c r="H82" s="39"/>
      <c r="I82" s="39">
        <v>271</v>
      </c>
      <c r="J82" s="1">
        <v>51</v>
      </c>
      <c r="K82" s="40"/>
      <c r="L82" s="39"/>
      <c r="M82" s="1">
        <v>95</v>
      </c>
      <c r="N82" s="39"/>
    </row>
    <row r="83" spans="1:14" x14ac:dyDescent="0.25">
      <c r="A83" s="27" t="s">
        <v>2</v>
      </c>
      <c r="B83" s="28" t="s">
        <v>44</v>
      </c>
      <c r="C83" s="1"/>
      <c r="D83" s="39"/>
      <c r="E83" s="1">
        <v>81655</v>
      </c>
      <c r="F83" s="39">
        <v>89065</v>
      </c>
      <c r="G83" s="39"/>
      <c r="H83" s="39"/>
      <c r="I83" s="39"/>
      <c r="J83" s="1"/>
      <c r="K83" s="40"/>
      <c r="L83" s="39"/>
      <c r="M83" s="1"/>
      <c r="N83" s="39"/>
    </row>
    <row r="84" spans="1:14" x14ac:dyDescent="0.25">
      <c r="A84" s="27" t="s">
        <v>35</v>
      </c>
      <c r="B84" s="28" t="s">
        <v>44</v>
      </c>
      <c r="C84" s="1"/>
      <c r="D84" s="39"/>
      <c r="E84" s="1"/>
      <c r="F84" s="39"/>
      <c r="G84" s="39"/>
      <c r="H84" s="39"/>
      <c r="I84" s="39"/>
      <c r="J84" s="1"/>
      <c r="K84" s="40"/>
      <c r="L84" s="39"/>
      <c r="M84" s="1"/>
      <c r="N84" s="39"/>
    </row>
    <row r="85" spans="1:14" x14ac:dyDescent="0.25">
      <c r="A85" s="27" t="s">
        <v>4</v>
      </c>
      <c r="B85" s="28" t="s">
        <v>44</v>
      </c>
      <c r="C85" s="1"/>
      <c r="D85" s="38"/>
      <c r="E85" s="1"/>
      <c r="F85" s="1"/>
      <c r="G85" s="1"/>
      <c r="H85" s="39"/>
      <c r="I85" s="13"/>
      <c r="J85" s="1"/>
      <c r="K85" s="15"/>
      <c r="L85" s="38"/>
      <c r="M85" s="1"/>
      <c r="N85" s="38"/>
    </row>
    <row r="86" spans="1:14" x14ac:dyDescent="0.25">
      <c r="A86" s="27" t="s">
        <v>5</v>
      </c>
      <c r="B86" s="28" t="s">
        <v>44</v>
      </c>
      <c r="C86" s="1"/>
      <c r="D86" s="38"/>
      <c r="E86" s="1"/>
      <c r="F86" s="1"/>
      <c r="G86" s="1"/>
      <c r="H86" s="39"/>
      <c r="I86" s="1"/>
      <c r="J86" s="1"/>
      <c r="K86" s="15"/>
      <c r="L86" s="38"/>
      <c r="M86" s="1"/>
      <c r="N86" s="39"/>
    </row>
    <row r="87" spans="1:14" x14ac:dyDescent="0.25">
      <c r="A87" s="107" t="s">
        <v>43</v>
      </c>
      <c r="B87" s="28" t="s">
        <v>44</v>
      </c>
      <c r="C87" s="1"/>
      <c r="D87" s="38"/>
      <c r="E87" s="1"/>
      <c r="F87" s="1"/>
      <c r="G87" s="1"/>
      <c r="H87" s="39"/>
      <c r="I87" s="1"/>
      <c r="J87" s="1"/>
      <c r="K87" s="15"/>
      <c r="L87" s="38"/>
      <c r="M87" s="1"/>
      <c r="N87" s="39"/>
    </row>
    <row r="88" spans="1:14" x14ac:dyDescent="0.25">
      <c r="A88" s="27" t="s">
        <v>11</v>
      </c>
      <c r="B88" s="28" t="s">
        <v>44</v>
      </c>
      <c r="C88" s="1"/>
      <c r="D88" s="39"/>
      <c r="E88" s="1"/>
      <c r="F88" s="1"/>
      <c r="G88" s="1"/>
      <c r="H88" s="13"/>
      <c r="I88" s="1"/>
      <c r="J88" s="1">
        <v>0</v>
      </c>
      <c r="K88" s="15"/>
      <c r="L88" s="38"/>
      <c r="M88" s="1"/>
      <c r="N88" s="38"/>
    </row>
    <row r="89" spans="1:14" x14ac:dyDescent="0.25">
      <c r="A89" s="27" t="s">
        <v>6</v>
      </c>
      <c r="B89" s="28" t="s">
        <v>44</v>
      </c>
      <c r="C89" s="1"/>
      <c r="D89" s="39">
        <v>355</v>
      </c>
      <c r="E89" s="1">
        <v>378</v>
      </c>
      <c r="F89" s="1"/>
      <c r="G89" s="1">
        <v>732</v>
      </c>
      <c r="H89" s="1">
        <v>376</v>
      </c>
      <c r="I89" s="1"/>
      <c r="J89" s="1"/>
      <c r="K89" s="40">
        <v>395</v>
      </c>
      <c r="L89" s="39"/>
      <c r="M89" s="1">
        <v>1502</v>
      </c>
      <c r="N89" s="39">
        <v>4915</v>
      </c>
    </row>
    <row r="90" spans="1:14" x14ac:dyDescent="0.25">
      <c r="A90" s="27" t="s">
        <v>7</v>
      </c>
      <c r="B90" s="28" t="s">
        <v>44</v>
      </c>
      <c r="C90" s="1"/>
      <c r="D90" s="39"/>
      <c r="E90" s="1"/>
      <c r="F90" s="1"/>
      <c r="G90" s="1"/>
      <c r="H90" s="1"/>
      <c r="I90" s="1"/>
      <c r="J90" s="1"/>
      <c r="K90" s="40"/>
      <c r="L90" s="39"/>
      <c r="M90" s="1"/>
      <c r="N90" s="39"/>
    </row>
    <row r="91" spans="1:14" x14ac:dyDescent="0.25">
      <c r="A91" s="27" t="s">
        <v>30</v>
      </c>
      <c r="B91" s="28" t="s">
        <v>44</v>
      </c>
      <c r="C91" s="1"/>
      <c r="D91" s="39"/>
      <c r="E91" s="1"/>
      <c r="F91" s="1"/>
      <c r="G91" s="1"/>
      <c r="H91" s="1">
        <v>23</v>
      </c>
      <c r="I91" s="1"/>
      <c r="J91" s="1"/>
      <c r="K91" s="40"/>
      <c r="L91" s="39"/>
      <c r="M91" s="1"/>
      <c r="N91" s="39"/>
    </row>
    <row r="93" spans="1:14" ht="13.5" thickBot="1" x14ac:dyDescent="0.35">
      <c r="A93" s="5" t="s">
        <v>18</v>
      </c>
      <c r="B93" s="5" t="s">
        <v>15</v>
      </c>
      <c r="C93" s="6">
        <v>1</v>
      </c>
      <c r="D93" s="6">
        <v>2</v>
      </c>
      <c r="E93" s="6">
        <v>3</v>
      </c>
      <c r="F93" s="6">
        <v>4</v>
      </c>
      <c r="G93" s="6">
        <v>5</v>
      </c>
      <c r="H93" s="6">
        <v>6</v>
      </c>
      <c r="I93" s="6">
        <v>7</v>
      </c>
      <c r="J93" s="6">
        <v>8</v>
      </c>
      <c r="K93" s="6">
        <v>9</v>
      </c>
      <c r="L93" s="6">
        <v>10</v>
      </c>
      <c r="M93" s="6">
        <v>11</v>
      </c>
      <c r="N93" s="6">
        <v>12</v>
      </c>
    </row>
    <row r="94" spans="1:14" ht="13" thickTop="1" x14ac:dyDescent="0.25">
      <c r="A94" s="27" t="s">
        <v>8</v>
      </c>
      <c r="B94" s="28" t="s">
        <v>44</v>
      </c>
      <c r="C94" s="13">
        <v>4400637</v>
      </c>
      <c r="D94" s="99">
        <v>5350660</v>
      </c>
      <c r="E94" s="35">
        <v>6881023</v>
      </c>
      <c r="F94" s="4">
        <v>7384012</v>
      </c>
      <c r="G94" s="4">
        <v>7782354</v>
      </c>
      <c r="H94" s="13">
        <v>8141400</v>
      </c>
      <c r="I94" s="37">
        <v>8143585</v>
      </c>
      <c r="J94" s="37">
        <v>8273220</v>
      </c>
      <c r="K94" s="37">
        <v>6965964</v>
      </c>
      <c r="L94" s="4">
        <v>6549065</v>
      </c>
      <c r="M94" s="37">
        <v>6200295</v>
      </c>
      <c r="N94" s="13">
        <v>6601502</v>
      </c>
    </row>
    <row r="95" spans="1:14" x14ac:dyDescent="0.25">
      <c r="A95" s="27" t="s">
        <v>38</v>
      </c>
      <c r="B95" s="28" t="s">
        <v>44</v>
      </c>
      <c r="C95" s="13">
        <v>5413594</v>
      </c>
      <c r="D95" s="100">
        <v>3525270</v>
      </c>
      <c r="E95" s="1">
        <v>3368664</v>
      </c>
      <c r="F95" s="1">
        <v>3507789</v>
      </c>
      <c r="G95" s="1">
        <v>4247119</v>
      </c>
      <c r="H95" s="13">
        <v>4480754</v>
      </c>
      <c r="I95" s="37">
        <v>4928854</v>
      </c>
      <c r="J95" s="13">
        <v>4720709</v>
      </c>
      <c r="K95" s="13">
        <v>4426251</v>
      </c>
      <c r="L95" s="1">
        <v>4755697</v>
      </c>
      <c r="M95" s="13">
        <v>3915132</v>
      </c>
      <c r="N95" s="13">
        <v>4633829</v>
      </c>
    </row>
    <row r="96" spans="1:14" x14ac:dyDescent="0.25">
      <c r="A96" s="27" t="s">
        <v>0</v>
      </c>
      <c r="B96" s="28" t="s">
        <v>44</v>
      </c>
      <c r="C96" s="13">
        <v>84</v>
      </c>
      <c r="D96" s="100">
        <v>1194</v>
      </c>
      <c r="E96" s="1">
        <v>10668</v>
      </c>
      <c r="F96" s="1">
        <v>2318</v>
      </c>
      <c r="G96" s="1">
        <v>1278</v>
      </c>
      <c r="H96" s="13">
        <v>72</v>
      </c>
      <c r="I96" s="37">
        <v>9996</v>
      </c>
      <c r="J96" s="37">
        <v>145</v>
      </c>
      <c r="K96" s="37">
        <v>1162</v>
      </c>
      <c r="L96" s="1">
        <v>784</v>
      </c>
      <c r="M96" s="37">
        <v>11998</v>
      </c>
      <c r="N96" s="13">
        <v>327</v>
      </c>
    </row>
    <row r="97" spans="1:14" x14ac:dyDescent="0.25">
      <c r="A97" s="27" t="s">
        <v>1</v>
      </c>
      <c r="B97" s="28" t="s">
        <v>44</v>
      </c>
      <c r="C97" s="13">
        <v>19285178</v>
      </c>
      <c r="D97" s="100">
        <v>18753199</v>
      </c>
      <c r="E97" s="1">
        <v>18730507</v>
      </c>
      <c r="F97" s="1">
        <v>20853321</v>
      </c>
      <c r="G97" s="1">
        <v>22189564</v>
      </c>
      <c r="H97" s="13">
        <v>22413090</v>
      </c>
      <c r="I97" s="37">
        <v>23673244</v>
      </c>
      <c r="J97" s="37">
        <v>24182192</v>
      </c>
      <c r="K97" s="37">
        <v>23977067</v>
      </c>
      <c r="L97" s="1">
        <v>25045993</v>
      </c>
      <c r="M97" s="37">
        <v>23313219</v>
      </c>
      <c r="N97" s="13">
        <v>24040897</v>
      </c>
    </row>
    <row r="98" spans="1:14" x14ac:dyDescent="0.25">
      <c r="A98" s="107" t="s">
        <v>40</v>
      </c>
      <c r="B98" s="28" t="s">
        <v>44</v>
      </c>
      <c r="C98" s="13">
        <v>472</v>
      </c>
      <c r="D98" s="100">
        <v>5642</v>
      </c>
      <c r="E98" s="1">
        <v>270</v>
      </c>
      <c r="F98" s="1">
        <v>160</v>
      </c>
      <c r="G98" s="1"/>
      <c r="H98" s="13">
        <v>5757</v>
      </c>
      <c r="I98" s="37">
        <v>91</v>
      </c>
      <c r="J98" s="37">
        <v>1435</v>
      </c>
      <c r="K98" s="37">
        <v>592</v>
      </c>
      <c r="L98" s="1">
        <v>988</v>
      </c>
      <c r="M98" s="37">
        <v>5784</v>
      </c>
      <c r="N98" s="13">
        <v>1713</v>
      </c>
    </row>
    <row r="99" spans="1:14" x14ac:dyDescent="0.25">
      <c r="A99" s="27" t="s">
        <v>2</v>
      </c>
      <c r="B99" s="28" t="s">
        <v>44</v>
      </c>
      <c r="C99" s="13">
        <v>816758</v>
      </c>
      <c r="D99" s="100">
        <v>844824</v>
      </c>
      <c r="E99" s="1">
        <v>751852</v>
      </c>
      <c r="F99" s="1">
        <v>1127956</v>
      </c>
      <c r="G99" s="1">
        <v>673411</v>
      </c>
      <c r="H99" s="13">
        <v>681695</v>
      </c>
      <c r="I99" s="37">
        <v>920201</v>
      </c>
      <c r="J99" s="37">
        <v>1496866</v>
      </c>
      <c r="K99" s="37">
        <v>1287788</v>
      </c>
      <c r="L99" s="1">
        <v>822487</v>
      </c>
      <c r="M99" s="37">
        <v>540430</v>
      </c>
      <c r="N99" s="13">
        <v>630983</v>
      </c>
    </row>
    <row r="100" spans="1:14" x14ac:dyDescent="0.25">
      <c r="A100" s="27" t="s">
        <v>35</v>
      </c>
      <c r="B100" s="28" t="s">
        <v>44</v>
      </c>
      <c r="C100" s="13">
        <v>38</v>
      </c>
      <c r="D100" s="100">
        <v>106</v>
      </c>
      <c r="E100" s="1">
        <v>109</v>
      </c>
      <c r="F100" s="1">
        <v>36</v>
      </c>
      <c r="G100" s="1">
        <v>38</v>
      </c>
      <c r="H100" s="13">
        <v>38</v>
      </c>
      <c r="I100" s="37">
        <v>61</v>
      </c>
      <c r="J100" s="37">
        <v>38</v>
      </c>
      <c r="K100" s="37">
        <v>38</v>
      </c>
      <c r="L100" s="1">
        <v>37</v>
      </c>
      <c r="M100" s="37">
        <v>36</v>
      </c>
      <c r="N100" s="13">
        <v>46</v>
      </c>
    </row>
    <row r="101" spans="1:14" x14ac:dyDescent="0.25">
      <c r="A101" s="27" t="s">
        <v>4</v>
      </c>
      <c r="B101" s="28" t="s">
        <v>44</v>
      </c>
      <c r="C101" s="13">
        <v>4897</v>
      </c>
      <c r="D101" s="100">
        <v>269</v>
      </c>
      <c r="E101" s="1">
        <v>6443</v>
      </c>
      <c r="F101" s="1">
        <v>1865</v>
      </c>
      <c r="G101" s="1">
        <v>3428</v>
      </c>
      <c r="H101" s="13">
        <v>7708</v>
      </c>
      <c r="I101" s="37">
        <v>7727</v>
      </c>
      <c r="J101" s="37">
        <v>4337</v>
      </c>
      <c r="K101" s="37">
        <v>6733</v>
      </c>
      <c r="L101" s="1">
        <v>1612</v>
      </c>
      <c r="M101" s="37">
        <v>553</v>
      </c>
      <c r="N101" s="13">
        <v>468</v>
      </c>
    </row>
    <row r="102" spans="1:14" x14ac:dyDescent="0.25">
      <c r="A102" s="27" t="s">
        <v>5</v>
      </c>
      <c r="B102" s="28" t="s">
        <v>44</v>
      </c>
      <c r="C102" s="13">
        <v>13020</v>
      </c>
      <c r="D102" s="100">
        <v>8080</v>
      </c>
      <c r="E102" s="1">
        <v>7525</v>
      </c>
      <c r="F102" s="1">
        <v>7097</v>
      </c>
      <c r="G102" s="1">
        <v>12425</v>
      </c>
      <c r="H102" s="13">
        <v>7371</v>
      </c>
      <c r="I102" s="37">
        <v>12636</v>
      </c>
      <c r="J102" s="37">
        <v>8720</v>
      </c>
      <c r="K102" s="37">
        <v>10217</v>
      </c>
      <c r="L102" s="1">
        <v>2328</v>
      </c>
      <c r="M102" s="37">
        <v>8072</v>
      </c>
      <c r="N102" s="13">
        <v>5967</v>
      </c>
    </row>
    <row r="103" spans="1:14" x14ac:dyDescent="0.25">
      <c r="A103" s="107" t="s">
        <v>43</v>
      </c>
      <c r="B103" s="28" t="s">
        <v>44</v>
      </c>
      <c r="C103" s="13">
        <v>160871</v>
      </c>
      <c r="D103" s="100">
        <v>143225</v>
      </c>
      <c r="E103" s="1">
        <v>117883</v>
      </c>
      <c r="F103" s="1">
        <v>114740</v>
      </c>
      <c r="G103" s="1">
        <v>68844</v>
      </c>
      <c r="H103" s="13">
        <v>48260</v>
      </c>
      <c r="I103" s="37">
        <v>39119</v>
      </c>
      <c r="J103" s="37">
        <v>38521</v>
      </c>
      <c r="K103" s="37">
        <v>43416</v>
      </c>
      <c r="L103" s="1">
        <v>94299</v>
      </c>
      <c r="M103" s="37">
        <v>108716</v>
      </c>
      <c r="N103" s="13">
        <v>110552</v>
      </c>
    </row>
    <row r="104" spans="1:14" x14ac:dyDescent="0.25">
      <c r="A104" s="27" t="s">
        <v>11</v>
      </c>
      <c r="B104" s="28" t="s">
        <v>44</v>
      </c>
      <c r="C104" s="13">
        <v>110284</v>
      </c>
      <c r="D104" s="100">
        <v>112164</v>
      </c>
      <c r="E104" s="1">
        <v>119718</v>
      </c>
      <c r="F104" s="1">
        <v>105079</v>
      </c>
      <c r="G104" s="1">
        <v>54964</v>
      </c>
      <c r="H104" s="13">
        <v>50192</v>
      </c>
      <c r="I104" s="37">
        <v>85766</v>
      </c>
      <c r="J104" s="37">
        <v>94724</v>
      </c>
      <c r="K104" s="37">
        <v>124918</v>
      </c>
      <c r="L104" s="1">
        <v>125827</v>
      </c>
      <c r="M104" s="37">
        <v>142239</v>
      </c>
      <c r="N104" s="13">
        <v>128010</v>
      </c>
    </row>
    <row r="105" spans="1:14" x14ac:dyDescent="0.25">
      <c r="A105" s="27" t="s">
        <v>6</v>
      </c>
      <c r="B105" s="28" t="s">
        <v>44</v>
      </c>
      <c r="C105" s="13">
        <v>605</v>
      </c>
      <c r="D105" s="100"/>
      <c r="E105" s="2">
        <v>390</v>
      </c>
      <c r="F105" s="1">
        <v>3710</v>
      </c>
      <c r="G105" s="1">
        <v>29093</v>
      </c>
      <c r="H105" s="13">
        <v>1407</v>
      </c>
      <c r="I105" s="37">
        <v>1425</v>
      </c>
      <c r="J105" s="37">
        <v>1216</v>
      </c>
      <c r="K105" s="37">
        <v>4452</v>
      </c>
      <c r="L105" s="1">
        <v>7376</v>
      </c>
      <c r="M105" s="37">
        <v>11417</v>
      </c>
      <c r="N105" s="13">
        <v>6653</v>
      </c>
    </row>
    <row r="106" spans="1:14" x14ac:dyDescent="0.25">
      <c r="A106" s="27" t="s">
        <v>7</v>
      </c>
      <c r="B106" s="28" t="s">
        <v>44</v>
      </c>
      <c r="C106" s="13">
        <v>41736</v>
      </c>
      <c r="D106" s="100">
        <v>39363</v>
      </c>
      <c r="E106" s="1">
        <v>47732</v>
      </c>
      <c r="F106" s="1">
        <v>44628</v>
      </c>
      <c r="G106" s="1">
        <v>52190</v>
      </c>
      <c r="H106" s="13">
        <v>54686</v>
      </c>
      <c r="I106" s="37">
        <v>63576</v>
      </c>
      <c r="J106" s="37">
        <v>56885</v>
      </c>
      <c r="K106" s="37">
        <v>59316</v>
      </c>
      <c r="L106" s="1">
        <v>55837</v>
      </c>
      <c r="M106" s="37">
        <v>54664</v>
      </c>
      <c r="N106" s="13">
        <v>56595</v>
      </c>
    </row>
    <row r="107" spans="1:14" x14ac:dyDescent="0.25">
      <c r="A107" s="27" t="s">
        <v>30</v>
      </c>
      <c r="B107" s="28" t="s">
        <v>44</v>
      </c>
      <c r="C107" s="13">
        <v>5809</v>
      </c>
      <c r="D107" s="100">
        <v>4778</v>
      </c>
      <c r="E107" s="1">
        <v>6850</v>
      </c>
      <c r="F107" s="1">
        <v>5622</v>
      </c>
      <c r="G107" s="1">
        <v>6266</v>
      </c>
      <c r="H107" s="13">
        <v>5918</v>
      </c>
      <c r="I107" s="37">
        <v>6584</v>
      </c>
      <c r="J107" s="13">
        <v>5692</v>
      </c>
      <c r="K107" s="13">
        <v>5670</v>
      </c>
      <c r="L107" s="1">
        <v>7428</v>
      </c>
      <c r="M107" s="13">
        <v>5231</v>
      </c>
      <c r="N107" s="13">
        <v>5239</v>
      </c>
    </row>
    <row r="109" spans="1:14" ht="13" x14ac:dyDescent="0.3">
      <c r="A109" s="93" t="s">
        <v>28</v>
      </c>
      <c r="B109" s="85" t="s">
        <v>15</v>
      </c>
      <c r="C109" s="86">
        <v>2</v>
      </c>
      <c r="D109" s="87">
        <v>3</v>
      </c>
      <c r="E109" s="87">
        <v>4</v>
      </c>
      <c r="F109" s="87">
        <v>5</v>
      </c>
      <c r="G109" s="87">
        <v>6</v>
      </c>
      <c r="H109" s="87">
        <v>7</v>
      </c>
      <c r="I109" s="87">
        <v>8</v>
      </c>
      <c r="J109" s="88">
        <v>9</v>
      </c>
      <c r="K109" s="88">
        <v>10</v>
      </c>
      <c r="L109" s="88">
        <v>11</v>
      </c>
      <c r="M109" s="88">
        <v>12</v>
      </c>
      <c r="N109" s="88">
        <v>1</v>
      </c>
    </row>
    <row r="110" spans="1:14" x14ac:dyDescent="0.25">
      <c r="A110" s="82" t="s">
        <v>8</v>
      </c>
      <c r="B110" s="89" t="s">
        <v>44</v>
      </c>
      <c r="C110" s="84">
        <f t="shared" ref="C110:M110" si="35">C94+C78+C95+C79</f>
        <v>9814231</v>
      </c>
      <c r="D110" s="84">
        <f t="shared" si="35"/>
        <v>8875930</v>
      </c>
      <c r="E110" s="84">
        <f t="shared" si="35"/>
        <v>10249687</v>
      </c>
      <c r="F110" s="84">
        <f t="shared" si="35"/>
        <v>10891801</v>
      </c>
      <c r="G110" s="84">
        <f t="shared" si="35"/>
        <v>12029473</v>
      </c>
      <c r="H110" s="84">
        <f t="shared" si="35"/>
        <v>12622154</v>
      </c>
      <c r="I110" s="84">
        <f t="shared" si="35"/>
        <v>13072439</v>
      </c>
      <c r="J110" s="84">
        <f t="shared" si="35"/>
        <v>12993929</v>
      </c>
      <c r="K110" s="84">
        <f t="shared" si="35"/>
        <v>11392215</v>
      </c>
      <c r="L110" s="84">
        <f t="shared" si="35"/>
        <v>11304762</v>
      </c>
      <c r="M110" s="84">
        <f t="shared" si="35"/>
        <v>10115427</v>
      </c>
      <c r="N110" s="84">
        <f>N94+N95+N78+N79</f>
        <v>11235331</v>
      </c>
    </row>
    <row r="111" spans="1:14" x14ac:dyDescent="0.25">
      <c r="A111" s="82" t="s">
        <v>0</v>
      </c>
      <c r="B111" s="89" t="s">
        <v>44</v>
      </c>
      <c r="C111" s="84">
        <f t="shared" ref="C111:M111" si="36">C96+C80</f>
        <v>84</v>
      </c>
      <c r="D111" s="84">
        <f t="shared" si="36"/>
        <v>1194</v>
      </c>
      <c r="E111" s="84">
        <f t="shared" si="36"/>
        <v>10668</v>
      </c>
      <c r="F111" s="84">
        <f t="shared" si="36"/>
        <v>2358</v>
      </c>
      <c r="G111" s="84">
        <f t="shared" si="36"/>
        <v>1278</v>
      </c>
      <c r="H111" s="84">
        <f t="shared" si="36"/>
        <v>497</v>
      </c>
      <c r="I111" s="84">
        <f t="shared" si="36"/>
        <v>9996</v>
      </c>
      <c r="J111" s="84">
        <f t="shared" si="36"/>
        <v>203</v>
      </c>
      <c r="K111" s="84">
        <f t="shared" si="36"/>
        <v>1257</v>
      </c>
      <c r="L111" s="84">
        <f t="shared" si="36"/>
        <v>869</v>
      </c>
      <c r="M111" s="84">
        <f t="shared" si="36"/>
        <v>12170</v>
      </c>
      <c r="N111" s="84">
        <f>N96+N80</f>
        <v>327</v>
      </c>
    </row>
    <row r="112" spans="1:14" x14ac:dyDescent="0.25">
      <c r="A112" s="82" t="s">
        <v>1</v>
      </c>
      <c r="B112" s="89" t="s">
        <v>44</v>
      </c>
      <c r="C112" s="84">
        <f t="shared" ref="C112:E122" si="37">C97+C81</f>
        <v>20680160</v>
      </c>
      <c r="D112" s="84">
        <f t="shared" si="37"/>
        <v>19105194</v>
      </c>
      <c r="E112" s="84">
        <f t="shared" si="37"/>
        <v>21384740</v>
      </c>
      <c r="F112" s="84">
        <f t="shared" ref="F112:L112" si="38">F97+F81</f>
        <v>21745922</v>
      </c>
      <c r="G112" s="84">
        <f t="shared" si="38"/>
        <v>22955764</v>
      </c>
      <c r="H112" s="84">
        <f t="shared" si="38"/>
        <v>22764803</v>
      </c>
      <c r="I112" s="84">
        <f t="shared" si="38"/>
        <v>24124460</v>
      </c>
      <c r="J112" s="84">
        <f t="shared" si="38"/>
        <v>24182192</v>
      </c>
      <c r="K112" s="84">
        <f t="shared" si="38"/>
        <v>23977067</v>
      </c>
      <c r="L112" s="84">
        <f t="shared" si="38"/>
        <v>25092993</v>
      </c>
      <c r="M112" s="84">
        <f>M97+M81</f>
        <v>23674600</v>
      </c>
      <c r="N112" s="84">
        <f t="shared" ref="N112:N122" si="39">N97+N81</f>
        <v>24323940</v>
      </c>
    </row>
    <row r="113" spans="1:15" x14ac:dyDescent="0.25">
      <c r="A113" s="82" t="s">
        <v>40</v>
      </c>
      <c r="B113" s="89" t="s">
        <v>44</v>
      </c>
      <c r="C113" s="84">
        <f t="shared" si="37"/>
        <v>472</v>
      </c>
      <c r="D113" s="84">
        <f t="shared" si="37"/>
        <v>5642</v>
      </c>
      <c r="E113" s="84">
        <f t="shared" si="37"/>
        <v>270</v>
      </c>
      <c r="F113" s="84">
        <f t="shared" ref="F113:L113" si="40">F98+F82</f>
        <v>186</v>
      </c>
      <c r="G113" s="84">
        <f t="shared" si="40"/>
        <v>0</v>
      </c>
      <c r="H113" s="84">
        <f t="shared" si="40"/>
        <v>5757</v>
      </c>
      <c r="I113" s="84">
        <f t="shared" si="40"/>
        <v>362</v>
      </c>
      <c r="J113" s="84">
        <f t="shared" si="40"/>
        <v>1486</v>
      </c>
      <c r="K113" s="84">
        <f t="shared" si="40"/>
        <v>592</v>
      </c>
      <c r="L113" s="84">
        <f t="shared" si="40"/>
        <v>988</v>
      </c>
      <c r="M113" s="84">
        <f>M98+M82</f>
        <v>5879</v>
      </c>
      <c r="N113" s="84">
        <f t="shared" si="39"/>
        <v>1713</v>
      </c>
    </row>
    <row r="114" spans="1:15" x14ac:dyDescent="0.25">
      <c r="A114" s="82" t="s">
        <v>2</v>
      </c>
      <c r="B114" s="89" t="s">
        <v>44</v>
      </c>
      <c r="C114" s="84">
        <f t="shared" si="37"/>
        <v>816758</v>
      </c>
      <c r="D114" s="84">
        <f t="shared" si="37"/>
        <v>844824</v>
      </c>
      <c r="E114" s="84">
        <f t="shared" si="37"/>
        <v>833507</v>
      </c>
      <c r="F114" s="84">
        <f t="shared" ref="F114:M114" si="41">F99+F83</f>
        <v>1217021</v>
      </c>
      <c r="G114" s="84">
        <f t="shared" si="41"/>
        <v>673411</v>
      </c>
      <c r="H114" s="84">
        <f t="shared" si="41"/>
        <v>681695</v>
      </c>
      <c r="I114" s="84">
        <f t="shared" si="41"/>
        <v>920201</v>
      </c>
      <c r="J114" s="84">
        <f t="shared" si="41"/>
        <v>1496866</v>
      </c>
      <c r="K114" s="84">
        <f t="shared" si="41"/>
        <v>1287788</v>
      </c>
      <c r="L114" s="84">
        <f t="shared" si="41"/>
        <v>822487</v>
      </c>
      <c r="M114" s="84">
        <f t="shared" si="41"/>
        <v>540430</v>
      </c>
      <c r="N114" s="84">
        <f t="shared" si="39"/>
        <v>630983</v>
      </c>
    </row>
    <row r="115" spans="1:15" x14ac:dyDescent="0.25">
      <c r="A115" s="82" t="s">
        <v>35</v>
      </c>
      <c r="B115" s="89" t="s">
        <v>44</v>
      </c>
      <c r="C115" s="84">
        <f t="shared" si="37"/>
        <v>38</v>
      </c>
      <c r="D115" s="84">
        <f t="shared" si="37"/>
        <v>106</v>
      </c>
      <c r="E115" s="84">
        <f t="shared" si="37"/>
        <v>109</v>
      </c>
      <c r="F115" s="84">
        <f t="shared" ref="F115:L115" si="42">F100+F84</f>
        <v>36</v>
      </c>
      <c r="G115" s="84">
        <f t="shared" si="42"/>
        <v>38</v>
      </c>
      <c r="H115" s="84">
        <f t="shared" si="42"/>
        <v>38</v>
      </c>
      <c r="I115" s="84">
        <f t="shared" si="42"/>
        <v>61</v>
      </c>
      <c r="J115" s="84">
        <f t="shared" si="42"/>
        <v>38</v>
      </c>
      <c r="K115" s="84">
        <f t="shared" si="42"/>
        <v>38</v>
      </c>
      <c r="L115" s="84">
        <f t="shared" si="42"/>
        <v>37</v>
      </c>
      <c r="M115" s="84">
        <f>M100+M84</f>
        <v>36</v>
      </c>
      <c r="N115" s="84">
        <f t="shared" si="39"/>
        <v>46</v>
      </c>
    </row>
    <row r="116" spans="1:15" x14ac:dyDescent="0.25">
      <c r="A116" s="82" t="s">
        <v>4</v>
      </c>
      <c r="B116" s="89" t="s">
        <v>44</v>
      </c>
      <c r="C116" s="84">
        <f t="shared" si="37"/>
        <v>4897</v>
      </c>
      <c r="D116" s="84">
        <f t="shared" si="37"/>
        <v>269</v>
      </c>
      <c r="E116" s="84">
        <f t="shared" si="37"/>
        <v>6443</v>
      </c>
      <c r="F116" s="84">
        <f t="shared" ref="F116:M116" si="43">F101+F85</f>
        <v>1865</v>
      </c>
      <c r="G116" s="84">
        <f t="shared" si="43"/>
        <v>3428</v>
      </c>
      <c r="H116" s="84">
        <f t="shared" si="43"/>
        <v>7708</v>
      </c>
      <c r="I116" s="84">
        <f t="shared" si="43"/>
        <v>7727</v>
      </c>
      <c r="J116" s="84">
        <f t="shared" si="43"/>
        <v>4337</v>
      </c>
      <c r="K116" s="84">
        <f t="shared" si="43"/>
        <v>6733</v>
      </c>
      <c r="L116" s="84">
        <f t="shared" si="43"/>
        <v>1612</v>
      </c>
      <c r="M116" s="84">
        <f t="shared" si="43"/>
        <v>553</v>
      </c>
      <c r="N116" s="84">
        <f t="shared" si="39"/>
        <v>468</v>
      </c>
    </row>
    <row r="117" spans="1:15" x14ac:dyDescent="0.25">
      <c r="A117" s="82" t="s">
        <v>5</v>
      </c>
      <c r="B117" s="89" t="s">
        <v>44</v>
      </c>
      <c r="C117" s="84">
        <f t="shared" si="37"/>
        <v>13020</v>
      </c>
      <c r="D117" s="84">
        <f t="shared" si="37"/>
        <v>8080</v>
      </c>
      <c r="E117" s="84">
        <f t="shared" si="37"/>
        <v>7525</v>
      </c>
      <c r="F117" s="84">
        <f t="shared" ref="F117:M117" si="44">F102+F86</f>
        <v>7097</v>
      </c>
      <c r="G117" s="84">
        <f t="shared" si="44"/>
        <v>12425</v>
      </c>
      <c r="H117" s="84">
        <f t="shared" si="44"/>
        <v>7371</v>
      </c>
      <c r="I117" s="84">
        <f t="shared" si="44"/>
        <v>12636</v>
      </c>
      <c r="J117" s="84">
        <f t="shared" si="44"/>
        <v>8720</v>
      </c>
      <c r="K117" s="84">
        <f t="shared" si="44"/>
        <v>10217</v>
      </c>
      <c r="L117" s="84">
        <f t="shared" si="44"/>
        <v>2328</v>
      </c>
      <c r="M117" s="84">
        <f t="shared" si="44"/>
        <v>8072</v>
      </c>
      <c r="N117" s="84">
        <f t="shared" si="39"/>
        <v>5967</v>
      </c>
    </row>
    <row r="118" spans="1:15" x14ac:dyDescent="0.25">
      <c r="A118" s="82" t="s">
        <v>43</v>
      </c>
      <c r="B118" s="144" t="s">
        <v>44</v>
      </c>
      <c r="C118" s="84">
        <f t="shared" si="37"/>
        <v>160871</v>
      </c>
      <c r="D118" s="84">
        <f t="shared" si="37"/>
        <v>143225</v>
      </c>
      <c r="E118" s="84">
        <f t="shared" si="37"/>
        <v>117883</v>
      </c>
      <c r="F118" s="84">
        <f t="shared" ref="F118:M118" si="45">F103+F87</f>
        <v>114740</v>
      </c>
      <c r="G118" s="84">
        <f t="shared" si="45"/>
        <v>68844</v>
      </c>
      <c r="H118" s="84">
        <f t="shared" si="45"/>
        <v>48260</v>
      </c>
      <c r="I118" s="84">
        <f t="shared" si="45"/>
        <v>39119</v>
      </c>
      <c r="J118" s="84">
        <f t="shared" si="45"/>
        <v>38521</v>
      </c>
      <c r="K118" s="84">
        <f t="shared" si="45"/>
        <v>43416</v>
      </c>
      <c r="L118" s="84">
        <f t="shared" si="45"/>
        <v>94299</v>
      </c>
      <c r="M118" s="84">
        <f t="shared" si="45"/>
        <v>108716</v>
      </c>
      <c r="N118" s="84">
        <f t="shared" si="39"/>
        <v>110552</v>
      </c>
    </row>
    <row r="119" spans="1:15" x14ac:dyDescent="0.25">
      <c r="A119" s="82" t="s">
        <v>11</v>
      </c>
      <c r="B119" s="89" t="s">
        <v>44</v>
      </c>
      <c r="C119" s="84">
        <f t="shared" si="37"/>
        <v>110284</v>
      </c>
      <c r="D119" s="84">
        <f t="shared" si="37"/>
        <v>112164</v>
      </c>
      <c r="E119" s="84">
        <f t="shared" si="37"/>
        <v>119718</v>
      </c>
      <c r="F119" s="84">
        <f t="shared" ref="F119:M119" si="46">F104+F88</f>
        <v>105079</v>
      </c>
      <c r="G119" s="84">
        <f t="shared" si="46"/>
        <v>54964</v>
      </c>
      <c r="H119" s="84">
        <f t="shared" si="46"/>
        <v>50192</v>
      </c>
      <c r="I119" s="84">
        <f t="shared" si="46"/>
        <v>85766</v>
      </c>
      <c r="J119" s="84">
        <f t="shared" si="46"/>
        <v>94724</v>
      </c>
      <c r="K119" s="84">
        <f t="shared" si="46"/>
        <v>124918</v>
      </c>
      <c r="L119" s="84">
        <f t="shared" si="46"/>
        <v>125827</v>
      </c>
      <c r="M119" s="84">
        <f t="shared" si="46"/>
        <v>142239</v>
      </c>
      <c r="N119" s="84">
        <f t="shared" si="39"/>
        <v>128010</v>
      </c>
    </row>
    <row r="120" spans="1:15" x14ac:dyDescent="0.25">
      <c r="A120" s="82" t="s">
        <v>6</v>
      </c>
      <c r="B120" s="89" t="s">
        <v>44</v>
      </c>
      <c r="C120" s="84">
        <f t="shared" si="37"/>
        <v>605</v>
      </c>
      <c r="D120" s="84">
        <f t="shared" si="37"/>
        <v>355</v>
      </c>
      <c r="E120" s="84">
        <f t="shared" si="37"/>
        <v>768</v>
      </c>
      <c r="F120" s="84">
        <f t="shared" ref="F120:M120" si="47">F105+F89</f>
        <v>3710</v>
      </c>
      <c r="G120" s="84">
        <f t="shared" si="47"/>
        <v>29825</v>
      </c>
      <c r="H120" s="84">
        <f t="shared" si="47"/>
        <v>1783</v>
      </c>
      <c r="I120" s="84">
        <f t="shared" si="47"/>
        <v>1425</v>
      </c>
      <c r="J120" s="84">
        <f t="shared" si="47"/>
        <v>1216</v>
      </c>
      <c r="K120" s="84">
        <f t="shared" si="47"/>
        <v>4847</v>
      </c>
      <c r="L120" s="84">
        <f t="shared" si="47"/>
        <v>7376</v>
      </c>
      <c r="M120" s="84">
        <f t="shared" si="47"/>
        <v>12919</v>
      </c>
      <c r="N120" s="84">
        <f t="shared" si="39"/>
        <v>11568</v>
      </c>
    </row>
    <row r="121" spans="1:15" x14ac:dyDescent="0.25">
      <c r="A121" s="83" t="s">
        <v>7</v>
      </c>
      <c r="B121" s="89" t="s">
        <v>44</v>
      </c>
      <c r="C121" s="84">
        <f t="shared" si="37"/>
        <v>41736</v>
      </c>
      <c r="D121" s="84">
        <f t="shared" si="37"/>
        <v>39363</v>
      </c>
      <c r="E121" s="84">
        <f t="shared" si="37"/>
        <v>47732</v>
      </c>
      <c r="F121" s="84">
        <f t="shared" ref="F121:M121" si="48">F106+F90</f>
        <v>44628</v>
      </c>
      <c r="G121" s="84">
        <f t="shared" si="48"/>
        <v>52190</v>
      </c>
      <c r="H121" s="84">
        <f t="shared" si="48"/>
        <v>54686</v>
      </c>
      <c r="I121" s="84">
        <f t="shared" si="48"/>
        <v>63576</v>
      </c>
      <c r="J121" s="84">
        <f t="shared" si="48"/>
        <v>56885</v>
      </c>
      <c r="K121" s="84">
        <f t="shared" si="48"/>
        <v>59316</v>
      </c>
      <c r="L121" s="84">
        <f t="shared" si="48"/>
        <v>55837</v>
      </c>
      <c r="M121" s="84">
        <f t="shared" si="48"/>
        <v>54664</v>
      </c>
      <c r="N121" s="84">
        <f t="shared" si="39"/>
        <v>56595</v>
      </c>
    </row>
    <row r="122" spans="1:15" x14ac:dyDescent="0.25">
      <c r="A122" s="83" t="s">
        <v>30</v>
      </c>
      <c r="B122" s="89" t="s">
        <v>44</v>
      </c>
      <c r="C122" s="84">
        <f t="shared" si="37"/>
        <v>5809</v>
      </c>
      <c r="D122" s="84">
        <f t="shared" si="37"/>
        <v>4778</v>
      </c>
      <c r="E122" s="84">
        <f t="shared" si="37"/>
        <v>6850</v>
      </c>
      <c r="F122" s="84">
        <f t="shared" ref="F122:M122" si="49">F107+F91</f>
        <v>5622</v>
      </c>
      <c r="G122" s="84">
        <f t="shared" si="49"/>
        <v>6266</v>
      </c>
      <c r="H122" s="84">
        <f t="shared" si="49"/>
        <v>5941</v>
      </c>
      <c r="I122" s="84">
        <f t="shared" si="49"/>
        <v>6584</v>
      </c>
      <c r="J122" s="84">
        <f t="shared" si="49"/>
        <v>5692</v>
      </c>
      <c r="K122" s="84">
        <f t="shared" si="49"/>
        <v>5670</v>
      </c>
      <c r="L122" s="84">
        <f t="shared" si="49"/>
        <v>7428</v>
      </c>
      <c r="M122" s="84">
        <f t="shared" si="49"/>
        <v>5231</v>
      </c>
      <c r="N122" s="84">
        <f t="shared" si="39"/>
        <v>5239</v>
      </c>
    </row>
    <row r="123" spans="1:15" x14ac:dyDescent="0.25">
      <c r="A123" s="83" t="s">
        <v>29</v>
      </c>
      <c r="B123" s="89" t="s">
        <v>44</v>
      </c>
      <c r="C123" s="84">
        <v>1892772</v>
      </c>
      <c r="D123" s="84">
        <v>1551283</v>
      </c>
      <c r="E123" s="84">
        <v>1498679</v>
      </c>
      <c r="F123" s="84">
        <v>1080321</v>
      </c>
      <c r="G123" s="84">
        <v>677920</v>
      </c>
      <c r="H123" s="94">
        <v>481851</v>
      </c>
      <c r="I123" s="84">
        <v>448685</v>
      </c>
      <c r="J123" s="84">
        <v>461625</v>
      </c>
      <c r="K123" s="84">
        <v>523272</v>
      </c>
      <c r="L123" s="84">
        <v>1039407</v>
      </c>
      <c r="M123" s="84">
        <v>1159175</v>
      </c>
      <c r="N123" s="94">
        <v>1425323</v>
      </c>
    </row>
    <row r="124" spans="1:15" x14ac:dyDescent="0.25">
      <c r="A124" s="83" t="s">
        <v>27</v>
      </c>
      <c r="B124" s="89" t="s">
        <v>44</v>
      </c>
      <c r="C124" s="84">
        <f>SUM(C110:C123)</f>
        <v>33541737</v>
      </c>
      <c r="D124" s="84">
        <f t="shared" ref="D124:M124" si="50">SUM(D110:D123)</f>
        <v>30692407</v>
      </c>
      <c r="E124" s="84">
        <f>SUM(E110:E123)</f>
        <v>34284579</v>
      </c>
      <c r="F124" s="84">
        <f>SUM(F110:F123)</f>
        <v>35220386</v>
      </c>
      <c r="G124" s="84">
        <f>SUM(G110:G123)</f>
        <v>36565826</v>
      </c>
      <c r="H124" s="84">
        <f t="shared" si="50"/>
        <v>36732736</v>
      </c>
      <c r="I124" s="84">
        <f>SUM(I110:I123)</f>
        <v>38793037</v>
      </c>
      <c r="J124" s="84">
        <f t="shared" si="50"/>
        <v>39346434</v>
      </c>
      <c r="K124" s="84">
        <f t="shared" si="50"/>
        <v>37437346</v>
      </c>
      <c r="L124" s="84">
        <f t="shared" si="50"/>
        <v>38556250</v>
      </c>
      <c r="M124" s="84">
        <f t="shared" si="50"/>
        <v>35840111</v>
      </c>
      <c r="N124" s="84">
        <f>SUM(N110:N123)</f>
        <v>37936062</v>
      </c>
    </row>
    <row r="125" spans="1:15" x14ac:dyDescent="0.25">
      <c r="C125" s="194"/>
      <c r="D125" s="194"/>
      <c r="E125" s="194"/>
      <c r="F125" s="194"/>
      <c r="G125" s="194"/>
      <c r="H125" s="141"/>
      <c r="I125" s="141"/>
      <c r="J125" s="141"/>
      <c r="K125" s="141"/>
      <c r="L125" s="141"/>
      <c r="M125" s="141"/>
      <c r="N125" s="81"/>
    </row>
    <row r="126" spans="1:15" x14ac:dyDescent="0.25">
      <c r="C126" s="45"/>
    </row>
    <row r="127" spans="1:15" ht="13" x14ac:dyDescent="0.3">
      <c r="A127" s="56"/>
      <c r="B127" s="61" t="s">
        <v>15</v>
      </c>
      <c r="C127" s="58">
        <v>2</v>
      </c>
      <c r="D127" s="47">
        <v>3</v>
      </c>
      <c r="E127" s="47">
        <v>4</v>
      </c>
      <c r="F127" s="47">
        <v>5</v>
      </c>
      <c r="G127" s="47">
        <v>6</v>
      </c>
      <c r="H127" s="47">
        <v>7</v>
      </c>
      <c r="I127" s="47">
        <v>8</v>
      </c>
      <c r="J127" s="46">
        <v>9</v>
      </c>
      <c r="K127" s="46">
        <v>10</v>
      </c>
      <c r="L127" s="46">
        <v>11</v>
      </c>
      <c r="M127" s="46">
        <v>12</v>
      </c>
      <c r="N127" s="46">
        <v>1</v>
      </c>
    </row>
    <row r="128" spans="1:15" x14ac:dyDescent="0.25">
      <c r="A128" s="57" t="s">
        <v>21</v>
      </c>
      <c r="B128" s="54" t="s">
        <v>44</v>
      </c>
      <c r="C128" s="59">
        <v>33539609.670000006</v>
      </c>
      <c r="D128" s="49">
        <v>31460114.109999999</v>
      </c>
      <c r="E128" s="49">
        <v>33474583.299999997</v>
      </c>
      <c r="F128" s="49">
        <v>35385095.060000002</v>
      </c>
      <c r="G128" s="139">
        <v>36502404.729999997</v>
      </c>
      <c r="H128" s="139">
        <v>36765241.649999999</v>
      </c>
      <c r="I128" s="139">
        <v>38792997.170000002</v>
      </c>
      <c r="J128" s="49">
        <v>39801768.43</v>
      </c>
      <c r="K128" s="49">
        <v>37875279.799999997</v>
      </c>
      <c r="L128" s="49">
        <v>37837922.75</v>
      </c>
      <c r="M128" s="149">
        <v>35897700.280000001</v>
      </c>
      <c r="N128" s="206">
        <f>46970717.9-'2016'!C45</f>
        <v>46844292.761</v>
      </c>
      <c r="O128" s="45"/>
    </row>
    <row r="129" spans="1:15" x14ac:dyDescent="0.25">
      <c r="A129" s="51" t="s">
        <v>8</v>
      </c>
      <c r="B129" s="60" t="s">
        <v>44</v>
      </c>
      <c r="C129" s="53">
        <f>C110/C124*$C$128</f>
        <v>9813608.5483949091</v>
      </c>
      <c r="D129" s="53">
        <f t="shared" ref="D129:M129" si="51">D110/D$124*D$128</f>
        <v>9097943.0395397898</v>
      </c>
      <c r="E129" s="53">
        <f t="shared" si="51"/>
        <v>10007531.411729662</v>
      </c>
      <c r="F129" s="53">
        <f t="shared" si="51"/>
        <v>10942736.793390142</v>
      </c>
      <c r="G129" s="53">
        <f t="shared" si="51"/>
        <v>12008608.588101011</v>
      </c>
      <c r="H129" s="140">
        <f t="shared" si="51"/>
        <v>12633323.63681034</v>
      </c>
      <c r="I129" s="53">
        <f t="shared" si="51"/>
        <v>13072425.578126242</v>
      </c>
      <c r="J129" s="53">
        <f t="shared" si="51"/>
        <v>13144300.524257459</v>
      </c>
      <c r="K129" s="53">
        <f t="shared" si="51"/>
        <v>11525478.613434751</v>
      </c>
      <c r="L129" s="53">
        <f t="shared" si="51"/>
        <v>11094147.155471174</v>
      </c>
      <c r="M129" s="53">
        <f t="shared" si="51"/>
        <v>10131680.86031373</v>
      </c>
      <c r="N129" s="53">
        <f>N110/N$124*N$128</f>
        <v>13873636.505305663</v>
      </c>
      <c r="O129" s="45"/>
    </row>
    <row r="130" spans="1:15" x14ac:dyDescent="0.25">
      <c r="A130" s="51" t="s">
        <v>0</v>
      </c>
      <c r="B130" s="60" t="s">
        <v>44</v>
      </c>
      <c r="C130" s="53">
        <f t="shared" ref="C130:C142" si="52">C111/$C$124*$C$128</f>
        <v>83.994672436910491</v>
      </c>
      <c r="D130" s="53">
        <f t="shared" ref="D130:N130" si="53">D111/D$124*D$128</f>
        <v>1223.8654416168795</v>
      </c>
      <c r="E130" s="53">
        <f t="shared" si="53"/>
        <v>10415.961492319913</v>
      </c>
      <c r="F130" s="53">
        <f t="shared" si="53"/>
        <v>2369.0272489199865</v>
      </c>
      <c r="G130" s="53">
        <f t="shared" si="53"/>
        <v>1275.7833843255719</v>
      </c>
      <c r="H130" s="140">
        <f t="shared" si="53"/>
        <v>497.43980682653205</v>
      </c>
      <c r="I130" s="53">
        <f t="shared" si="53"/>
        <v>9995.9897368004458</v>
      </c>
      <c r="J130" s="53">
        <f t="shared" si="53"/>
        <v>205.34920626580796</v>
      </c>
      <c r="K130" s="53">
        <f t="shared" si="53"/>
        <v>1271.704108207884</v>
      </c>
      <c r="L130" s="53">
        <f t="shared" si="53"/>
        <v>852.8099820327443</v>
      </c>
      <c r="M130" s="53">
        <f t="shared" si="53"/>
        <v>12189.555227873039</v>
      </c>
      <c r="N130" s="53">
        <f t="shared" si="53"/>
        <v>403.78686994045404</v>
      </c>
      <c r="O130" s="45"/>
    </row>
    <row r="131" spans="1:15" x14ac:dyDescent="0.25">
      <c r="A131" s="51" t="s">
        <v>1</v>
      </c>
      <c r="B131" s="60" t="s">
        <v>44</v>
      </c>
      <c r="C131" s="53">
        <f t="shared" si="52"/>
        <v>20678848.394558314</v>
      </c>
      <c r="D131" s="53">
        <f t="shared" ref="D131:M131" si="54">D112/D$124*D$128</f>
        <v>19583070.931311689</v>
      </c>
      <c r="E131" s="53">
        <f t="shared" si="54"/>
        <v>20879511.470123108</v>
      </c>
      <c r="F131" s="53">
        <f t="shared" si="54"/>
        <v>21847617.375270825</v>
      </c>
      <c r="G131" s="53">
        <f t="shared" si="54"/>
        <v>22915948.580359261</v>
      </c>
      <c r="H131" s="140">
        <f t="shared" si="54"/>
        <v>22784948.102140959</v>
      </c>
      <c r="I131" s="53">
        <f t="shared" si="54"/>
        <v>24124435.230677564</v>
      </c>
      <c r="J131" s="53">
        <f t="shared" si="54"/>
        <v>24462039.078657001</v>
      </c>
      <c r="K131" s="53">
        <f t="shared" si="54"/>
        <v>24257545.430927355</v>
      </c>
      <c r="L131" s="53">
        <f t="shared" si="54"/>
        <v>24625494.717465799</v>
      </c>
      <c r="M131" s="53">
        <f t="shared" si="54"/>
        <v>23712641.265226215</v>
      </c>
      <c r="N131" s="53">
        <f>N112/N$124*N$128+'2016'!C45</f>
        <v>30162167.02652112</v>
      </c>
      <c r="O131" s="45"/>
    </row>
    <row r="132" spans="1:15" x14ac:dyDescent="0.25">
      <c r="A132" s="51" t="s">
        <v>40</v>
      </c>
      <c r="B132" s="60" t="s">
        <v>44</v>
      </c>
      <c r="C132" s="53">
        <f t="shared" si="52"/>
        <v>471.97006416930651</v>
      </c>
      <c r="D132" s="53">
        <f t="shared" ref="D132:N132" si="55">D113/D$124*D$128</f>
        <v>5783.1229661661919</v>
      </c>
      <c r="E132" s="53">
        <f t="shared" si="55"/>
        <v>263.62107264026781</v>
      </c>
      <c r="F132" s="53">
        <f t="shared" si="55"/>
        <v>186.86983388427376</v>
      </c>
      <c r="G132" s="53">
        <f t="shared" si="55"/>
        <v>0</v>
      </c>
      <c r="H132" s="140">
        <f t="shared" si="55"/>
        <v>5762.0945028175956</v>
      </c>
      <c r="I132" s="53">
        <f t="shared" si="55"/>
        <v>361.99962832350559</v>
      </c>
      <c r="J132" s="53">
        <f t="shared" si="55"/>
        <v>1503.1966527635007</v>
      </c>
      <c r="K132" s="53">
        <f t="shared" si="55"/>
        <v>598.92508517030024</v>
      </c>
      <c r="L132" s="53">
        <f t="shared" si="55"/>
        <v>969.5929369946507</v>
      </c>
      <c r="M132" s="53">
        <f t="shared" si="55"/>
        <v>5888.4466051491863</v>
      </c>
      <c r="N132" s="53">
        <f t="shared" si="55"/>
        <v>2115.2504838165069</v>
      </c>
      <c r="O132" s="45"/>
    </row>
    <row r="133" spans="1:15" x14ac:dyDescent="0.25">
      <c r="A133" s="51" t="s">
        <v>2</v>
      </c>
      <c r="B133" s="60" t="s">
        <v>44</v>
      </c>
      <c r="C133" s="53">
        <f t="shared" si="52"/>
        <v>816706.19845507294</v>
      </c>
      <c r="D133" s="53">
        <f t="shared" ref="D133:N133" si="56">D114/D$124*D$128</f>
        <v>865955.52583629685</v>
      </c>
      <c r="E133" s="53">
        <f t="shared" si="56"/>
        <v>813814.84960433957</v>
      </c>
      <c r="F133" s="53">
        <f t="shared" si="56"/>
        <v>1222712.430664907</v>
      </c>
      <c r="G133" s="53">
        <f t="shared" si="56"/>
        <v>672243.00831147726</v>
      </c>
      <c r="H133" s="140">
        <f t="shared" si="56"/>
        <v>682298.24771551858</v>
      </c>
      <c r="I133" s="53">
        <f t="shared" si="56"/>
        <v>920200.05520143139</v>
      </c>
      <c r="J133" s="53">
        <f t="shared" si="56"/>
        <v>1514188.3989471672</v>
      </c>
      <c r="K133" s="53">
        <f t="shared" si="56"/>
        <v>1302852.2594278557</v>
      </c>
      <c r="L133" s="53">
        <f t="shared" si="56"/>
        <v>807163.54855254991</v>
      </c>
      <c r="M133" s="53">
        <f t="shared" si="56"/>
        <v>541298.38387834234</v>
      </c>
      <c r="N133" s="53">
        <f t="shared" si="56"/>
        <v>779151.83656158263</v>
      </c>
      <c r="O133" s="45"/>
    </row>
    <row r="134" spans="1:15" x14ac:dyDescent="0.25">
      <c r="A134" s="51" t="s">
        <v>35</v>
      </c>
      <c r="B134" s="60" t="s">
        <v>44</v>
      </c>
      <c r="C134" s="53">
        <f t="shared" si="52"/>
        <v>37.997589911935691</v>
      </c>
      <c r="D134" s="53">
        <f t="shared" ref="D134:N134" si="57">D115/D$124*D$128</f>
        <v>108.65137086381006</v>
      </c>
      <c r="E134" s="53">
        <f t="shared" si="57"/>
        <v>106.42480339921921</v>
      </c>
      <c r="F134" s="53">
        <f t="shared" si="57"/>
        <v>36.16835494534331</v>
      </c>
      <c r="G134" s="53">
        <f t="shared" si="57"/>
        <v>37.934091239727493</v>
      </c>
      <c r="H134" s="140">
        <f t="shared" si="57"/>
        <v>38.03362708130426</v>
      </c>
      <c r="I134" s="53">
        <f t="shared" si="57"/>
        <v>60.999937369430498</v>
      </c>
      <c r="J134" s="53">
        <f t="shared" si="57"/>
        <v>38.439752897047796</v>
      </c>
      <c r="K134" s="53">
        <f t="shared" si="57"/>
        <v>38.444515602147654</v>
      </c>
      <c r="L134" s="53">
        <f t="shared" si="57"/>
        <v>36.310666668828013</v>
      </c>
      <c r="M134" s="53">
        <f t="shared" si="57"/>
        <v>36.057846195844654</v>
      </c>
      <c r="N134" s="53">
        <f t="shared" si="57"/>
        <v>56.801822682755002</v>
      </c>
    </row>
    <row r="135" spans="1:15" x14ac:dyDescent="0.25">
      <c r="A135" s="51" t="s">
        <v>4</v>
      </c>
      <c r="B135" s="60" t="s">
        <v>44</v>
      </c>
      <c r="C135" s="53">
        <f t="shared" si="52"/>
        <v>4896.6894157565548</v>
      </c>
      <c r="D135" s="53">
        <f t="shared" ref="D135:N135" si="58">D116/D$124*D$128</f>
        <v>275.72847889023495</v>
      </c>
      <c r="E135" s="53">
        <f t="shared" si="58"/>
        <v>6290.7798926712785</v>
      </c>
      <c r="F135" s="53">
        <f t="shared" si="58"/>
        <v>1873.7217214740351</v>
      </c>
      <c r="G135" s="53">
        <f t="shared" si="58"/>
        <v>3422.054336046996</v>
      </c>
      <c r="H135" s="140">
        <f t="shared" si="58"/>
        <v>7714.8209879656115</v>
      </c>
      <c r="I135" s="53">
        <f t="shared" si="58"/>
        <v>7726.992066452287</v>
      </c>
      <c r="J135" s="53">
        <f t="shared" si="58"/>
        <v>4387.1896924867451</v>
      </c>
      <c r="K135" s="53">
        <f t="shared" si="58"/>
        <v>6811.7611460331609</v>
      </c>
      <c r="L135" s="53">
        <f t="shared" si="58"/>
        <v>1581.967423517588</v>
      </c>
      <c r="M135" s="53">
        <f t="shared" si="58"/>
        <v>553.88858184172477</v>
      </c>
      <c r="N135" s="53">
        <f t="shared" si="58"/>
        <v>577.89680468542042</v>
      </c>
    </row>
    <row r="136" spans="1:15" x14ac:dyDescent="0.25">
      <c r="A136" s="51" t="s">
        <v>5</v>
      </c>
      <c r="B136" s="60" t="s">
        <v>44</v>
      </c>
      <c r="C136" s="53">
        <f t="shared" si="52"/>
        <v>13019.174227721125</v>
      </c>
      <c r="D136" s="53">
        <f t="shared" ref="D136:N136" si="59">D117/D$124*D$128</f>
        <v>8282.104496033824</v>
      </c>
      <c r="E136" s="53">
        <f t="shared" si="59"/>
        <v>7347.2169319185741</v>
      </c>
      <c r="F136" s="53">
        <f t="shared" si="59"/>
        <v>7130.1893068639292</v>
      </c>
      <c r="G136" s="53">
        <f t="shared" si="59"/>
        <v>12403.449569831952</v>
      </c>
      <c r="H136" s="140">
        <f t="shared" si="59"/>
        <v>7377.5227688498344</v>
      </c>
      <c r="I136" s="53">
        <f t="shared" si="59"/>
        <v>12635.987026231536</v>
      </c>
      <c r="J136" s="53">
        <f t="shared" si="59"/>
        <v>8820.9117174278108</v>
      </c>
      <c r="K136" s="53">
        <f t="shared" si="59"/>
        <v>10336.516208082699</v>
      </c>
      <c r="L136" s="53">
        <f t="shared" si="59"/>
        <v>2284.6278920278814</v>
      </c>
      <c r="M136" s="53">
        <f t="shared" si="59"/>
        <v>8084.970402579389</v>
      </c>
      <c r="N136" s="53">
        <f t="shared" si="59"/>
        <v>7368.1842597391096</v>
      </c>
    </row>
    <row r="137" spans="1:15" x14ac:dyDescent="0.25">
      <c r="A137" s="51" t="s">
        <v>43</v>
      </c>
      <c r="B137" s="60" t="s">
        <v>44</v>
      </c>
      <c r="C137" s="53">
        <f t="shared" si="52"/>
        <v>160860.7970190265</v>
      </c>
      <c r="D137" s="53">
        <f t="shared" ref="D137:N137" si="60">D118/D$124*D$128</f>
        <v>146807.47728272824</v>
      </c>
      <c r="E137" s="53">
        <f t="shared" si="60"/>
        <v>115097.93668908403</v>
      </c>
      <c r="F137" s="53">
        <f t="shared" si="60"/>
        <v>115276.58462301918</v>
      </c>
      <c r="G137" s="53">
        <f t="shared" si="60"/>
        <v>68724.594139678942</v>
      </c>
      <c r="H137" s="140">
        <f t="shared" si="60"/>
        <v>48302.706393256412</v>
      </c>
      <c r="I137" s="53">
        <f t="shared" si="60"/>
        <v>39118.959835323803</v>
      </c>
      <c r="J137" s="53">
        <f t="shared" si="60"/>
        <v>38966.782140715222</v>
      </c>
      <c r="K137" s="53">
        <f t="shared" si="60"/>
        <v>43923.870773232687</v>
      </c>
      <c r="L137" s="53">
        <f t="shared" si="60"/>
        <v>92542.15016767061</v>
      </c>
      <c r="M137" s="53">
        <f t="shared" si="60"/>
        <v>108890.68908409575</v>
      </c>
      <c r="N137" s="53">
        <f t="shared" si="60"/>
        <v>136512.06741791154</v>
      </c>
    </row>
    <row r="138" spans="1:15" x14ac:dyDescent="0.25">
      <c r="A138" s="51" t="s">
        <v>11</v>
      </c>
      <c r="B138" s="60" t="s">
        <v>44</v>
      </c>
      <c r="C138" s="53">
        <f t="shared" si="52"/>
        <v>110277.00541705043</v>
      </c>
      <c r="D138" s="53">
        <f t="shared" ref="D138:N138" si="61">D119/D$124*D$128</f>
        <v>114969.55058083388</v>
      </c>
      <c r="E138" s="53">
        <f t="shared" si="61"/>
        <v>116889.58360869474</v>
      </c>
      <c r="F138" s="53">
        <f t="shared" si="61"/>
        <v>105570.40470282581</v>
      </c>
      <c r="G138" s="53">
        <f t="shared" si="61"/>
        <v>54868.668181589004</v>
      </c>
      <c r="H138" s="140">
        <f t="shared" si="61"/>
        <v>50236.416064863777</v>
      </c>
      <c r="I138" s="53">
        <f t="shared" si="61"/>
        <v>85765.911941419297</v>
      </c>
      <c r="J138" s="53">
        <f t="shared" si="61"/>
        <v>95820.188247893573</v>
      </c>
      <c r="K138" s="53">
        <f t="shared" si="61"/>
        <v>126379.26315760736</v>
      </c>
      <c r="L138" s="53">
        <f t="shared" si="61"/>
        <v>123482.76364698978</v>
      </c>
      <c r="M138" s="53">
        <f t="shared" si="61"/>
        <v>142467.55514029853</v>
      </c>
      <c r="N138" s="53">
        <f t="shared" si="61"/>
        <v>158069.5939482493</v>
      </c>
    </row>
    <row r="139" spans="1:15" x14ac:dyDescent="0.25">
      <c r="A139" s="51" t="s">
        <v>6</v>
      </c>
      <c r="B139" s="60" t="s">
        <v>44</v>
      </c>
      <c r="C139" s="53">
        <f t="shared" si="52"/>
        <v>604.96162886108141</v>
      </c>
      <c r="D139" s="53">
        <f t="shared" ref="D139:N139" si="62">D120/D$124*D$128</f>
        <v>363.87959110049593</v>
      </c>
      <c r="E139" s="53">
        <f t="shared" si="62"/>
        <v>749.85549551009501</v>
      </c>
      <c r="F139" s="53">
        <f t="shared" si="62"/>
        <v>3727.3499124228792</v>
      </c>
      <c r="G139" s="53">
        <f t="shared" si="62"/>
        <v>29773.270295391383</v>
      </c>
      <c r="H139" s="140">
        <f t="shared" si="62"/>
        <v>1784.5778180517236</v>
      </c>
      <c r="I139" s="53">
        <f t="shared" si="62"/>
        <v>1424.9985369088274</v>
      </c>
      <c r="J139" s="53">
        <f t="shared" si="62"/>
        <v>1230.0720927055295</v>
      </c>
      <c r="K139" s="53">
        <f t="shared" si="62"/>
        <v>4903.6991348318334</v>
      </c>
      <c r="L139" s="53">
        <f t="shared" si="62"/>
        <v>7238.5804688993348</v>
      </c>
      <c r="M139" s="53">
        <f t="shared" si="62"/>
        <v>12939.758750114363</v>
      </c>
      <c r="N139" s="53">
        <f t="shared" si="62"/>
        <v>14284.423582480649</v>
      </c>
    </row>
    <row r="140" spans="1:15" x14ac:dyDescent="0.25">
      <c r="A140" s="52" t="s">
        <v>7</v>
      </c>
      <c r="B140" s="60" t="s">
        <v>44</v>
      </c>
      <c r="C140" s="53">
        <f t="shared" si="52"/>
        <v>41733.352962224948</v>
      </c>
      <c r="D140" s="53">
        <f t="shared" ref="D140:N140" si="63">D121/D$124*D$128</f>
        <v>40347.5840689826</v>
      </c>
      <c r="E140" s="53">
        <f t="shared" si="63"/>
        <v>46604.300145426896</v>
      </c>
      <c r="F140" s="53">
        <f t="shared" si="63"/>
        <v>44836.704013910581</v>
      </c>
      <c r="G140" s="53">
        <f t="shared" si="63"/>
        <v>52099.479521088899</v>
      </c>
      <c r="H140" s="140">
        <f t="shared" si="63"/>
        <v>54734.392909689603</v>
      </c>
      <c r="I140" s="53">
        <f t="shared" si="63"/>
        <v>63575.934724572355</v>
      </c>
      <c r="J140" s="53">
        <f t="shared" si="63"/>
        <v>57543.29851443589</v>
      </c>
      <c r="K140" s="53">
        <f t="shared" si="63"/>
        <v>60009.865459394474</v>
      </c>
      <c r="L140" s="53">
        <f t="shared" si="63"/>
        <v>54796.721480739179</v>
      </c>
      <c r="M140" s="53">
        <f t="shared" si="63"/>
        <v>54751.836234712559</v>
      </c>
      <c r="N140" s="53">
        <f t="shared" si="63"/>
        <v>69884.764233272159</v>
      </c>
    </row>
    <row r="141" spans="1:15" x14ac:dyDescent="0.25">
      <c r="A141" s="52" t="s">
        <v>30</v>
      </c>
      <c r="B141" s="60" t="s">
        <v>44</v>
      </c>
      <c r="C141" s="53">
        <f t="shared" si="52"/>
        <v>5808.6315736430115</v>
      </c>
      <c r="D141" s="53">
        <f t="shared" ref="D141:N141" si="64">D122/D$124*D$128</f>
        <v>4897.5117923328717</v>
      </c>
      <c r="E141" s="53">
        <f t="shared" si="64"/>
        <v>6688.1642503179046</v>
      </c>
      <c r="F141" s="53">
        <f t="shared" si="64"/>
        <v>5648.2914306311131</v>
      </c>
      <c r="G141" s="53">
        <f t="shared" si="64"/>
        <v>6255.1319923192759</v>
      </c>
      <c r="H141" s="140">
        <f t="shared" si="64"/>
        <v>5946.2573286849629</v>
      </c>
      <c r="I141" s="53">
        <f t="shared" si="64"/>
        <v>6583.9932400054167</v>
      </c>
      <c r="J141" s="53">
        <f t="shared" si="64"/>
        <v>5757.8703549998963</v>
      </c>
      <c r="K141" s="53">
        <f t="shared" si="64"/>
        <v>5736.326406952031</v>
      </c>
      <c r="L141" s="53">
        <f t="shared" si="64"/>
        <v>7289.61167610958</v>
      </c>
      <c r="M141" s="53">
        <f t="shared" si="64"/>
        <v>5239.4053736239821</v>
      </c>
      <c r="N141" s="53">
        <f t="shared" si="64"/>
        <v>6469.2336746729006</v>
      </c>
    </row>
    <row r="142" spans="1:15" x14ac:dyDescent="0.25">
      <c r="A142" s="52" t="s">
        <v>29</v>
      </c>
      <c r="B142" s="60" t="s">
        <v>44</v>
      </c>
      <c r="C142" s="53">
        <f t="shared" si="52"/>
        <v>1892651.9540209039</v>
      </c>
      <c r="D142" s="53">
        <f t="shared" ref="D142:N142" si="65">D123/D$124*D$128</f>
        <v>1590085.1372426781</v>
      </c>
      <c r="E142" s="53">
        <f t="shared" si="65"/>
        <v>1463271.7241609034</v>
      </c>
      <c r="F142" s="53">
        <f t="shared" si="65"/>
        <v>1085373.1495252284</v>
      </c>
      <c r="G142" s="53">
        <f t="shared" si="65"/>
        <v>676744.18771673844</v>
      </c>
      <c r="H142" s="140">
        <f t="shared" si="65"/>
        <v>482277.40112509317</v>
      </c>
      <c r="I142" s="53">
        <f t="shared" si="65"/>
        <v>448684.53932135942</v>
      </c>
      <c r="J142" s="53">
        <f t="shared" si="65"/>
        <v>466967.12976578128</v>
      </c>
      <c r="K142" s="53">
        <f t="shared" si="65"/>
        <v>529393.12021492119</v>
      </c>
      <c r="L142" s="53">
        <f t="shared" si="65"/>
        <v>1020042.1921688248</v>
      </c>
      <c r="M142" s="53">
        <f t="shared" si="65"/>
        <v>1161037.6073352285</v>
      </c>
      <c r="N142" s="53">
        <f t="shared" si="65"/>
        <v>1760020.5285141829</v>
      </c>
    </row>
    <row r="143" spans="1:15" x14ac:dyDescent="0.25">
      <c r="A143" s="48" t="s">
        <v>23</v>
      </c>
      <c r="B143" s="54" t="s">
        <v>44</v>
      </c>
      <c r="C143" s="49">
        <f>C124</f>
        <v>33541737</v>
      </c>
      <c r="D143" s="49">
        <f t="shared" ref="D143:M143" si="66">D124</f>
        <v>30692407</v>
      </c>
      <c r="E143" s="49">
        <f>E124</f>
        <v>34284579</v>
      </c>
      <c r="F143" s="49">
        <f>F124</f>
        <v>35220386</v>
      </c>
      <c r="G143" s="49">
        <f t="shared" si="66"/>
        <v>36565826</v>
      </c>
      <c r="H143" s="49">
        <f t="shared" si="66"/>
        <v>36732736</v>
      </c>
      <c r="I143" s="49">
        <f t="shared" si="66"/>
        <v>38793037</v>
      </c>
      <c r="J143" s="49">
        <f t="shared" si="66"/>
        <v>39346434</v>
      </c>
      <c r="K143" s="49">
        <f t="shared" si="66"/>
        <v>37437346</v>
      </c>
      <c r="L143" s="49">
        <f t="shared" si="66"/>
        <v>38556250</v>
      </c>
      <c r="M143" s="49">
        <f t="shared" si="66"/>
        <v>35840111</v>
      </c>
      <c r="N143" s="49">
        <f>N124</f>
        <v>37936062</v>
      </c>
      <c r="O143" s="226" t="s">
        <v>82</v>
      </c>
    </row>
    <row r="144" spans="1:15" x14ac:dyDescent="0.25">
      <c r="A144" s="48" t="s">
        <v>46</v>
      </c>
      <c r="B144" s="54" t="s">
        <v>44</v>
      </c>
      <c r="C144" s="142">
        <f t="shared" ref="C144:N144" si="67">C128-C143</f>
        <v>-2127.3299999944866</v>
      </c>
      <c r="D144" s="49">
        <f t="shared" si="67"/>
        <v>767707.1099999994</v>
      </c>
      <c r="E144" s="49">
        <f t="shared" si="67"/>
        <v>-809995.70000000298</v>
      </c>
      <c r="F144" s="49">
        <f t="shared" si="67"/>
        <v>164709.06000000238</v>
      </c>
      <c r="G144" s="49">
        <f t="shared" si="67"/>
        <v>-63421.270000003278</v>
      </c>
      <c r="H144" s="49">
        <f t="shared" si="67"/>
        <v>32505.64999999851</v>
      </c>
      <c r="I144" s="49">
        <f t="shared" si="67"/>
        <v>-39.829999998211861</v>
      </c>
      <c r="J144" s="49">
        <f t="shared" si="67"/>
        <v>455334.4299999997</v>
      </c>
      <c r="K144" s="49">
        <f t="shared" si="67"/>
        <v>437933.79999999702</v>
      </c>
      <c r="L144" s="49">
        <f t="shared" si="67"/>
        <v>-718327.25</v>
      </c>
      <c r="M144" s="49">
        <f t="shared" si="67"/>
        <v>57589.280000001192</v>
      </c>
      <c r="N144" s="49">
        <f t="shared" si="67"/>
        <v>8908230.7609999999</v>
      </c>
      <c r="O144" s="45">
        <f>SUM(C144:M144)+'2014'!N172</f>
        <v>1844485.0842510054</v>
      </c>
    </row>
    <row r="145" spans="1:15" ht="13" x14ac:dyDescent="0.3">
      <c r="A145" s="350" t="s">
        <v>64</v>
      </c>
      <c r="B145" s="351"/>
      <c r="C145" s="351"/>
      <c r="D145" s="351"/>
      <c r="E145" s="351"/>
      <c r="F145" s="351"/>
      <c r="G145" s="351"/>
      <c r="H145" s="351"/>
      <c r="I145" s="351"/>
      <c r="J145" s="351"/>
      <c r="K145" s="351"/>
      <c r="L145" s="351"/>
      <c r="M145" s="351"/>
      <c r="N145" s="352"/>
    </row>
    <row r="146" spans="1:15" x14ac:dyDescent="0.25">
      <c r="A146" s="238" t="s">
        <v>8</v>
      </c>
      <c r="B146" s="238" t="s">
        <v>66</v>
      </c>
      <c r="C146" s="239">
        <f>(C129+C130)/1000000</f>
        <v>9.8136925430673454</v>
      </c>
      <c r="D146" s="239">
        <f>(D129+D130)/1000000</f>
        <v>9.0991669049814057</v>
      </c>
      <c r="E146" s="239">
        <f>(E129+E130)/1000000</f>
        <v>10.017947373221983</v>
      </c>
      <c r="F146" s="239">
        <f t="shared" ref="F146:N146" si="68">(F129+F130)/1000000</f>
        <v>10.945105820639062</v>
      </c>
      <c r="G146" s="239">
        <f t="shared" si="68"/>
        <v>12.009884371485336</v>
      </c>
      <c r="H146" s="239">
        <f>(H129+H130)/1000000</f>
        <v>12.633821076617167</v>
      </c>
      <c r="I146" s="239">
        <f t="shared" si="68"/>
        <v>13.082421567863044</v>
      </c>
      <c r="J146" s="239">
        <f t="shared" si="68"/>
        <v>13.144505873463723</v>
      </c>
      <c r="K146" s="239">
        <f t="shared" si="68"/>
        <v>11.526750317542959</v>
      </c>
      <c r="L146" s="239">
        <f>(L129+L130)/1000000</f>
        <v>11.094999965453207</v>
      </c>
      <c r="M146" s="239">
        <f t="shared" si="68"/>
        <v>10.143870415541604</v>
      </c>
      <c r="N146" s="239">
        <f t="shared" si="68"/>
        <v>13.874040292175604</v>
      </c>
      <c r="O146" s="135">
        <f>SUM(C146:N146)</f>
        <v>137.38620652205245</v>
      </c>
    </row>
    <row r="147" spans="1:15" x14ac:dyDescent="0.25">
      <c r="A147" s="238" t="s">
        <v>1</v>
      </c>
      <c r="B147" s="238" t="s">
        <v>66</v>
      </c>
      <c r="C147" s="239">
        <f>(C131+C132)/1000000</f>
        <v>20.679320364622484</v>
      </c>
      <c r="D147" s="239">
        <f>(D131+D132)/1000000</f>
        <v>19.588854054277856</v>
      </c>
      <c r="E147" s="239">
        <f>(E131+E132)/1000000</f>
        <v>20.879775091195746</v>
      </c>
      <c r="F147" s="239">
        <f t="shared" ref="F147:N147" si="69">(F131+F132)/1000000</f>
        <v>21.847804245104708</v>
      </c>
      <c r="G147" s="239">
        <f t="shared" si="69"/>
        <v>22.915948580359263</v>
      </c>
      <c r="H147" s="239">
        <f>(H131+H132)/1000000</f>
        <v>22.790710196643776</v>
      </c>
      <c r="I147" s="239">
        <f t="shared" si="69"/>
        <v>24.124797230305887</v>
      </c>
      <c r="J147" s="239">
        <f t="shared" si="69"/>
        <v>24.463542275309763</v>
      </c>
      <c r="K147" s="239">
        <f t="shared" si="69"/>
        <v>24.258144356012526</v>
      </c>
      <c r="L147" s="239">
        <f t="shared" si="69"/>
        <v>24.626464310402795</v>
      </c>
      <c r="M147" s="239">
        <f t="shared" si="69"/>
        <v>23.718529711831366</v>
      </c>
      <c r="N147" s="239">
        <f t="shared" si="69"/>
        <v>30.16428227700494</v>
      </c>
      <c r="O147" s="135">
        <f t="shared" ref="O147:O150" si="70">SUM(C147:N147)</f>
        <v>280.05817269307107</v>
      </c>
    </row>
    <row r="148" spans="1:15" x14ac:dyDescent="0.25">
      <c r="A148" s="238" t="s">
        <v>2</v>
      </c>
      <c r="B148" s="238" t="s">
        <v>66</v>
      </c>
      <c r="C148" s="239">
        <f>C133/1000000</f>
        <v>0.81670619845507297</v>
      </c>
      <c r="D148" s="239">
        <f t="shared" ref="D148:N148" si="71">D133/1000000</f>
        <v>0.86595552583629687</v>
      </c>
      <c r="E148" s="239">
        <f t="shared" si="71"/>
        <v>0.81381484960433959</v>
      </c>
      <c r="F148" s="239">
        <f t="shared" si="71"/>
        <v>1.2227124306649069</v>
      </c>
      <c r="G148" s="239">
        <f t="shared" si="71"/>
        <v>0.67224300831147721</v>
      </c>
      <c r="H148" s="239">
        <f t="shared" si="71"/>
        <v>0.68229824771551861</v>
      </c>
      <c r="I148" s="239">
        <f t="shared" si="71"/>
        <v>0.92020005520143133</v>
      </c>
      <c r="J148" s="239">
        <f t="shared" si="71"/>
        <v>1.5141883989471672</v>
      </c>
      <c r="K148" s="239">
        <f t="shared" si="71"/>
        <v>1.3028522594278558</v>
      </c>
      <c r="L148" s="239">
        <f t="shared" si="71"/>
        <v>0.8071635485525499</v>
      </c>
      <c r="M148" s="239">
        <f t="shared" si="71"/>
        <v>0.54129838387834239</v>
      </c>
      <c r="N148" s="239">
        <f t="shared" si="71"/>
        <v>0.7791518365615826</v>
      </c>
      <c r="O148" s="135">
        <f t="shared" si="70"/>
        <v>10.938584743156543</v>
      </c>
    </row>
    <row r="149" spans="1:15" x14ac:dyDescent="0.25">
      <c r="A149" s="240" t="s">
        <v>29</v>
      </c>
      <c r="B149" s="238" t="s">
        <v>66</v>
      </c>
      <c r="C149" s="239">
        <f>C142/1000000</f>
        <v>1.8926519540209039</v>
      </c>
      <c r="D149" s="239">
        <f>D142/1000000</f>
        <v>1.5900851372426781</v>
      </c>
      <c r="E149" s="239">
        <f>E142/1000000</f>
        <v>1.4632717241609035</v>
      </c>
      <c r="F149" s="239">
        <f t="shared" ref="F149:N149" si="72">F142/1000000</f>
        <v>1.0853731495252283</v>
      </c>
      <c r="G149" s="239">
        <f t="shared" si="72"/>
        <v>0.67674418771673839</v>
      </c>
      <c r="H149" s="239">
        <f t="shared" si="72"/>
        <v>0.48227740112509315</v>
      </c>
      <c r="I149" s="239">
        <f t="shared" si="72"/>
        <v>0.44868453932135943</v>
      </c>
      <c r="J149" s="239">
        <f t="shared" si="72"/>
        <v>0.46696712976578131</v>
      </c>
      <c r="K149" s="239">
        <f t="shared" si="72"/>
        <v>0.52939312021492124</v>
      </c>
      <c r="L149" s="239">
        <f t="shared" si="72"/>
        <v>1.0200421921688247</v>
      </c>
      <c r="M149" s="239">
        <f t="shared" si="72"/>
        <v>1.1610376073352284</v>
      </c>
      <c r="N149" s="239">
        <f t="shared" si="72"/>
        <v>1.760020528514183</v>
      </c>
      <c r="O149" s="135">
        <f t="shared" si="70"/>
        <v>12.576548671111842</v>
      </c>
    </row>
    <row r="150" spans="1:15" x14ac:dyDescent="0.25">
      <c r="A150" s="240" t="s">
        <v>65</v>
      </c>
      <c r="B150" s="238" t="s">
        <v>66</v>
      </c>
      <c r="C150" s="239">
        <f t="shared" ref="C150:M150" si="73">(C128/1000000)-C146-C147-C148-C149</f>
        <v>0.33723860983419662</v>
      </c>
      <c r="D150" s="239">
        <f t="shared" si="73"/>
        <v>0.3160524876617623</v>
      </c>
      <c r="E150" s="239">
        <f t="shared" si="73"/>
        <v>0.29977426181702693</v>
      </c>
      <c r="F150" s="239">
        <f t="shared" si="73"/>
        <v>0.28409941406609729</v>
      </c>
      <c r="G150" s="239">
        <f t="shared" si="73"/>
        <v>0.2275845821271818</v>
      </c>
      <c r="H150" s="239">
        <f t="shared" si="73"/>
        <v>0.17613472789844559</v>
      </c>
      <c r="I150" s="239">
        <f t="shared" si="73"/>
        <v>0.21689377730827775</v>
      </c>
      <c r="J150" s="239">
        <f t="shared" si="73"/>
        <v>0.21256475251356993</v>
      </c>
      <c r="K150" s="239">
        <f t="shared" si="73"/>
        <v>0.25813974680173246</v>
      </c>
      <c r="L150" s="239">
        <f t="shared" si="73"/>
        <v>0.28925273342262203</v>
      </c>
      <c r="M150" s="239">
        <f t="shared" si="73"/>
        <v>0.33296416141345975</v>
      </c>
      <c r="N150" s="239">
        <f>((N128+'2016'!C45)/1000000)-N146-N147-N148-N149</f>
        <v>0.39322296574368432</v>
      </c>
      <c r="O150" s="135">
        <f t="shared" si="70"/>
        <v>3.3439222206080568</v>
      </c>
    </row>
    <row r="152" spans="1:15" x14ac:dyDescent="0.25">
      <c r="A152" s="51" t="s">
        <v>8</v>
      </c>
      <c r="C152">
        <f>C129/1000</f>
        <v>9813.60854839491</v>
      </c>
      <c r="D152">
        <f t="shared" ref="D152:G152" si="74">D129/1000</f>
        <v>9097.9430395397903</v>
      </c>
      <c r="E152">
        <f t="shared" si="74"/>
        <v>10007.531411729662</v>
      </c>
      <c r="F152">
        <f t="shared" si="74"/>
        <v>10942.736793390142</v>
      </c>
      <c r="G152">
        <f t="shared" si="74"/>
        <v>12008.608588101011</v>
      </c>
      <c r="H152">
        <f t="shared" ref="H152:N156" si="75">H129/1000</f>
        <v>12633.323636810341</v>
      </c>
      <c r="I152">
        <f t="shared" si="75"/>
        <v>13072.425578126242</v>
      </c>
      <c r="J152">
        <f t="shared" si="75"/>
        <v>13144.300524257458</v>
      </c>
      <c r="K152">
        <f t="shared" si="75"/>
        <v>11525.478613434751</v>
      </c>
      <c r="L152">
        <f t="shared" si="75"/>
        <v>11094.147155471173</v>
      </c>
      <c r="M152">
        <f t="shared" si="75"/>
        <v>10131.680860313731</v>
      </c>
      <c r="N152">
        <f t="shared" si="75"/>
        <v>13873.636505305663</v>
      </c>
    </row>
    <row r="153" spans="1:15" x14ac:dyDescent="0.25">
      <c r="A153" s="51" t="s">
        <v>0</v>
      </c>
      <c r="C153">
        <f>C130/1000</f>
        <v>8.3994672436910486E-2</v>
      </c>
      <c r="D153">
        <f t="shared" ref="D153:G156" si="76">D130/1000</f>
        <v>1.2238654416168795</v>
      </c>
      <c r="E153">
        <f t="shared" si="76"/>
        <v>10.415961492319914</v>
      </c>
      <c r="F153">
        <f t="shared" si="76"/>
        <v>2.3690272489199864</v>
      </c>
      <c r="G153">
        <f t="shared" si="76"/>
        <v>1.2757833843255719</v>
      </c>
      <c r="H153">
        <f t="shared" si="75"/>
        <v>0.49743980682653205</v>
      </c>
      <c r="I153">
        <f t="shared" si="75"/>
        <v>9.9959897368004462</v>
      </c>
      <c r="J153">
        <f t="shared" si="75"/>
        <v>0.20534920626580797</v>
      </c>
      <c r="K153">
        <f t="shared" si="75"/>
        <v>1.2717041082078839</v>
      </c>
      <c r="L153">
        <f t="shared" si="75"/>
        <v>0.85280998203274427</v>
      </c>
      <c r="M153">
        <f t="shared" si="75"/>
        <v>12.18955522787304</v>
      </c>
      <c r="N153">
        <f t="shared" si="75"/>
        <v>0.40378686994045404</v>
      </c>
    </row>
    <row r="154" spans="1:15" x14ac:dyDescent="0.25">
      <c r="A154" s="51" t="s">
        <v>1</v>
      </c>
      <c r="C154">
        <f>C131/1000</f>
        <v>20678.848394558314</v>
      </c>
      <c r="D154">
        <f t="shared" si="76"/>
        <v>19583.070931311689</v>
      </c>
      <c r="E154">
        <f t="shared" si="76"/>
        <v>20879.511470123107</v>
      </c>
      <c r="F154">
        <f t="shared" si="76"/>
        <v>21847.617375270824</v>
      </c>
      <c r="G154">
        <f t="shared" si="76"/>
        <v>22915.948580359262</v>
      </c>
      <c r="H154">
        <f t="shared" si="75"/>
        <v>22784.948102140959</v>
      </c>
      <c r="I154">
        <f t="shared" si="75"/>
        <v>24124.435230677565</v>
      </c>
      <c r="J154">
        <f t="shared" si="75"/>
        <v>24462.039078657002</v>
      </c>
      <c r="K154">
        <f t="shared" si="75"/>
        <v>24257.545430927355</v>
      </c>
      <c r="L154">
        <f t="shared" si="75"/>
        <v>24625.494717465801</v>
      </c>
      <c r="M154">
        <f t="shared" si="75"/>
        <v>23712.641265226215</v>
      </c>
      <c r="N154">
        <f t="shared" si="75"/>
        <v>30162.167026521121</v>
      </c>
    </row>
    <row r="155" spans="1:15" x14ac:dyDescent="0.25">
      <c r="A155" s="51" t="s">
        <v>40</v>
      </c>
      <c r="C155">
        <f>C132/1000</f>
        <v>0.47197006416930654</v>
      </c>
      <c r="D155">
        <f t="shared" si="76"/>
        <v>5.783122966166192</v>
      </c>
      <c r="E155">
        <f t="shared" si="76"/>
        <v>0.2636210726402678</v>
      </c>
      <c r="F155">
        <f t="shared" si="76"/>
        <v>0.18686983388427375</v>
      </c>
      <c r="G155">
        <f t="shared" si="76"/>
        <v>0</v>
      </c>
      <c r="H155">
        <f t="shared" si="75"/>
        <v>5.7620945028175958</v>
      </c>
      <c r="I155">
        <f t="shared" si="75"/>
        <v>0.36199962832350557</v>
      </c>
      <c r="J155">
        <f t="shared" si="75"/>
        <v>1.5031966527635006</v>
      </c>
      <c r="K155">
        <f t="shared" si="75"/>
        <v>0.59892508517030019</v>
      </c>
      <c r="L155">
        <f t="shared" si="75"/>
        <v>0.96959293699465066</v>
      </c>
      <c r="M155">
        <f t="shared" si="75"/>
        <v>5.8884466051491859</v>
      </c>
      <c r="N155">
        <f t="shared" si="75"/>
        <v>2.1152504838165069</v>
      </c>
    </row>
    <row r="156" spans="1:15" x14ac:dyDescent="0.25">
      <c r="A156" s="51" t="s">
        <v>2</v>
      </c>
      <c r="C156">
        <f>C133/1000</f>
        <v>816.70619845507292</v>
      </c>
      <c r="D156">
        <f t="shared" si="76"/>
        <v>865.95552583629683</v>
      </c>
      <c r="E156">
        <f t="shared" si="76"/>
        <v>813.81484960433954</v>
      </c>
      <c r="F156">
        <f t="shared" si="76"/>
        <v>1222.7124306649071</v>
      </c>
      <c r="G156">
        <f t="shared" si="76"/>
        <v>672.2430083114773</v>
      </c>
      <c r="H156">
        <f t="shared" si="75"/>
        <v>682.29824771551853</v>
      </c>
      <c r="I156">
        <f t="shared" si="75"/>
        <v>920.20005520143138</v>
      </c>
      <c r="J156">
        <f t="shared" si="75"/>
        <v>1514.1883989471671</v>
      </c>
      <c r="K156">
        <f t="shared" si="75"/>
        <v>1302.8522594278556</v>
      </c>
      <c r="L156">
        <f t="shared" si="75"/>
        <v>807.16354855254986</v>
      </c>
      <c r="M156">
        <f t="shared" si="75"/>
        <v>541.29838387834229</v>
      </c>
      <c r="N156">
        <f t="shared" si="75"/>
        <v>779.15183656158263</v>
      </c>
    </row>
    <row r="157" spans="1:15" x14ac:dyDescent="0.25">
      <c r="A157" s="51" t="s">
        <v>35</v>
      </c>
      <c r="C157">
        <f t="shared" ref="C157:H165" si="77">C134/1000</f>
        <v>3.7997589911935692E-2</v>
      </c>
      <c r="D157">
        <f t="shared" si="77"/>
        <v>0.10865137086381006</v>
      </c>
      <c r="E157">
        <f t="shared" si="77"/>
        <v>0.10642480339921921</v>
      </c>
      <c r="F157">
        <f t="shared" si="77"/>
        <v>3.616835494534331E-2</v>
      </c>
      <c r="G157">
        <f t="shared" si="77"/>
        <v>3.7934091239727491E-2</v>
      </c>
      <c r="H157">
        <f t="shared" si="77"/>
        <v>3.8033627081304262E-2</v>
      </c>
      <c r="I157">
        <f t="shared" ref="I157:N165" si="78">I134/1000</f>
        <v>6.0999937369430497E-2</v>
      </c>
      <c r="J157">
        <f t="shared" si="78"/>
        <v>3.8439752897047798E-2</v>
      </c>
      <c r="K157">
        <f t="shared" si="78"/>
        <v>3.8444515602147657E-2</v>
      </c>
      <c r="L157">
        <f t="shared" si="78"/>
        <v>3.6310666668828012E-2</v>
      </c>
      <c r="M157">
        <f t="shared" si="78"/>
        <v>3.6057846195844651E-2</v>
      </c>
      <c r="N157">
        <f t="shared" si="78"/>
        <v>5.6801822682755E-2</v>
      </c>
    </row>
    <row r="158" spans="1:15" x14ac:dyDescent="0.25">
      <c r="A158" s="51" t="s">
        <v>4</v>
      </c>
      <c r="C158">
        <f t="shared" si="77"/>
        <v>4.8966894157565548</v>
      </c>
      <c r="D158">
        <f t="shared" si="77"/>
        <v>0.27572847889023494</v>
      </c>
      <c r="E158">
        <f t="shared" si="77"/>
        <v>6.2907798926712788</v>
      </c>
      <c r="F158">
        <f t="shared" si="77"/>
        <v>1.8737217214740352</v>
      </c>
      <c r="G158">
        <f t="shared" si="77"/>
        <v>3.4220543360469962</v>
      </c>
      <c r="H158">
        <f t="shared" si="77"/>
        <v>7.7148209879656111</v>
      </c>
      <c r="I158">
        <f t="shared" si="78"/>
        <v>7.7269920664522873</v>
      </c>
      <c r="J158">
        <f t="shared" si="78"/>
        <v>4.3871896924867455</v>
      </c>
      <c r="K158">
        <f t="shared" si="78"/>
        <v>6.8117611460331613</v>
      </c>
      <c r="L158">
        <f t="shared" si="78"/>
        <v>1.581967423517588</v>
      </c>
      <c r="M158">
        <f t="shared" si="78"/>
        <v>0.55388858184172474</v>
      </c>
      <c r="N158">
        <f t="shared" si="78"/>
        <v>0.57789680468542037</v>
      </c>
    </row>
    <row r="159" spans="1:15" x14ac:dyDescent="0.25">
      <c r="A159" s="51" t="s">
        <v>5</v>
      </c>
      <c r="C159">
        <f t="shared" si="77"/>
        <v>13.019174227721125</v>
      </c>
      <c r="D159">
        <f t="shared" si="77"/>
        <v>8.2821044960338241</v>
      </c>
      <c r="E159">
        <f t="shared" si="77"/>
        <v>7.3472169319185738</v>
      </c>
      <c r="F159">
        <f t="shared" si="77"/>
        <v>7.1301893068639295</v>
      </c>
      <c r="G159">
        <f t="shared" si="77"/>
        <v>12.403449569831951</v>
      </c>
      <c r="H159">
        <f t="shared" si="77"/>
        <v>7.3775227688498344</v>
      </c>
      <c r="I159">
        <f t="shared" si="78"/>
        <v>12.635987026231536</v>
      </c>
      <c r="J159">
        <f t="shared" si="78"/>
        <v>8.8209117174278102</v>
      </c>
      <c r="K159">
        <f t="shared" si="78"/>
        <v>10.336516208082699</v>
      </c>
      <c r="L159">
        <f t="shared" si="78"/>
        <v>2.2846278920278813</v>
      </c>
      <c r="M159">
        <f t="shared" si="78"/>
        <v>8.0849704025793887</v>
      </c>
      <c r="N159">
        <f t="shared" si="78"/>
        <v>7.3681842597391096</v>
      </c>
    </row>
    <row r="160" spans="1:15" x14ac:dyDescent="0.25">
      <c r="A160" s="51" t="s">
        <v>43</v>
      </c>
      <c r="C160">
        <f t="shared" si="77"/>
        <v>160.86079701902651</v>
      </c>
      <c r="D160">
        <f t="shared" si="77"/>
        <v>146.80747728272826</v>
      </c>
      <c r="E160">
        <f t="shared" si="77"/>
        <v>115.09793668908404</v>
      </c>
      <c r="F160">
        <f t="shared" si="77"/>
        <v>115.27658462301918</v>
      </c>
      <c r="G160">
        <f t="shared" si="77"/>
        <v>68.724594139678942</v>
      </c>
      <c r="H160">
        <f t="shared" si="77"/>
        <v>48.302706393256415</v>
      </c>
      <c r="I160">
        <f t="shared" si="78"/>
        <v>39.118959835323807</v>
      </c>
      <c r="J160">
        <f t="shared" si="78"/>
        <v>38.966782140715225</v>
      </c>
      <c r="K160">
        <f t="shared" si="78"/>
        <v>43.923870773232686</v>
      </c>
      <c r="L160">
        <f t="shared" si="78"/>
        <v>92.542150167670613</v>
      </c>
      <c r="M160">
        <f t="shared" si="78"/>
        <v>108.89068908409575</v>
      </c>
      <c r="N160">
        <f t="shared" si="78"/>
        <v>136.51206741791154</v>
      </c>
    </row>
    <row r="161" spans="1:14" x14ac:dyDescent="0.25">
      <c r="A161" s="51" t="s">
        <v>11</v>
      </c>
      <c r="C161">
        <f t="shared" si="77"/>
        <v>110.27700541705043</v>
      </c>
      <c r="D161">
        <f t="shared" si="77"/>
        <v>114.96955058083388</v>
      </c>
      <c r="E161">
        <f t="shared" si="77"/>
        <v>116.88958360869474</v>
      </c>
      <c r="F161">
        <f t="shared" si="77"/>
        <v>105.57040470282581</v>
      </c>
      <c r="G161">
        <f t="shared" si="77"/>
        <v>54.868668181589001</v>
      </c>
      <c r="H161">
        <f t="shared" si="77"/>
        <v>50.236416064863775</v>
      </c>
      <c r="I161">
        <f t="shared" si="78"/>
        <v>85.765911941419304</v>
      </c>
      <c r="J161">
        <f t="shared" si="78"/>
        <v>95.820188247893569</v>
      </c>
      <c r="K161">
        <f t="shared" si="78"/>
        <v>126.37926315760737</v>
      </c>
      <c r="L161">
        <f t="shared" si="78"/>
        <v>123.48276364698978</v>
      </c>
      <c r="M161">
        <f t="shared" si="78"/>
        <v>142.46755514029854</v>
      </c>
      <c r="N161">
        <f t="shared" si="78"/>
        <v>158.06959394824929</v>
      </c>
    </row>
    <row r="162" spans="1:14" x14ac:dyDescent="0.25">
      <c r="A162" s="51" t="s">
        <v>6</v>
      </c>
      <c r="C162">
        <f t="shared" si="77"/>
        <v>0.6049616288610814</v>
      </c>
      <c r="D162">
        <f t="shared" si="77"/>
        <v>0.36387959110049595</v>
      </c>
      <c r="E162">
        <f t="shared" si="77"/>
        <v>0.749855495510095</v>
      </c>
      <c r="F162">
        <f t="shared" si="77"/>
        <v>3.7273499124228793</v>
      </c>
      <c r="G162">
        <f t="shared" si="77"/>
        <v>29.773270295391384</v>
      </c>
      <c r="H162">
        <f t="shared" si="77"/>
        <v>1.7845778180517236</v>
      </c>
      <c r="I162">
        <f t="shared" si="78"/>
        <v>1.4249985369088274</v>
      </c>
      <c r="J162">
        <f t="shared" si="78"/>
        <v>1.2300720927055295</v>
      </c>
      <c r="K162">
        <f t="shared" si="78"/>
        <v>4.9036991348318333</v>
      </c>
      <c r="L162">
        <f t="shared" si="78"/>
        <v>7.2385804688993352</v>
      </c>
      <c r="M162">
        <f t="shared" si="78"/>
        <v>12.939758750114363</v>
      </c>
      <c r="N162">
        <f t="shared" si="78"/>
        <v>14.284423582480649</v>
      </c>
    </row>
    <row r="163" spans="1:14" x14ac:dyDescent="0.25">
      <c r="A163" s="52" t="s">
        <v>7</v>
      </c>
      <c r="C163">
        <f t="shared" si="77"/>
        <v>41.733352962224949</v>
      </c>
      <c r="D163">
        <f t="shared" si="77"/>
        <v>40.347584068982599</v>
      </c>
      <c r="E163">
        <f t="shared" si="77"/>
        <v>46.604300145426897</v>
      </c>
      <c r="F163">
        <f t="shared" si="77"/>
        <v>44.836704013910584</v>
      </c>
      <c r="G163">
        <f t="shared" si="77"/>
        <v>52.099479521088895</v>
      </c>
      <c r="H163">
        <f t="shared" si="77"/>
        <v>54.734392909689603</v>
      </c>
      <c r="I163">
        <f t="shared" si="78"/>
        <v>63.575934724572356</v>
      </c>
      <c r="J163">
        <f t="shared" si="78"/>
        <v>57.54329851443589</v>
      </c>
      <c r="K163">
        <f t="shared" si="78"/>
        <v>60.009865459394476</v>
      </c>
      <c r="L163">
        <f t="shared" si="78"/>
        <v>54.79672148073918</v>
      </c>
      <c r="M163">
        <f t="shared" si="78"/>
        <v>54.751836234712556</v>
      </c>
      <c r="N163">
        <f t="shared" si="78"/>
        <v>69.884764233272165</v>
      </c>
    </row>
    <row r="164" spans="1:14" x14ac:dyDescent="0.25">
      <c r="A164" s="52" t="s">
        <v>30</v>
      </c>
      <c r="C164">
        <f t="shared" si="77"/>
        <v>5.8086315736430114</v>
      </c>
      <c r="D164">
        <f t="shared" si="77"/>
        <v>4.8975117923328719</v>
      </c>
      <c r="E164">
        <f t="shared" si="77"/>
        <v>6.6881642503179046</v>
      </c>
      <c r="F164">
        <f t="shared" si="77"/>
        <v>5.6482914306311134</v>
      </c>
      <c r="G164">
        <f t="shared" si="77"/>
        <v>6.2551319923192761</v>
      </c>
      <c r="H164">
        <f t="shared" si="77"/>
        <v>5.9462573286849629</v>
      </c>
      <c r="I164">
        <f t="shared" si="78"/>
        <v>6.5839932400054169</v>
      </c>
      <c r="J164">
        <f t="shared" si="78"/>
        <v>5.7578703549998966</v>
      </c>
      <c r="K164">
        <f t="shared" si="78"/>
        <v>5.7363264069520312</v>
      </c>
      <c r="L164">
        <f t="shared" si="78"/>
        <v>7.2896116761095797</v>
      </c>
      <c r="M164">
        <f t="shared" si="78"/>
        <v>5.2394053736239821</v>
      </c>
      <c r="N164">
        <f t="shared" si="78"/>
        <v>6.4692336746729007</v>
      </c>
    </row>
    <row r="165" spans="1:14" x14ac:dyDescent="0.25">
      <c r="A165" s="52" t="s">
        <v>29</v>
      </c>
      <c r="C165">
        <f t="shared" si="77"/>
        <v>1892.651954020904</v>
      </c>
      <c r="D165">
        <f t="shared" si="77"/>
        <v>1590.085137242678</v>
      </c>
      <c r="E165">
        <f t="shared" si="77"/>
        <v>1463.2717241609034</v>
      </c>
      <c r="F165">
        <f t="shared" si="77"/>
        <v>1085.3731495252284</v>
      </c>
      <c r="G165">
        <f t="shared" si="77"/>
        <v>676.74418771673845</v>
      </c>
      <c r="H165">
        <f t="shared" si="77"/>
        <v>482.27740112509315</v>
      </c>
      <c r="I165">
        <f t="shared" si="78"/>
        <v>448.68453932135941</v>
      </c>
      <c r="J165">
        <f t="shared" si="78"/>
        <v>466.96712976578129</v>
      </c>
      <c r="K165">
        <f t="shared" si="78"/>
        <v>529.39312021492117</v>
      </c>
      <c r="L165">
        <f t="shared" si="78"/>
        <v>1020.0421921688248</v>
      </c>
      <c r="M165">
        <f t="shared" si="78"/>
        <v>1161.0376073352286</v>
      </c>
      <c r="N165">
        <f t="shared" si="78"/>
        <v>1760.0205285141828</v>
      </c>
    </row>
    <row r="166" spans="1:14" x14ac:dyDescent="0.25">
      <c r="C166">
        <f>C164+C163</f>
        <v>47.541984535867961</v>
      </c>
      <c r="D166">
        <f t="shared" ref="D166:H166" si="79">D164+D163</f>
        <v>45.24509586131547</v>
      </c>
      <c r="E166">
        <f t="shared" si="79"/>
        <v>53.292464395744801</v>
      </c>
      <c r="F166">
        <f t="shared" si="79"/>
        <v>50.484995444541696</v>
      </c>
      <c r="G166">
        <f t="shared" si="79"/>
        <v>58.354611513408173</v>
      </c>
      <c r="H166">
        <f t="shared" si="79"/>
        <v>60.680650238374568</v>
      </c>
    </row>
  </sheetData>
  <mergeCells count="2">
    <mergeCell ref="A60:N60"/>
    <mergeCell ref="A145:N145"/>
  </mergeCells>
  <pageMargins left="0.70866141732283472" right="0.70866141732283472" top="0.74803149606299213" bottom="0.74803149606299213" header="0.31496062992125984" footer="0.31496062992125984"/>
  <pageSetup paperSize="9" scale="21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Y168"/>
  <sheetViews>
    <sheetView zoomScaleNormal="100" workbookViewId="0">
      <pane xSplit="2" ySplit="1" topLeftCell="H120" activePane="bottomRight" state="frozen"/>
      <selection activeCell="N128" sqref="N128"/>
      <selection pane="topRight" activeCell="N128" sqref="N128"/>
      <selection pane="bottomLeft" activeCell="N128" sqref="N128"/>
      <selection pane="bottomRight" activeCell="C130" sqref="C130:N130"/>
    </sheetView>
  </sheetViews>
  <sheetFormatPr defaultRowHeight="12.5" x14ac:dyDescent="0.25"/>
  <cols>
    <col min="1" max="1" width="33.54296875" bestFit="1" customWidth="1"/>
    <col min="2" max="2" width="11.453125" bestFit="1" customWidth="1"/>
    <col min="3" max="3" width="12" bestFit="1" customWidth="1"/>
    <col min="4" max="4" width="11.26953125" bestFit="1" customWidth="1"/>
    <col min="5" max="6" width="10.7265625" bestFit="1" customWidth="1"/>
    <col min="7" max="7" width="12" customWidth="1"/>
    <col min="8" max="8" width="12.26953125" bestFit="1" customWidth="1"/>
    <col min="9" max="9" width="13.1796875" bestFit="1" customWidth="1"/>
    <col min="10" max="10" width="11.1796875" customWidth="1"/>
    <col min="11" max="11" width="10.7265625" bestFit="1" customWidth="1"/>
    <col min="12" max="12" width="12" bestFit="1" customWidth="1"/>
    <col min="13" max="13" width="10.7265625" bestFit="1" customWidth="1"/>
    <col min="14" max="14" width="10.1796875" bestFit="1" customWidth="1"/>
    <col min="15" max="15" width="10.7265625" bestFit="1" customWidth="1"/>
    <col min="17" max="17" width="10.7265625" bestFit="1" customWidth="1"/>
  </cols>
  <sheetData>
    <row r="1" spans="1:17" ht="13.5" thickBot="1" x14ac:dyDescent="0.35">
      <c r="A1" s="5" t="s">
        <v>14</v>
      </c>
      <c r="B1" s="5" t="s">
        <v>15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</row>
    <row r="2" spans="1:17" ht="13" thickTop="1" x14ac:dyDescent="0.25">
      <c r="A2" s="27" t="s">
        <v>8</v>
      </c>
      <c r="B2" s="28" t="s">
        <v>9</v>
      </c>
      <c r="C2" s="12">
        <f>C25+C42</f>
        <v>25676.919000000002</v>
      </c>
      <c r="D2" s="12">
        <f t="shared" ref="D2:N2" si="0">D25+D42</f>
        <v>12422.495999999999</v>
      </c>
      <c r="E2" s="12">
        <f t="shared" si="0"/>
        <v>15088.562</v>
      </c>
      <c r="F2" s="12">
        <f t="shared" si="0"/>
        <v>16202.652</v>
      </c>
      <c r="G2" s="12">
        <f t="shared" si="0"/>
        <v>20159.501</v>
      </c>
      <c r="H2" s="12">
        <f t="shared" si="0"/>
        <v>21073.758999999998</v>
      </c>
      <c r="I2" s="12">
        <f t="shared" si="0"/>
        <v>20015.898000000001</v>
      </c>
      <c r="J2" s="12">
        <f t="shared" si="0"/>
        <v>20983.483</v>
      </c>
      <c r="K2" s="12">
        <f t="shared" si="0"/>
        <v>19599.135999999999</v>
      </c>
      <c r="L2" s="12">
        <f t="shared" si="0"/>
        <v>17743.365000000002</v>
      </c>
      <c r="M2" s="12">
        <f t="shared" si="0"/>
        <v>17615.373</v>
      </c>
      <c r="N2" s="12">
        <f t="shared" si="0"/>
        <v>18713.815999999999</v>
      </c>
      <c r="Q2" s="135">
        <f>SUM(C2:N2)</f>
        <v>225294.95999999996</v>
      </c>
    </row>
    <row r="3" spans="1:17" x14ac:dyDescent="0.25">
      <c r="A3" s="27" t="s">
        <v>38</v>
      </c>
      <c r="B3" s="28" t="s">
        <v>9</v>
      </c>
      <c r="C3" s="22">
        <f>C43</f>
        <v>10864.34</v>
      </c>
      <c r="D3" s="22">
        <f t="shared" ref="D3:N3" si="1">D43</f>
        <v>5248.19</v>
      </c>
      <c r="E3" s="22">
        <f t="shared" si="1"/>
        <v>6604.21</v>
      </c>
      <c r="F3" s="22">
        <f t="shared" si="1"/>
        <v>7524.15</v>
      </c>
      <c r="G3" s="22">
        <f t="shared" si="1"/>
        <v>8842.4500000000007</v>
      </c>
      <c r="H3" s="22">
        <f t="shared" si="1"/>
        <v>8397.33</v>
      </c>
      <c r="I3" s="22">
        <f t="shared" si="1"/>
        <v>10162.799999999999</v>
      </c>
      <c r="J3" s="22">
        <f t="shared" si="1"/>
        <v>9908.17</v>
      </c>
      <c r="K3" s="22">
        <f t="shared" si="1"/>
        <v>9277.2999999999993</v>
      </c>
      <c r="L3" s="22">
        <f t="shared" si="1"/>
        <v>7238.47</v>
      </c>
      <c r="M3" s="22">
        <f t="shared" si="1"/>
        <v>7710.82</v>
      </c>
      <c r="N3" s="22">
        <f t="shared" si="1"/>
        <v>7376.58</v>
      </c>
      <c r="Q3" s="135">
        <f>SUM(C3:N3)</f>
        <v>99154.810000000012</v>
      </c>
    </row>
    <row r="4" spans="1:17" x14ac:dyDescent="0.25">
      <c r="A4" s="27" t="s">
        <v>0</v>
      </c>
      <c r="B4" s="28" t="s">
        <v>9</v>
      </c>
      <c r="C4" s="12">
        <f t="shared" ref="C4:C16" si="2">C26+C44</f>
        <v>0.96899999999999997</v>
      </c>
      <c r="D4" s="12">
        <f t="shared" ref="D4:N4" si="3">D26+D44</f>
        <v>2.27</v>
      </c>
      <c r="E4" s="12">
        <f t="shared" si="3"/>
        <v>22.61</v>
      </c>
      <c r="F4" s="12">
        <f t="shared" si="3"/>
        <v>6.6990000000000007</v>
      </c>
      <c r="G4" s="12">
        <f t="shared" si="3"/>
        <v>0.89400000000000002</v>
      </c>
      <c r="H4" s="12">
        <f t="shared" si="3"/>
        <v>44.545999999999999</v>
      </c>
      <c r="I4" s="12">
        <f t="shared" si="3"/>
        <v>59.741999999999997</v>
      </c>
      <c r="J4" s="12">
        <f t="shared" si="3"/>
        <v>10.291</v>
      </c>
      <c r="K4" s="12">
        <f t="shared" si="3"/>
        <v>19.093</v>
      </c>
      <c r="L4" s="12">
        <f t="shared" si="3"/>
        <v>21.559000000000001</v>
      </c>
      <c r="M4" s="12">
        <f t="shared" si="3"/>
        <v>41.31</v>
      </c>
      <c r="N4" s="12">
        <f t="shared" si="3"/>
        <v>18.577999999999999</v>
      </c>
      <c r="Q4" s="135"/>
    </row>
    <row r="5" spans="1:17" x14ac:dyDescent="0.25">
      <c r="A5" s="229" t="s">
        <v>79</v>
      </c>
      <c r="B5" s="28" t="s">
        <v>9</v>
      </c>
      <c r="C5" s="12">
        <f>C27+C45</f>
        <v>167230.37099999998</v>
      </c>
      <c r="D5" s="12">
        <f t="shared" ref="D5:N5" si="4">D27+D45</f>
        <v>14750.968000000001</v>
      </c>
      <c r="E5" s="12">
        <f t="shared" si="4"/>
        <v>30126.482</v>
      </c>
      <c r="F5" s="12">
        <f t="shared" si="4"/>
        <v>44860.829999999994</v>
      </c>
      <c r="G5" s="12">
        <f t="shared" si="4"/>
        <v>48471.315999999999</v>
      </c>
      <c r="H5" s="12">
        <f t="shared" si="4"/>
        <v>50663.794999999998</v>
      </c>
      <c r="I5" s="12">
        <f t="shared" si="4"/>
        <v>61260.055</v>
      </c>
      <c r="J5" s="12">
        <f t="shared" si="4"/>
        <v>61970.506000000001</v>
      </c>
      <c r="K5" s="12">
        <f t="shared" si="4"/>
        <v>62202.315999999999</v>
      </c>
      <c r="L5" s="12">
        <f t="shared" si="4"/>
        <v>59974.909999999996</v>
      </c>
      <c r="M5" s="12">
        <f t="shared" si="4"/>
        <v>57344.525000000001</v>
      </c>
      <c r="N5" s="12">
        <f t="shared" si="4"/>
        <v>71040.957999999999</v>
      </c>
      <c r="O5" s="135">
        <f>SUM(H5:L5)</f>
        <v>296071.58199999999</v>
      </c>
      <c r="P5" s="264">
        <f>O5/'2015'!O5-1</f>
        <v>0.63683783968944385</v>
      </c>
      <c r="Q5" s="135">
        <f>SUM(C5:N5)</f>
        <v>729897.03200000001</v>
      </c>
    </row>
    <row r="6" spans="1:17" x14ac:dyDescent="0.25">
      <c r="A6" s="107" t="s">
        <v>40</v>
      </c>
      <c r="B6" s="28" t="s">
        <v>9</v>
      </c>
      <c r="C6" s="12">
        <f t="shared" si="2"/>
        <v>5.5940000000000003</v>
      </c>
      <c r="D6" s="12">
        <f t="shared" ref="D6:N6" si="5">D28+D46</f>
        <v>1.919</v>
      </c>
      <c r="E6" s="12">
        <f t="shared" si="5"/>
        <v>13.863</v>
      </c>
      <c r="F6" s="12">
        <f t="shared" si="5"/>
        <v>0.36399999999999999</v>
      </c>
      <c r="G6" s="12">
        <f t="shared" si="5"/>
        <v>0.58899999999999997</v>
      </c>
      <c r="H6" s="12">
        <f t="shared" si="5"/>
        <v>1.1850000000000001</v>
      </c>
      <c r="I6" s="12">
        <f t="shared" si="5"/>
        <v>19.379000000000001</v>
      </c>
      <c r="J6" s="12">
        <f t="shared" si="5"/>
        <v>0.88500000000000001</v>
      </c>
      <c r="K6" s="12">
        <f t="shared" si="5"/>
        <v>2.8359999999999999</v>
      </c>
      <c r="L6" s="12">
        <f t="shared" si="5"/>
        <v>1.716</v>
      </c>
      <c r="M6" s="12">
        <f t="shared" si="5"/>
        <v>18.12</v>
      </c>
      <c r="N6" s="12">
        <f t="shared" si="5"/>
        <v>3.2240000000000002</v>
      </c>
      <c r="O6" s="135">
        <f>SUM(I5:L5)</f>
        <v>245407.78700000001</v>
      </c>
      <c r="P6" s="264">
        <f>O6/'2015'!O6-1</f>
        <v>0.99611488169730311</v>
      </c>
      <c r="Q6" s="135"/>
    </row>
    <row r="7" spans="1:17" x14ac:dyDescent="0.25">
      <c r="A7" s="27" t="s">
        <v>2</v>
      </c>
      <c r="B7" s="28" t="s">
        <v>9</v>
      </c>
      <c r="C7" s="12">
        <f t="shared" si="2"/>
        <v>5405.7969999999996</v>
      </c>
      <c r="D7" s="12">
        <f t="shared" ref="D7:N7" si="6">D29+D47</f>
        <v>2299.5509999999999</v>
      </c>
      <c r="E7" s="12">
        <f t="shared" si="6"/>
        <v>3354.19</v>
      </c>
      <c r="F7" s="12">
        <f t="shared" si="6"/>
        <v>7274.0829999999996</v>
      </c>
      <c r="G7" s="12">
        <f t="shared" si="6"/>
        <v>8503.5589999999993</v>
      </c>
      <c r="H7" s="12">
        <f t="shared" si="6"/>
        <v>5688.6819999999998</v>
      </c>
      <c r="I7" s="12">
        <f t="shared" si="6"/>
        <v>7170.1019999999999</v>
      </c>
      <c r="J7" s="12">
        <f t="shared" si="6"/>
        <v>13339.504000000001</v>
      </c>
      <c r="K7" s="12">
        <f t="shared" si="6"/>
        <v>11942.194</v>
      </c>
      <c r="L7" s="12">
        <f t="shared" si="6"/>
        <v>6124.7120000000004</v>
      </c>
      <c r="M7" s="12">
        <f t="shared" si="6"/>
        <v>5159.6080000000002</v>
      </c>
      <c r="N7" s="12">
        <f t="shared" si="6"/>
        <v>4457.59</v>
      </c>
      <c r="O7" s="135">
        <f>SUM(C7:N7)</f>
        <v>80719.571999999986</v>
      </c>
      <c r="Q7" s="135"/>
    </row>
    <row r="8" spans="1:17" x14ac:dyDescent="0.25">
      <c r="A8" s="27" t="s">
        <v>35</v>
      </c>
      <c r="B8" s="199" t="s">
        <v>45</v>
      </c>
      <c r="C8" s="12">
        <f t="shared" si="2"/>
        <v>4</v>
      </c>
      <c r="D8" s="12">
        <f t="shared" ref="D8:N8" si="7">D30+D48</f>
        <v>3.9</v>
      </c>
      <c r="E8" s="12">
        <f t="shared" si="7"/>
        <v>4.4000000000000004</v>
      </c>
      <c r="F8" s="12">
        <f t="shared" si="7"/>
        <v>4.2</v>
      </c>
      <c r="G8" s="12">
        <f t="shared" si="7"/>
        <v>4.4000000000000004</v>
      </c>
      <c r="H8" s="12">
        <f t="shared" si="7"/>
        <v>4</v>
      </c>
      <c r="I8" s="12">
        <f t="shared" si="7"/>
        <v>4</v>
      </c>
      <c r="J8" s="12">
        <f t="shared" si="7"/>
        <v>4.3</v>
      </c>
      <c r="K8" s="12">
        <f t="shared" si="7"/>
        <v>4</v>
      </c>
      <c r="L8" s="12">
        <f t="shared" si="7"/>
        <v>4.2</v>
      </c>
      <c r="M8" s="12">
        <f t="shared" si="7"/>
        <v>4</v>
      </c>
      <c r="N8" s="12">
        <f t="shared" si="7"/>
        <v>4.4000000000000004</v>
      </c>
      <c r="Q8" s="135"/>
    </row>
    <row r="9" spans="1:17" x14ac:dyDescent="0.25">
      <c r="A9" s="27" t="s">
        <v>4</v>
      </c>
      <c r="B9" s="28" t="s">
        <v>9</v>
      </c>
      <c r="C9" s="12">
        <f t="shared" si="2"/>
        <v>11.85</v>
      </c>
      <c r="D9" s="12">
        <f t="shared" ref="D9:N9" si="8">D31+D49</f>
        <v>1.0129999999999999</v>
      </c>
      <c r="E9" s="12">
        <f t="shared" si="8"/>
        <v>1.5549999999999999</v>
      </c>
      <c r="F9" s="12">
        <f t="shared" si="8"/>
        <v>19.372</v>
      </c>
      <c r="G9" s="12">
        <f t="shared" si="8"/>
        <v>5.968</v>
      </c>
      <c r="H9" s="12">
        <f t="shared" si="8"/>
        <v>18.073</v>
      </c>
      <c r="I9" s="12">
        <f t="shared" si="8"/>
        <v>9.4559999999999995</v>
      </c>
      <c r="J9" s="12">
        <f t="shared" si="8"/>
        <v>19.800999999999998</v>
      </c>
      <c r="K9" s="12">
        <f t="shared" si="8"/>
        <v>5.2809999999999997</v>
      </c>
      <c r="L9" s="12">
        <f t="shared" si="8"/>
        <v>1.44</v>
      </c>
      <c r="M9" s="12">
        <f t="shared" si="8"/>
        <v>0.68799999999999994</v>
      </c>
      <c r="N9" s="12">
        <f t="shared" si="8"/>
        <v>8.4540000000000006</v>
      </c>
      <c r="Q9" s="135"/>
    </row>
    <row r="10" spans="1:17" x14ac:dyDescent="0.25">
      <c r="A10" s="27" t="s">
        <v>5</v>
      </c>
      <c r="B10" s="28" t="s">
        <v>9</v>
      </c>
      <c r="C10" s="12">
        <f t="shared" si="2"/>
        <v>18.085000000000001</v>
      </c>
      <c r="D10" s="12">
        <f t="shared" ref="D10:N10" si="9">D32+D50</f>
        <v>30.178999999999998</v>
      </c>
      <c r="E10" s="12">
        <f t="shared" si="9"/>
        <v>4.1230000000000002</v>
      </c>
      <c r="F10" s="12">
        <f t="shared" si="9"/>
        <v>21.635999999999999</v>
      </c>
      <c r="G10" s="12">
        <f t="shared" si="9"/>
        <v>34.795999999999999</v>
      </c>
      <c r="H10" s="12">
        <f t="shared" si="9"/>
        <v>35.835000000000001</v>
      </c>
      <c r="I10" s="12">
        <f t="shared" si="9"/>
        <v>41.271000000000001</v>
      </c>
      <c r="J10" s="12">
        <f t="shared" si="9"/>
        <v>8.1150000000000002</v>
      </c>
      <c r="K10" s="12">
        <f t="shared" si="9"/>
        <v>27.225000000000001</v>
      </c>
      <c r="L10" s="12">
        <f t="shared" si="9"/>
        <v>28.388000000000002</v>
      </c>
      <c r="M10" s="12">
        <f t="shared" si="9"/>
        <v>42.332000000000001</v>
      </c>
      <c r="N10" s="12">
        <f t="shared" si="9"/>
        <v>31.762</v>
      </c>
      <c r="O10" s="135">
        <f>SUM(C10:N10)</f>
        <v>323.74700000000001</v>
      </c>
      <c r="Q10" s="135"/>
    </row>
    <row r="11" spans="1:17" x14ac:dyDescent="0.25">
      <c r="A11" s="107" t="s">
        <v>43</v>
      </c>
      <c r="B11" s="199" t="s">
        <v>45</v>
      </c>
      <c r="C11" s="12">
        <f t="shared" si="2"/>
        <v>66733.960000000006</v>
      </c>
      <c r="D11" s="12">
        <f t="shared" ref="D11:N11" si="10">D33+D51</f>
        <v>39672.769999999997</v>
      </c>
      <c r="E11" s="12">
        <f t="shared" si="10"/>
        <v>48907.904000000002</v>
      </c>
      <c r="F11" s="12">
        <f t="shared" si="10"/>
        <v>34349.277000000002</v>
      </c>
      <c r="G11" s="12">
        <f t="shared" si="10"/>
        <v>13328.725</v>
      </c>
      <c r="H11" s="12">
        <f t="shared" si="10"/>
        <v>8667.8729999999996</v>
      </c>
      <c r="I11" s="12">
        <f t="shared" si="10"/>
        <v>8853.6820000000007</v>
      </c>
      <c r="J11" s="12">
        <f t="shared" si="10"/>
        <v>14776.905000000001</v>
      </c>
      <c r="K11" s="12">
        <f t="shared" si="10"/>
        <v>14651.446</v>
      </c>
      <c r="L11" s="12">
        <f t="shared" si="10"/>
        <v>33388.824999999997</v>
      </c>
      <c r="M11" s="12">
        <f t="shared" si="10"/>
        <v>43223.021000000001</v>
      </c>
      <c r="N11" s="12">
        <f t="shared" si="10"/>
        <v>29859.874</v>
      </c>
      <c r="Q11" s="135"/>
    </row>
    <row r="12" spans="1:17" x14ac:dyDescent="0.25">
      <c r="A12" s="27" t="s">
        <v>11</v>
      </c>
      <c r="B12" s="28" t="s">
        <v>10</v>
      </c>
      <c r="C12" s="12">
        <f t="shared" si="2"/>
        <v>11490.91</v>
      </c>
      <c r="D12" s="12">
        <f t="shared" ref="D12:N12" si="11">D34+D52</f>
        <v>3102.8969999999999</v>
      </c>
      <c r="E12" s="12">
        <f t="shared" si="11"/>
        <v>5230.54</v>
      </c>
      <c r="F12" s="12">
        <f t="shared" si="11"/>
        <v>4873.1409999999996</v>
      </c>
      <c r="G12" s="12">
        <f t="shared" si="11"/>
        <v>3255.3270000000002</v>
      </c>
      <c r="H12" s="12">
        <f t="shared" si="11"/>
        <v>2043.3869999999999</v>
      </c>
      <c r="I12" s="12">
        <f t="shared" si="11"/>
        <v>3945.3380000000002</v>
      </c>
      <c r="J12" s="12">
        <f t="shared" si="11"/>
        <v>5974.125</v>
      </c>
      <c r="K12" s="12">
        <f t="shared" si="11"/>
        <v>6357.8379999999997</v>
      </c>
      <c r="L12" s="12">
        <f t="shared" si="11"/>
        <v>6938.893</v>
      </c>
      <c r="M12" s="12">
        <f t="shared" si="11"/>
        <v>6339.4790000000003</v>
      </c>
      <c r="N12" s="12">
        <f t="shared" si="11"/>
        <v>7090.7</v>
      </c>
      <c r="Q12" s="135"/>
    </row>
    <row r="13" spans="1:17" x14ac:dyDescent="0.25">
      <c r="A13" s="27" t="s">
        <v>6</v>
      </c>
      <c r="B13" s="28" t="s">
        <v>10</v>
      </c>
      <c r="C13" s="12">
        <f t="shared" si="2"/>
        <v>2275.3940000000002</v>
      </c>
      <c r="D13" s="12">
        <f t="shared" ref="D13:N13" si="12">D35+D53</f>
        <v>403.89100000000002</v>
      </c>
      <c r="E13" s="12">
        <f t="shared" si="12"/>
        <v>581.91000000000008</v>
      </c>
      <c r="F13" s="12">
        <f t="shared" si="12"/>
        <v>781.73900000000003</v>
      </c>
      <c r="G13" s="12">
        <f t="shared" si="12"/>
        <v>284.55799999999999</v>
      </c>
      <c r="H13" s="12">
        <f t="shared" si="12"/>
        <v>141.91400000000002</v>
      </c>
      <c r="I13" s="12">
        <f t="shared" si="12"/>
        <v>567.71199999999999</v>
      </c>
      <c r="J13" s="12">
        <f t="shared" si="12"/>
        <v>56.079000000000001</v>
      </c>
      <c r="K13" s="12">
        <f t="shared" si="12"/>
        <v>470.20800000000003</v>
      </c>
      <c r="L13" s="12">
        <f t="shared" si="12"/>
        <v>693.20500000000004</v>
      </c>
      <c r="M13" s="12">
        <f t="shared" si="12"/>
        <v>1027.72</v>
      </c>
      <c r="N13" s="12">
        <f t="shared" si="12"/>
        <v>836.42499999999995</v>
      </c>
      <c r="Q13" s="135"/>
    </row>
    <row r="14" spans="1:17" ht="12.75" customHeight="1" x14ac:dyDescent="0.25">
      <c r="A14" s="261" t="s">
        <v>89</v>
      </c>
      <c r="B14" s="199" t="s">
        <v>10</v>
      </c>
      <c r="C14" s="12">
        <f t="shared" si="2"/>
        <v>67.73</v>
      </c>
      <c r="D14" s="12">
        <f t="shared" ref="D14:N14" si="13">D36+D54</f>
        <v>0</v>
      </c>
      <c r="E14" s="12">
        <f t="shared" si="13"/>
        <v>0</v>
      </c>
      <c r="F14" s="12">
        <f t="shared" si="13"/>
        <v>0</v>
      </c>
      <c r="G14" s="12">
        <f t="shared" si="13"/>
        <v>110.22799999999999</v>
      </c>
      <c r="H14" s="12">
        <f t="shared" si="13"/>
        <v>327.88400000000001</v>
      </c>
      <c r="I14" s="12">
        <f t="shared" si="13"/>
        <v>418.202</v>
      </c>
      <c r="J14" s="12">
        <f t="shared" si="13"/>
        <v>139.035</v>
      </c>
      <c r="K14" s="12">
        <f t="shared" si="13"/>
        <v>178.32599999999999</v>
      </c>
      <c r="L14" s="12">
        <f t="shared" si="13"/>
        <v>96.765000000000001</v>
      </c>
      <c r="M14" s="12">
        <f t="shared" si="13"/>
        <v>53.521000000000001</v>
      </c>
      <c r="N14" s="12">
        <f t="shared" si="13"/>
        <v>0</v>
      </c>
      <c r="Q14" s="135"/>
    </row>
    <row r="15" spans="1:17" x14ac:dyDescent="0.25">
      <c r="A15" s="66" t="s">
        <v>7</v>
      </c>
      <c r="B15" s="67" t="s">
        <v>10</v>
      </c>
      <c r="C15" s="12">
        <f t="shared" si="2"/>
        <v>396.86500000000001</v>
      </c>
      <c r="D15" s="12">
        <f t="shared" ref="D15:N15" si="14">D37+D55</f>
        <v>372.38</v>
      </c>
      <c r="E15" s="12">
        <f t="shared" si="14"/>
        <v>434.62</v>
      </c>
      <c r="F15" s="12">
        <f t="shared" si="14"/>
        <v>423.178</v>
      </c>
      <c r="G15" s="12">
        <f t="shared" si="14"/>
        <v>513.39800000000002</v>
      </c>
      <c r="H15" s="12">
        <f t="shared" si="14"/>
        <v>492.346</v>
      </c>
      <c r="I15" s="12">
        <f t="shared" si="14"/>
        <v>477.85399999999998</v>
      </c>
      <c r="J15" s="12">
        <f t="shared" si="14"/>
        <v>589.72400000000005</v>
      </c>
      <c r="K15" s="12">
        <f t="shared" si="14"/>
        <v>492.78800000000001</v>
      </c>
      <c r="L15" s="12">
        <f t="shared" si="14"/>
        <v>451.21300000000002</v>
      </c>
      <c r="M15" s="12">
        <f t="shared" si="14"/>
        <v>481.48500000000001</v>
      </c>
      <c r="N15" s="12">
        <f t="shared" si="14"/>
        <v>493.983</v>
      </c>
      <c r="Q15" s="135"/>
    </row>
    <row r="16" spans="1:17" ht="12.75" customHeight="1" x14ac:dyDescent="0.25">
      <c r="A16" s="209" t="s">
        <v>30</v>
      </c>
      <c r="B16" s="210" t="s">
        <v>10</v>
      </c>
      <c r="C16" s="12">
        <f t="shared" si="2"/>
        <v>37.643000000000001</v>
      </c>
      <c r="D16" s="12">
        <f t="shared" ref="D16:N16" si="15">D38+D56</f>
        <v>36.323999999999998</v>
      </c>
      <c r="E16" s="12">
        <f t="shared" si="15"/>
        <v>57.433</v>
      </c>
      <c r="F16" s="12">
        <f t="shared" si="15"/>
        <v>40.81</v>
      </c>
      <c r="G16" s="12">
        <f t="shared" si="15"/>
        <v>45.375999999999998</v>
      </c>
      <c r="H16" s="12">
        <f t="shared" si="15"/>
        <v>52.82</v>
      </c>
      <c r="I16" s="12">
        <f t="shared" si="15"/>
        <v>41.753999999999998</v>
      </c>
      <c r="J16" s="12">
        <f t="shared" si="15"/>
        <v>44.805</v>
      </c>
      <c r="K16" s="12">
        <f t="shared" si="15"/>
        <v>53.311999999999998</v>
      </c>
      <c r="L16" s="12">
        <f t="shared" si="15"/>
        <v>43.76</v>
      </c>
      <c r="M16" s="12">
        <f t="shared" si="15"/>
        <v>47.045000000000002</v>
      </c>
      <c r="N16" s="12">
        <f t="shared" si="15"/>
        <v>38.374000000000002</v>
      </c>
      <c r="Q16" s="135"/>
    </row>
    <row r="17" spans="1:25" s="130" customFormat="1" ht="13" thickBot="1" x14ac:dyDescent="0.3">
      <c r="A17" s="182" t="s">
        <v>56</v>
      </c>
      <c r="B17" s="183"/>
      <c r="C17" s="184">
        <f>C2+C4+C3</f>
        <v>36542.228000000003</v>
      </c>
      <c r="D17" s="184">
        <f>D2+D4+D3</f>
        <v>17672.955999999998</v>
      </c>
      <c r="E17" s="184">
        <f t="shared" ref="E17:M17" si="16">E2+E4+E3</f>
        <v>21715.382000000001</v>
      </c>
      <c r="F17" s="184">
        <f t="shared" si="16"/>
        <v>23733.501</v>
      </c>
      <c r="G17" s="235">
        <f>G2+G4+G3</f>
        <v>29002.845000000001</v>
      </c>
      <c r="H17" s="184">
        <f t="shared" si="16"/>
        <v>29515.634999999995</v>
      </c>
      <c r="I17" s="184">
        <f>I2+I4+I3</f>
        <v>30238.44</v>
      </c>
      <c r="J17" s="184">
        <f t="shared" si="16"/>
        <v>30901.944000000003</v>
      </c>
      <c r="K17" s="184">
        <f t="shared" si="16"/>
        <v>28895.528999999999</v>
      </c>
      <c r="L17" s="184">
        <f t="shared" si="16"/>
        <v>25003.394000000004</v>
      </c>
      <c r="M17" s="184">
        <f t="shared" si="16"/>
        <v>25367.503000000001</v>
      </c>
      <c r="N17" s="185">
        <f>N2+N4+N3</f>
        <v>26108.974000000002</v>
      </c>
      <c r="O17" s="147"/>
      <c r="P17" s="147"/>
      <c r="Q17" s="147"/>
      <c r="R17" s="147"/>
      <c r="S17" s="147"/>
      <c r="T17" s="147"/>
      <c r="U17" s="147"/>
      <c r="V17" s="147"/>
      <c r="W17" s="147"/>
      <c r="X17" s="147"/>
      <c r="Y17" s="147"/>
    </row>
    <row r="18" spans="1:25" x14ac:dyDescent="0.25">
      <c r="A18" s="154" t="s">
        <v>68</v>
      </c>
      <c r="B18" s="155"/>
      <c r="C18" s="179">
        <f>SUM(C2:C16)</f>
        <v>290220.42699999997</v>
      </c>
      <c r="D18" s="179">
        <f t="shared" ref="D18:L18" si="17">SUM(D2:D16)</f>
        <v>78348.747999999992</v>
      </c>
      <c r="E18" s="179">
        <f t="shared" si="17"/>
        <v>110432.402</v>
      </c>
      <c r="F18" s="179">
        <f t="shared" si="17"/>
        <v>116382.13099999999</v>
      </c>
      <c r="G18" s="179">
        <f t="shared" si="17"/>
        <v>103561.08500000001</v>
      </c>
      <c r="H18" s="179">
        <f>SUM(H2:H16)</f>
        <v>97653.429000000033</v>
      </c>
      <c r="I18" s="179">
        <f t="shared" si="17"/>
        <v>113047.24500000001</v>
      </c>
      <c r="J18" s="179">
        <f t="shared" si="17"/>
        <v>127825.728</v>
      </c>
      <c r="K18" s="179">
        <f t="shared" si="17"/>
        <v>125283.29900000001</v>
      </c>
      <c r="L18" s="179">
        <f t="shared" si="17"/>
        <v>132751.421</v>
      </c>
      <c r="M18" s="179">
        <f>SUM(M2:M16)</f>
        <v>139109.04699999999</v>
      </c>
      <c r="N18" s="180">
        <f>SUM(N2:N16)</f>
        <v>139974.71800000002</v>
      </c>
    </row>
    <row r="19" spans="1:25" ht="13.5" thickBot="1" x14ac:dyDescent="0.35">
      <c r="A19" s="160" t="s">
        <v>69</v>
      </c>
      <c r="B19" s="161"/>
      <c r="C19" s="164">
        <f>C18/'2015'!C26-1</f>
        <v>0.92307582770527574</v>
      </c>
      <c r="D19" s="164">
        <f>D18/'2015'!D26-1</f>
        <v>-0.43710899734039621</v>
      </c>
      <c r="E19" s="164">
        <f>E18/'2015'!E26-1</f>
        <v>-0.21026113571046434</v>
      </c>
      <c r="F19" s="164">
        <f>F18/'2015'!F26-1</f>
        <v>-0.18375508079137293</v>
      </c>
      <c r="G19" s="164">
        <f>G18/'2015'!G26-1</f>
        <v>-0.16844613261565</v>
      </c>
      <c r="H19" s="164">
        <f>H18/'2015'!H26-1</f>
        <v>-0.15845446890530324</v>
      </c>
      <c r="I19" s="164">
        <f>I18/'2015'!I26-1</f>
        <v>-7.1636514196842471E-2</v>
      </c>
      <c r="J19" s="164">
        <f>J18/'2015'!J26-1</f>
        <v>3.0618381413707318E-3</v>
      </c>
      <c r="K19" s="164">
        <f>K18/'2015'!K26-1</f>
        <v>2.5221795189713792E-3</v>
      </c>
      <c r="L19" s="164">
        <f>L18/'2015'!L26-1</f>
        <v>-6.6259986154630246E-2</v>
      </c>
      <c r="M19" s="164">
        <f>M18/'2015'!M26-1</f>
        <v>1.9450442739075147E-3</v>
      </c>
      <c r="N19" s="164">
        <f>N18/'2015'!N26-1</f>
        <v>-3.0028890056097657E-2</v>
      </c>
    </row>
    <row r="20" spans="1:25" ht="13" x14ac:dyDescent="0.3">
      <c r="A20" s="265" t="s">
        <v>48</v>
      </c>
      <c r="B20" s="155"/>
      <c r="C20" s="212">
        <f>C5/'2015'!C5-1</f>
        <v>2.177352475355955</v>
      </c>
      <c r="D20" s="212">
        <f>D5/'2015'!D5-1</f>
        <v>-0.69662959291679261</v>
      </c>
      <c r="E20" s="212">
        <f>E5/'2015'!E5-1</f>
        <v>-0.44646055997208789</v>
      </c>
      <c r="F20" s="212">
        <f>F5/'2015'!F5-1</f>
        <v>-0.18942423823504762</v>
      </c>
      <c r="G20" s="212">
        <f>G5/'2015'!G5-1</f>
        <v>-0.17034563400466984</v>
      </c>
      <c r="H20" s="212">
        <f>H5/'2015'!H5-1</f>
        <v>-0.12554397627691871</v>
      </c>
      <c r="I20" s="212">
        <f>I5/'2015'!I5-1</f>
        <v>-2.2450118565956467E-3</v>
      </c>
      <c r="J20" s="212">
        <f>J5/'2015'!J5-1</f>
        <v>6.9166337516317622E-3</v>
      </c>
      <c r="K20" s="212">
        <f>K5/'2015'!K5-1</f>
        <v>1.9329604342772422E-2</v>
      </c>
      <c r="L20" s="212">
        <f>L5/'2015'!L5-1</f>
        <v>-6.0879584241568696E-2</v>
      </c>
      <c r="M20" s="212">
        <f>M5/'2015'!M5-1</f>
        <v>-4.8270677148450236E-2</v>
      </c>
      <c r="N20" s="212">
        <f>N5/'2015'!N5-1</f>
        <v>0.14756952204357798</v>
      </c>
    </row>
    <row r="21" spans="1:25" ht="13" x14ac:dyDescent="0.3">
      <c r="A21" s="268"/>
      <c r="B21" s="91"/>
      <c r="C21" s="176"/>
      <c r="D21" s="176"/>
      <c r="E21" s="176"/>
      <c r="F21" s="176"/>
      <c r="G21" s="176"/>
      <c r="H21" s="176"/>
      <c r="I21" s="176"/>
      <c r="J21" s="176"/>
      <c r="K21" s="269"/>
      <c r="L21" s="147"/>
      <c r="M21" s="176"/>
      <c r="N21" s="176"/>
    </row>
    <row r="22" spans="1:25" ht="13" x14ac:dyDescent="0.3">
      <c r="A22" s="270" t="s">
        <v>29</v>
      </c>
      <c r="B22" s="271" t="s">
        <v>91</v>
      </c>
      <c r="C22" s="273">
        <v>89680.815000000002</v>
      </c>
      <c r="D22" s="273">
        <v>57625.811999999998</v>
      </c>
      <c r="E22" s="273">
        <v>55929.864999999998</v>
      </c>
      <c r="F22" s="273">
        <v>36884.782999999996</v>
      </c>
      <c r="G22" s="273">
        <v>19407.468999999997</v>
      </c>
      <c r="H22" s="273">
        <v>14630.924999999999</v>
      </c>
      <c r="I22" s="273">
        <v>14058.118</v>
      </c>
      <c r="J22" s="273">
        <v>14431.120999999999</v>
      </c>
      <c r="K22" s="275">
        <v>17130.493000000002</v>
      </c>
      <c r="L22" s="274">
        <v>41251.44000000001</v>
      </c>
      <c r="M22" s="272"/>
      <c r="N22" s="272"/>
    </row>
    <row r="23" spans="1:25" ht="13" x14ac:dyDescent="0.3">
      <c r="A23" s="268"/>
      <c r="B23" s="91"/>
      <c r="C23" s="176"/>
      <c r="D23" s="176"/>
      <c r="E23" s="176"/>
      <c r="F23" s="176"/>
      <c r="G23" s="176"/>
      <c r="H23" s="176"/>
      <c r="I23" s="176"/>
      <c r="J23" s="176"/>
      <c r="K23" s="269"/>
      <c r="L23" s="147"/>
      <c r="M23" s="176"/>
      <c r="N23" s="176"/>
    </row>
    <row r="24" spans="1:25" ht="13.5" thickBot="1" x14ac:dyDescent="0.35">
      <c r="A24" s="5" t="s">
        <v>16</v>
      </c>
      <c r="B24" s="5" t="s">
        <v>15</v>
      </c>
      <c r="C24" s="6">
        <v>1</v>
      </c>
      <c r="D24" s="6">
        <v>2</v>
      </c>
      <c r="E24" s="6">
        <v>3</v>
      </c>
      <c r="F24" s="6">
        <v>4</v>
      </c>
      <c r="G24" s="6">
        <v>5</v>
      </c>
      <c r="H24" s="6">
        <v>6</v>
      </c>
      <c r="I24" s="6">
        <v>7</v>
      </c>
      <c r="J24" s="6">
        <v>8</v>
      </c>
      <c r="K24" s="6">
        <v>9</v>
      </c>
      <c r="L24" s="6">
        <v>10</v>
      </c>
      <c r="M24" s="6">
        <v>11</v>
      </c>
      <c r="N24" s="6">
        <v>12</v>
      </c>
    </row>
    <row r="25" spans="1:25" ht="13" thickTop="1" x14ac:dyDescent="0.25">
      <c r="A25" s="209" t="s">
        <v>8</v>
      </c>
      <c r="B25" s="210" t="s">
        <v>9</v>
      </c>
      <c r="C25" s="21"/>
      <c r="D25" s="25"/>
      <c r="E25" s="26"/>
      <c r="F25" s="21"/>
      <c r="G25" s="196"/>
      <c r="H25" s="25"/>
      <c r="I25" s="25"/>
      <c r="J25" s="25"/>
      <c r="K25" s="25"/>
      <c r="L25" s="25"/>
      <c r="M25" s="25"/>
      <c r="N25" s="25"/>
    </row>
    <row r="26" spans="1:25" x14ac:dyDescent="0.25">
      <c r="A26" s="209" t="s">
        <v>0</v>
      </c>
      <c r="B26" s="210" t="s">
        <v>9</v>
      </c>
      <c r="C26" s="215"/>
      <c r="D26" s="216"/>
      <c r="E26" s="217">
        <v>0.34200000000000003</v>
      </c>
      <c r="F26" s="217">
        <v>0.219</v>
      </c>
      <c r="G26" s="218"/>
      <c r="H26" s="219">
        <v>0.2</v>
      </c>
      <c r="I26" s="219">
        <v>0.51500000000000001</v>
      </c>
      <c r="J26" s="215">
        <v>4.4999999999999998E-2</v>
      </c>
      <c r="K26" s="266">
        <v>5.7000000000000002E-2</v>
      </c>
      <c r="L26" s="215">
        <v>0.26700000000000002</v>
      </c>
      <c r="M26" s="219"/>
      <c r="N26" s="219"/>
    </row>
    <row r="27" spans="1:25" x14ac:dyDescent="0.25">
      <c r="A27" s="209" t="s">
        <v>1</v>
      </c>
      <c r="B27" s="210" t="s">
        <v>9</v>
      </c>
      <c r="C27" s="219">
        <v>40805.232000000004</v>
      </c>
      <c r="D27" s="216"/>
      <c r="E27" s="217">
        <v>598.21400000000006</v>
      </c>
      <c r="F27" s="217">
        <v>241.488</v>
      </c>
      <c r="G27" s="218">
        <v>240.303</v>
      </c>
      <c r="H27" s="219">
        <v>74.650000000000006</v>
      </c>
      <c r="I27" s="219">
        <v>3150.5729999999999</v>
      </c>
      <c r="J27" s="219">
        <v>775.65899999999999</v>
      </c>
      <c r="K27" s="266"/>
      <c r="L27" s="219">
        <v>345.29700000000003</v>
      </c>
      <c r="M27" s="219">
        <v>6229.0910000000003</v>
      </c>
      <c r="N27" s="219">
        <v>12076.788</v>
      </c>
    </row>
    <row r="28" spans="1:25" x14ac:dyDescent="0.25">
      <c r="A28" s="220" t="s">
        <v>40</v>
      </c>
      <c r="B28" s="210" t="s">
        <v>9</v>
      </c>
      <c r="C28" s="219"/>
      <c r="D28" s="216"/>
      <c r="E28" s="217"/>
      <c r="F28" s="217">
        <v>6.0000000000000001E-3</v>
      </c>
      <c r="G28" s="218"/>
      <c r="H28" s="219"/>
      <c r="I28" s="219"/>
      <c r="J28" s="219">
        <v>3.4000000000000002E-2</v>
      </c>
      <c r="K28" s="266">
        <v>1.7000000000000001E-2</v>
      </c>
      <c r="L28" s="219"/>
      <c r="M28" s="219"/>
      <c r="N28" s="219"/>
    </row>
    <row r="29" spans="1:25" x14ac:dyDescent="0.25">
      <c r="A29" s="209" t="s">
        <v>2</v>
      </c>
      <c r="B29" s="210" t="s">
        <v>9</v>
      </c>
      <c r="C29" s="219"/>
      <c r="D29" s="216"/>
      <c r="E29" s="217"/>
      <c r="F29" s="217"/>
      <c r="G29" s="218"/>
      <c r="H29" s="219">
        <v>240.959</v>
      </c>
      <c r="I29" s="219"/>
      <c r="J29" s="219"/>
      <c r="K29" s="266"/>
      <c r="L29" s="219"/>
      <c r="M29" s="219"/>
      <c r="N29" s="219"/>
    </row>
    <row r="30" spans="1:25" x14ac:dyDescent="0.25">
      <c r="A30" s="209" t="s">
        <v>35</v>
      </c>
      <c r="B30" s="221" t="s">
        <v>45</v>
      </c>
      <c r="C30" s="219"/>
      <c r="D30" s="216"/>
      <c r="E30" s="217"/>
      <c r="F30" s="217"/>
      <c r="G30" s="218"/>
      <c r="H30" s="219"/>
      <c r="I30" s="219"/>
      <c r="J30" s="219"/>
      <c r="K30" s="219"/>
      <c r="L30" s="219"/>
      <c r="M30" s="219"/>
      <c r="N30" s="219"/>
    </row>
    <row r="31" spans="1:25" x14ac:dyDescent="0.25">
      <c r="A31" s="209" t="s">
        <v>4</v>
      </c>
      <c r="B31" s="210" t="s">
        <v>9</v>
      </c>
      <c r="C31" s="222"/>
      <c r="D31" s="216"/>
      <c r="E31" s="223"/>
      <c r="F31" s="223"/>
      <c r="G31" s="224"/>
      <c r="H31" s="219"/>
      <c r="I31" s="215"/>
      <c r="J31" s="222"/>
      <c r="K31" s="222"/>
      <c r="L31" s="222"/>
      <c r="M31" s="222"/>
      <c r="N31" s="222"/>
    </row>
    <row r="32" spans="1:25" x14ac:dyDescent="0.25">
      <c r="A32" s="209" t="s">
        <v>5</v>
      </c>
      <c r="B32" s="210" t="s">
        <v>9</v>
      </c>
      <c r="C32" s="222"/>
      <c r="D32" s="216"/>
      <c r="E32" s="223"/>
      <c r="F32" s="223"/>
      <c r="G32" s="224"/>
      <c r="H32" s="219"/>
      <c r="I32" s="225"/>
      <c r="J32" s="222"/>
      <c r="K32" s="222"/>
      <c r="L32" s="222"/>
      <c r="M32" s="222"/>
      <c r="N32" s="219"/>
    </row>
    <row r="33" spans="1:14" x14ac:dyDescent="0.25">
      <c r="A33" s="220" t="s">
        <v>43</v>
      </c>
      <c r="B33" s="221" t="s">
        <v>45</v>
      </c>
      <c r="C33" s="222"/>
      <c r="D33" s="216"/>
      <c r="E33" s="223"/>
      <c r="F33" s="223"/>
      <c r="G33" s="224"/>
      <c r="H33" s="219"/>
      <c r="I33" s="225"/>
      <c r="J33" s="222"/>
      <c r="K33" s="222"/>
      <c r="L33" s="222"/>
      <c r="M33" s="222"/>
      <c r="N33" s="219"/>
    </row>
    <row r="34" spans="1:14" x14ac:dyDescent="0.25">
      <c r="A34" s="209" t="s">
        <v>11</v>
      </c>
      <c r="B34" s="210" t="s">
        <v>10</v>
      </c>
      <c r="C34" s="222"/>
      <c r="D34" s="216"/>
      <c r="E34" s="223"/>
      <c r="F34" s="223"/>
      <c r="G34" s="224"/>
      <c r="H34" s="215"/>
      <c r="I34" s="225"/>
      <c r="J34" s="222"/>
      <c r="K34" s="222"/>
      <c r="L34" s="222"/>
      <c r="M34" s="222"/>
      <c r="N34" s="222"/>
    </row>
    <row r="35" spans="1:14" x14ac:dyDescent="0.25">
      <c r="A35" s="209" t="s">
        <v>6</v>
      </c>
      <c r="B35" s="210" t="s">
        <v>10</v>
      </c>
      <c r="C35" s="219">
        <v>76.575999999999993</v>
      </c>
      <c r="D35" s="216"/>
      <c r="E35" s="217">
        <v>53.893000000000001</v>
      </c>
      <c r="F35" s="217"/>
      <c r="G35" s="224"/>
      <c r="H35" s="215">
        <v>30.254999999999999</v>
      </c>
      <c r="I35" s="225"/>
      <c r="J35" s="219"/>
      <c r="K35" s="266">
        <v>21.939</v>
      </c>
      <c r="L35" s="219"/>
      <c r="M35" s="219"/>
      <c r="N35" s="219">
        <v>53.366999999999997</v>
      </c>
    </row>
    <row r="36" spans="1:14" x14ac:dyDescent="0.25">
      <c r="A36" s="241" t="s">
        <v>89</v>
      </c>
      <c r="B36" s="262" t="s">
        <v>10</v>
      </c>
      <c r="C36" s="243"/>
      <c r="D36" s="244"/>
      <c r="E36" s="245"/>
      <c r="F36" s="245"/>
      <c r="G36" s="246"/>
      <c r="H36" s="247"/>
      <c r="I36" s="248"/>
      <c r="J36" s="243"/>
      <c r="K36" s="243"/>
      <c r="L36" s="243"/>
      <c r="M36" s="243"/>
      <c r="N36" s="243"/>
    </row>
    <row r="37" spans="1:14" x14ac:dyDescent="0.25">
      <c r="A37" s="209" t="s">
        <v>7</v>
      </c>
      <c r="B37" s="210" t="s">
        <v>10</v>
      </c>
      <c r="C37" s="219"/>
      <c r="D37" s="216"/>
      <c r="E37" s="217"/>
      <c r="F37" s="217"/>
      <c r="G37" s="224"/>
      <c r="H37" s="215"/>
      <c r="I37" s="225"/>
      <c r="J37" s="219"/>
      <c r="K37" s="219"/>
      <c r="L37" s="219"/>
      <c r="M37" s="219"/>
      <c r="N37" s="219"/>
    </row>
    <row r="38" spans="1:14" x14ac:dyDescent="0.25">
      <c r="A38" s="209" t="s">
        <v>30</v>
      </c>
      <c r="B38" s="210" t="s">
        <v>10</v>
      </c>
      <c r="C38" s="219">
        <v>0.155</v>
      </c>
      <c r="D38" s="216"/>
      <c r="E38" s="217"/>
      <c r="F38" s="217"/>
      <c r="G38" s="224"/>
      <c r="H38" s="215"/>
      <c r="I38" s="225"/>
      <c r="J38" s="219">
        <v>0.161</v>
      </c>
      <c r="K38" s="219"/>
      <c r="L38" s="219"/>
      <c r="M38" s="219"/>
      <c r="N38" s="219"/>
    </row>
    <row r="39" spans="1:14" x14ac:dyDescent="0.25">
      <c r="A39" s="209" t="s">
        <v>38</v>
      </c>
      <c r="B39" s="210" t="s">
        <v>9</v>
      </c>
      <c r="C39" s="215"/>
      <c r="D39" s="216"/>
      <c r="E39" s="216"/>
      <c r="F39" s="215"/>
      <c r="G39" s="224"/>
      <c r="H39" s="225"/>
      <c r="I39" s="225"/>
      <c r="J39" s="215"/>
      <c r="K39" s="215"/>
      <c r="L39" s="215"/>
      <c r="M39" s="215"/>
      <c r="N39" s="215"/>
    </row>
    <row r="40" spans="1:14" x14ac:dyDescent="0.25">
      <c r="C40" s="135"/>
      <c r="D40" s="135"/>
      <c r="E40" s="135"/>
      <c r="F40" s="80"/>
      <c r="G40" s="80"/>
      <c r="H40" s="80"/>
    </row>
    <row r="41" spans="1:14" ht="13.5" thickBot="1" x14ac:dyDescent="0.35">
      <c r="A41" s="105" t="s">
        <v>17</v>
      </c>
      <c r="B41" s="7" t="s">
        <v>15</v>
      </c>
      <c r="C41" s="110">
        <v>1</v>
      </c>
      <c r="D41" s="8">
        <v>2</v>
      </c>
      <c r="E41" s="110">
        <v>3</v>
      </c>
      <c r="F41" s="8">
        <v>4</v>
      </c>
      <c r="G41" s="110">
        <v>5</v>
      </c>
      <c r="H41" s="8">
        <v>6</v>
      </c>
      <c r="I41" s="110">
        <v>7</v>
      </c>
      <c r="J41" s="8">
        <v>8</v>
      </c>
      <c r="K41" s="108">
        <v>9</v>
      </c>
      <c r="L41" s="8">
        <v>10</v>
      </c>
      <c r="M41" s="8">
        <v>11</v>
      </c>
      <c r="N41" s="8">
        <v>12</v>
      </c>
    </row>
    <row r="42" spans="1:14" ht="13" thickTop="1" x14ac:dyDescent="0.25">
      <c r="A42" s="106" t="s">
        <v>8</v>
      </c>
      <c r="B42" s="42" t="s">
        <v>9</v>
      </c>
      <c r="C42" s="111">
        <v>25676.919000000002</v>
      </c>
      <c r="D42" s="98">
        <v>12422.495999999999</v>
      </c>
      <c r="E42" s="113">
        <v>15088.562</v>
      </c>
      <c r="F42" s="25">
        <v>16202.652</v>
      </c>
      <c r="G42" s="12">
        <v>20159.501</v>
      </c>
      <c r="H42" s="25">
        <v>21073.758999999998</v>
      </c>
      <c r="I42" s="113">
        <v>20015.898000000001</v>
      </c>
      <c r="J42" s="25">
        <v>20983.483</v>
      </c>
      <c r="K42" s="112">
        <v>19599.135999999999</v>
      </c>
      <c r="L42" s="25">
        <v>17743.365000000002</v>
      </c>
      <c r="M42" s="21">
        <v>17615.373</v>
      </c>
      <c r="N42" s="25">
        <v>18713.815999999999</v>
      </c>
    </row>
    <row r="43" spans="1:14" x14ac:dyDescent="0.25">
      <c r="A43" s="27" t="s">
        <v>38</v>
      </c>
      <c r="B43" s="28" t="s">
        <v>9</v>
      </c>
      <c r="C43" s="10">
        <v>10864.34</v>
      </c>
      <c r="D43" s="10">
        <v>5248.19</v>
      </c>
      <c r="E43" s="10">
        <v>6604.21</v>
      </c>
      <c r="F43" s="10">
        <v>7524.15</v>
      </c>
      <c r="G43" s="12">
        <v>8842.4500000000007</v>
      </c>
      <c r="H43" s="10">
        <v>8397.33</v>
      </c>
      <c r="I43" s="10">
        <v>10162.799999999999</v>
      </c>
      <c r="J43" s="9">
        <v>9908.17</v>
      </c>
      <c r="K43" s="10">
        <v>9277.2999999999993</v>
      </c>
      <c r="L43" s="10">
        <v>7238.47</v>
      </c>
      <c r="M43" s="10">
        <v>7710.82</v>
      </c>
      <c r="N43" s="10">
        <v>7376.58</v>
      </c>
    </row>
    <row r="44" spans="1:14" x14ac:dyDescent="0.25">
      <c r="A44" s="107" t="s">
        <v>0</v>
      </c>
      <c r="B44" s="28" t="s">
        <v>9</v>
      </c>
      <c r="C44" s="103">
        <v>0.96899999999999997</v>
      </c>
      <c r="D44" s="10">
        <v>2.27</v>
      </c>
      <c r="E44" s="103">
        <v>22.268000000000001</v>
      </c>
      <c r="F44" s="10">
        <v>6.48</v>
      </c>
      <c r="G44" s="12">
        <v>0.89400000000000002</v>
      </c>
      <c r="H44" s="10">
        <v>44.345999999999997</v>
      </c>
      <c r="I44" s="103">
        <v>59.226999999999997</v>
      </c>
      <c r="J44" s="9">
        <v>10.246</v>
      </c>
      <c r="K44" s="109">
        <v>19.036000000000001</v>
      </c>
      <c r="L44" s="10">
        <v>21.292000000000002</v>
      </c>
      <c r="M44" s="10">
        <v>41.31</v>
      </c>
      <c r="N44" s="10">
        <v>18.577999999999999</v>
      </c>
    </row>
    <row r="45" spans="1:14" x14ac:dyDescent="0.25">
      <c r="A45" s="228" t="s">
        <v>79</v>
      </c>
      <c r="B45" s="28" t="s">
        <v>9</v>
      </c>
      <c r="C45" s="103">
        <v>126425.139</v>
      </c>
      <c r="D45" s="10">
        <v>14750.968000000001</v>
      </c>
      <c r="E45" s="103">
        <v>29528.268</v>
      </c>
      <c r="F45" s="10">
        <v>44619.341999999997</v>
      </c>
      <c r="G45" s="12">
        <v>48231.012999999999</v>
      </c>
      <c r="H45" s="10">
        <v>50589.144999999997</v>
      </c>
      <c r="I45" s="103">
        <v>58109.482000000004</v>
      </c>
      <c r="J45" s="9">
        <v>61194.847000000002</v>
      </c>
      <c r="K45" s="109">
        <v>62202.315999999999</v>
      </c>
      <c r="L45" s="10">
        <v>59629.612999999998</v>
      </c>
      <c r="M45" s="10">
        <v>51115.434000000001</v>
      </c>
      <c r="N45" s="10">
        <v>58964.17</v>
      </c>
    </row>
    <row r="46" spans="1:14" x14ac:dyDescent="0.25">
      <c r="A46" s="107" t="s">
        <v>40</v>
      </c>
      <c r="B46" s="28" t="s">
        <v>9</v>
      </c>
      <c r="C46" s="103">
        <v>5.5940000000000003</v>
      </c>
      <c r="D46" s="10">
        <v>1.919</v>
      </c>
      <c r="E46" s="103">
        <v>13.863</v>
      </c>
      <c r="F46" s="10">
        <v>0.35799999999999998</v>
      </c>
      <c r="G46" s="12">
        <v>0.58899999999999997</v>
      </c>
      <c r="H46" s="10">
        <v>1.1850000000000001</v>
      </c>
      <c r="I46" s="103">
        <v>19.379000000000001</v>
      </c>
      <c r="J46" s="9">
        <v>0.85099999999999998</v>
      </c>
      <c r="K46" s="109">
        <v>2.819</v>
      </c>
      <c r="L46" s="10">
        <v>1.716</v>
      </c>
      <c r="M46" s="10">
        <v>18.12</v>
      </c>
      <c r="N46" s="10">
        <v>3.2240000000000002</v>
      </c>
    </row>
    <row r="47" spans="1:14" x14ac:dyDescent="0.25">
      <c r="A47" s="107" t="s">
        <v>2</v>
      </c>
      <c r="B47" s="28" t="s">
        <v>9</v>
      </c>
      <c r="C47" s="103">
        <v>5405.7969999999996</v>
      </c>
      <c r="D47" s="10">
        <v>2299.5509999999999</v>
      </c>
      <c r="E47" s="103">
        <v>3354.19</v>
      </c>
      <c r="F47" s="10">
        <v>7274.0829999999996</v>
      </c>
      <c r="G47" s="12">
        <v>8503.5589999999993</v>
      </c>
      <c r="H47" s="10">
        <v>5447.723</v>
      </c>
      <c r="I47" s="103">
        <v>7170.1019999999999</v>
      </c>
      <c r="J47" s="9">
        <v>13339.504000000001</v>
      </c>
      <c r="K47" s="109">
        <v>11942.194</v>
      </c>
      <c r="L47" s="10">
        <v>6124.7120000000004</v>
      </c>
      <c r="M47" s="10">
        <v>5159.6080000000002</v>
      </c>
      <c r="N47" s="10">
        <v>4457.59</v>
      </c>
    </row>
    <row r="48" spans="1:14" x14ac:dyDescent="0.25">
      <c r="A48" s="107" t="s">
        <v>35</v>
      </c>
      <c r="B48" s="28" t="s">
        <v>45</v>
      </c>
      <c r="C48" s="103">
        <v>4</v>
      </c>
      <c r="D48" s="10">
        <v>3.9</v>
      </c>
      <c r="E48" s="103">
        <v>4.4000000000000004</v>
      </c>
      <c r="F48" s="10">
        <v>4.2</v>
      </c>
      <c r="G48" s="12">
        <v>4.4000000000000004</v>
      </c>
      <c r="H48" s="10">
        <v>4</v>
      </c>
      <c r="I48" s="103">
        <v>4</v>
      </c>
      <c r="J48" s="9">
        <v>4.3</v>
      </c>
      <c r="K48" s="109">
        <v>4</v>
      </c>
      <c r="L48" s="10">
        <v>4.2</v>
      </c>
      <c r="M48" s="10">
        <v>4</v>
      </c>
      <c r="N48" s="10">
        <v>4.4000000000000004</v>
      </c>
    </row>
    <row r="49" spans="1:14" x14ac:dyDescent="0.25">
      <c r="A49" s="107" t="s">
        <v>4</v>
      </c>
      <c r="B49" s="28" t="s">
        <v>9</v>
      </c>
      <c r="C49" s="103">
        <v>11.85</v>
      </c>
      <c r="D49" s="10">
        <v>1.0129999999999999</v>
      </c>
      <c r="E49" s="103">
        <v>1.5549999999999999</v>
      </c>
      <c r="F49" s="10">
        <v>19.372</v>
      </c>
      <c r="G49" s="12">
        <v>5.968</v>
      </c>
      <c r="H49" s="10">
        <v>18.073</v>
      </c>
      <c r="I49" s="103">
        <v>9.4559999999999995</v>
      </c>
      <c r="J49" s="9">
        <v>19.800999999999998</v>
      </c>
      <c r="K49" s="109">
        <v>5.2809999999999997</v>
      </c>
      <c r="L49" s="10">
        <v>1.44</v>
      </c>
      <c r="M49" s="10">
        <v>0.68799999999999994</v>
      </c>
      <c r="N49" s="10">
        <v>8.4540000000000006</v>
      </c>
    </row>
    <row r="50" spans="1:14" x14ac:dyDescent="0.25">
      <c r="A50" s="107" t="s">
        <v>5</v>
      </c>
      <c r="B50" s="28" t="s">
        <v>9</v>
      </c>
      <c r="C50" s="103">
        <v>18.085000000000001</v>
      </c>
      <c r="D50" s="10">
        <v>30.178999999999998</v>
      </c>
      <c r="E50" s="103">
        <v>4.1230000000000002</v>
      </c>
      <c r="F50" s="10">
        <v>21.635999999999999</v>
      </c>
      <c r="G50" s="12">
        <v>34.795999999999999</v>
      </c>
      <c r="H50" s="10">
        <v>35.835000000000001</v>
      </c>
      <c r="I50" s="103">
        <v>41.271000000000001</v>
      </c>
      <c r="J50" s="9">
        <v>8.1150000000000002</v>
      </c>
      <c r="K50" s="109">
        <v>27.225000000000001</v>
      </c>
      <c r="L50" s="10">
        <v>28.388000000000002</v>
      </c>
      <c r="M50" s="10">
        <v>42.332000000000001</v>
      </c>
      <c r="N50" s="10">
        <v>31.762</v>
      </c>
    </row>
    <row r="51" spans="1:14" x14ac:dyDescent="0.25">
      <c r="A51" s="107" t="s">
        <v>43</v>
      </c>
      <c r="B51" s="28" t="s">
        <v>45</v>
      </c>
      <c r="C51" s="103">
        <v>66733.960000000006</v>
      </c>
      <c r="D51" s="10">
        <v>39672.769999999997</v>
      </c>
      <c r="E51" s="103">
        <v>48907.904000000002</v>
      </c>
      <c r="F51" s="10">
        <v>34349.277000000002</v>
      </c>
      <c r="G51" s="12">
        <v>13328.725</v>
      </c>
      <c r="H51" s="10">
        <v>8667.8729999999996</v>
      </c>
      <c r="I51" s="103">
        <v>8853.6820000000007</v>
      </c>
      <c r="J51" s="9">
        <v>14776.905000000001</v>
      </c>
      <c r="K51" s="109">
        <v>14651.446</v>
      </c>
      <c r="L51" s="10">
        <v>33388.824999999997</v>
      </c>
      <c r="M51" s="10">
        <v>43223.021000000001</v>
      </c>
      <c r="N51" s="10">
        <v>29859.874</v>
      </c>
    </row>
    <row r="52" spans="1:14" x14ac:dyDescent="0.25">
      <c r="A52" s="107" t="s">
        <v>11</v>
      </c>
      <c r="B52" s="28" t="s">
        <v>10</v>
      </c>
      <c r="C52" s="103">
        <v>11490.91</v>
      </c>
      <c r="D52" s="10">
        <v>3102.8969999999999</v>
      </c>
      <c r="E52" s="103">
        <v>5230.54</v>
      </c>
      <c r="F52" s="10">
        <v>4873.1409999999996</v>
      </c>
      <c r="G52" s="12">
        <v>3255.3270000000002</v>
      </c>
      <c r="H52" s="10">
        <v>2043.3869999999999</v>
      </c>
      <c r="I52" s="103">
        <v>3945.3380000000002</v>
      </c>
      <c r="J52" s="9">
        <v>5974.125</v>
      </c>
      <c r="K52" s="109">
        <v>6357.8379999999997</v>
      </c>
      <c r="L52" s="10">
        <v>6938.893</v>
      </c>
      <c r="M52" s="10">
        <v>6339.4790000000003</v>
      </c>
      <c r="N52" s="10">
        <v>7090.7</v>
      </c>
    </row>
    <row r="53" spans="1:14" x14ac:dyDescent="0.25">
      <c r="A53" s="107" t="s">
        <v>6</v>
      </c>
      <c r="B53" s="28" t="s">
        <v>10</v>
      </c>
      <c r="C53" s="103">
        <v>2198.8180000000002</v>
      </c>
      <c r="D53" s="10">
        <v>403.89100000000002</v>
      </c>
      <c r="E53" s="103">
        <v>528.01700000000005</v>
      </c>
      <c r="F53" s="10">
        <v>781.73900000000003</v>
      </c>
      <c r="G53" s="12">
        <v>284.55799999999999</v>
      </c>
      <c r="H53" s="10">
        <v>111.65900000000001</v>
      </c>
      <c r="I53" s="103">
        <v>567.71199999999999</v>
      </c>
      <c r="J53" s="9">
        <v>56.079000000000001</v>
      </c>
      <c r="K53" s="109">
        <v>448.26900000000001</v>
      </c>
      <c r="L53" s="10">
        <v>693.20500000000004</v>
      </c>
      <c r="M53" s="10">
        <v>1027.72</v>
      </c>
      <c r="N53" s="10">
        <v>783.05799999999999</v>
      </c>
    </row>
    <row r="54" spans="1:14" x14ac:dyDescent="0.25">
      <c r="A54" s="263" t="s">
        <v>90</v>
      </c>
      <c r="B54" s="242" t="s">
        <v>10</v>
      </c>
      <c r="C54" s="249">
        <v>67.73</v>
      </c>
      <c r="D54" s="247"/>
      <c r="E54" s="249"/>
      <c r="F54" s="247"/>
      <c r="G54" s="12">
        <v>110.22799999999999</v>
      </c>
      <c r="H54" s="247">
        <v>327.88400000000001</v>
      </c>
      <c r="I54" s="249">
        <v>418.202</v>
      </c>
      <c r="J54" s="244">
        <v>139.035</v>
      </c>
      <c r="K54" s="250">
        <v>178.32599999999999</v>
      </c>
      <c r="L54" s="247">
        <v>96.765000000000001</v>
      </c>
      <c r="M54" s="247">
        <v>53.521000000000001</v>
      </c>
      <c r="N54" s="247"/>
    </row>
    <row r="55" spans="1:14" x14ac:dyDescent="0.25">
      <c r="A55" s="107" t="s">
        <v>7</v>
      </c>
      <c r="B55" s="28" t="s">
        <v>10</v>
      </c>
      <c r="C55" s="103">
        <v>396.86500000000001</v>
      </c>
      <c r="D55" s="10">
        <v>372.38</v>
      </c>
      <c r="E55" s="103">
        <v>434.62</v>
      </c>
      <c r="F55" s="10">
        <v>423.178</v>
      </c>
      <c r="G55" s="12">
        <v>513.39800000000002</v>
      </c>
      <c r="H55" s="10">
        <v>492.346</v>
      </c>
      <c r="I55" s="103">
        <v>477.85399999999998</v>
      </c>
      <c r="J55" s="9">
        <v>589.72400000000005</v>
      </c>
      <c r="K55" s="109">
        <v>492.78800000000001</v>
      </c>
      <c r="L55" s="10">
        <v>451.21300000000002</v>
      </c>
      <c r="M55" s="10">
        <v>481.48500000000001</v>
      </c>
      <c r="N55" s="10">
        <v>493.983</v>
      </c>
    </row>
    <row r="56" spans="1:14" x14ac:dyDescent="0.25">
      <c r="A56" s="27" t="s">
        <v>30</v>
      </c>
      <c r="B56" s="28" t="s">
        <v>10</v>
      </c>
      <c r="C56" s="10">
        <v>37.488</v>
      </c>
      <c r="D56" s="10">
        <v>36.323999999999998</v>
      </c>
      <c r="E56" s="10">
        <v>57.433</v>
      </c>
      <c r="F56" s="10">
        <v>40.81</v>
      </c>
      <c r="G56" s="12">
        <v>45.375999999999998</v>
      </c>
      <c r="H56" s="10">
        <v>52.82</v>
      </c>
      <c r="I56" s="10">
        <v>41.753999999999998</v>
      </c>
      <c r="J56" s="9">
        <v>44.643999999999998</v>
      </c>
      <c r="K56" s="10">
        <v>53.311999999999998</v>
      </c>
      <c r="L56" s="10">
        <v>43.76</v>
      </c>
      <c r="M56" s="10">
        <v>47.045000000000002</v>
      </c>
      <c r="N56" s="10">
        <v>38.374000000000002</v>
      </c>
    </row>
    <row r="57" spans="1:14" ht="13" x14ac:dyDescent="0.3">
      <c r="A57" s="345"/>
      <c r="B57" s="345"/>
      <c r="C57" s="345"/>
      <c r="D57" s="345"/>
      <c r="E57" s="345"/>
      <c r="F57" s="345"/>
      <c r="G57" s="345"/>
      <c r="H57" s="345"/>
      <c r="I57" s="345"/>
      <c r="J57" s="345"/>
      <c r="K57" s="345"/>
      <c r="L57" s="345"/>
      <c r="M57" s="345"/>
      <c r="N57" s="345"/>
    </row>
    <row r="58" spans="1:14" ht="13.5" thickBot="1" x14ac:dyDescent="0.35">
      <c r="A58" s="5" t="s">
        <v>14</v>
      </c>
      <c r="B58" s="5" t="s">
        <v>15</v>
      </c>
      <c r="C58" s="6">
        <v>1</v>
      </c>
      <c r="D58" s="6">
        <v>2</v>
      </c>
      <c r="E58" s="6">
        <v>3</v>
      </c>
      <c r="F58" s="6">
        <v>4</v>
      </c>
      <c r="G58" s="6">
        <v>5</v>
      </c>
      <c r="H58" s="6">
        <v>6</v>
      </c>
      <c r="I58" s="6">
        <v>7</v>
      </c>
      <c r="J58" s="6">
        <v>8</v>
      </c>
      <c r="K58" s="6">
        <v>9</v>
      </c>
      <c r="L58" s="6">
        <v>10</v>
      </c>
      <c r="M58" s="6">
        <v>11</v>
      </c>
      <c r="N58" s="6">
        <v>12</v>
      </c>
    </row>
    <row r="59" spans="1:14" ht="13" thickTop="1" x14ac:dyDescent="0.25">
      <c r="A59" s="27" t="s">
        <v>8</v>
      </c>
      <c r="B59" s="28" t="s">
        <v>44</v>
      </c>
      <c r="C59" s="4">
        <f t="shared" ref="C59:C71" si="18">C76+C93</f>
        <v>10855431</v>
      </c>
      <c r="D59" s="4">
        <f t="shared" ref="D59:N59" si="19">D76+D93</f>
        <v>5776461</v>
      </c>
      <c r="E59" s="4">
        <f t="shared" si="19"/>
        <v>7016181</v>
      </c>
      <c r="F59" s="4">
        <f t="shared" si="19"/>
        <v>7534233</v>
      </c>
      <c r="G59" s="4">
        <f t="shared" si="19"/>
        <v>9374168</v>
      </c>
      <c r="H59" s="4">
        <f t="shared" si="19"/>
        <v>9799298</v>
      </c>
      <c r="I59" s="4">
        <f t="shared" si="19"/>
        <v>9307393</v>
      </c>
      <c r="J59" s="4">
        <f t="shared" si="19"/>
        <v>9757320</v>
      </c>
      <c r="K59" s="4">
        <f t="shared" si="19"/>
        <v>9113598</v>
      </c>
      <c r="L59" s="4">
        <f t="shared" si="19"/>
        <v>8250665</v>
      </c>
      <c r="M59" s="4">
        <f t="shared" si="19"/>
        <v>8191148</v>
      </c>
      <c r="N59" s="4">
        <f t="shared" si="19"/>
        <v>8701924</v>
      </c>
    </row>
    <row r="60" spans="1:14" x14ac:dyDescent="0.25">
      <c r="A60" s="66" t="s">
        <v>38</v>
      </c>
      <c r="B60" s="28" t="s">
        <v>44</v>
      </c>
      <c r="C60" s="4">
        <f t="shared" si="18"/>
        <v>4593115</v>
      </c>
      <c r="D60" s="4">
        <f t="shared" ref="D60:N60" si="20">D77+D94</f>
        <v>2440405</v>
      </c>
      <c r="E60" s="4">
        <f t="shared" si="20"/>
        <v>3070960</v>
      </c>
      <c r="F60" s="4">
        <f t="shared" si="20"/>
        <v>3498725</v>
      </c>
      <c r="G60" s="4">
        <f t="shared" si="20"/>
        <v>4111738</v>
      </c>
      <c r="H60" s="4">
        <f t="shared" si="20"/>
        <v>3904757</v>
      </c>
      <c r="I60" s="4">
        <f t="shared" si="20"/>
        <v>4725702</v>
      </c>
      <c r="J60" s="4">
        <f t="shared" si="20"/>
        <v>4607300</v>
      </c>
      <c r="K60" s="4">
        <f t="shared" si="20"/>
        <v>4313942</v>
      </c>
      <c r="L60" s="4">
        <f t="shared" si="20"/>
        <v>3365890</v>
      </c>
      <c r="M60" s="4">
        <f t="shared" si="20"/>
        <v>3585530</v>
      </c>
      <c r="N60" s="4">
        <f t="shared" si="20"/>
        <v>3430112</v>
      </c>
    </row>
    <row r="61" spans="1:14" x14ac:dyDescent="0.25">
      <c r="A61" s="27" t="s">
        <v>0</v>
      </c>
      <c r="B61" s="28" t="s">
        <v>44</v>
      </c>
      <c r="C61" s="4">
        <f t="shared" si="18"/>
        <v>410</v>
      </c>
      <c r="D61" s="4">
        <f t="shared" ref="D61:N61" si="21">D78+D95</f>
        <v>1056</v>
      </c>
      <c r="E61" s="4">
        <f t="shared" si="21"/>
        <v>10514</v>
      </c>
      <c r="F61" s="4">
        <f t="shared" si="21"/>
        <v>3115</v>
      </c>
      <c r="G61" s="4">
        <f t="shared" si="21"/>
        <v>416</v>
      </c>
      <c r="H61" s="4">
        <f t="shared" si="21"/>
        <v>20714</v>
      </c>
      <c r="I61" s="4">
        <f t="shared" si="21"/>
        <v>27780</v>
      </c>
      <c r="J61" s="4">
        <f t="shared" si="21"/>
        <v>4785</v>
      </c>
      <c r="K61" s="4">
        <f t="shared" si="21"/>
        <v>8879</v>
      </c>
      <c r="L61" s="4">
        <f t="shared" si="21"/>
        <v>10025</v>
      </c>
      <c r="M61" s="4">
        <f t="shared" si="21"/>
        <v>19209</v>
      </c>
      <c r="N61" s="4">
        <f t="shared" si="21"/>
        <v>8639</v>
      </c>
    </row>
    <row r="62" spans="1:14" x14ac:dyDescent="0.25">
      <c r="A62" s="229" t="s">
        <v>79</v>
      </c>
      <c r="B62" s="28" t="s">
        <v>44</v>
      </c>
      <c r="C62" s="4">
        <f>C79+C96</f>
        <v>65708158</v>
      </c>
      <c r="D62" s="4">
        <f t="shared" ref="D62:N62" si="22">D79+D96</f>
        <v>6608434</v>
      </c>
      <c r="E62" s="4">
        <f t="shared" si="22"/>
        <v>13496664</v>
      </c>
      <c r="F62" s="4">
        <f t="shared" si="22"/>
        <v>20097652</v>
      </c>
      <c r="G62" s="4">
        <f t="shared" si="22"/>
        <v>21715150</v>
      </c>
      <c r="H62" s="4">
        <f t="shared" si="22"/>
        <v>22697380</v>
      </c>
      <c r="I62" s="4">
        <f t="shared" si="22"/>
        <v>27444505</v>
      </c>
      <c r="J62" s="4">
        <f t="shared" si="22"/>
        <v>27762786</v>
      </c>
      <c r="K62" s="4">
        <f t="shared" si="22"/>
        <v>27866638</v>
      </c>
      <c r="L62" s="4">
        <f t="shared" si="22"/>
        <v>26868760</v>
      </c>
      <c r="M62" s="4">
        <f t="shared" si="22"/>
        <v>25690347</v>
      </c>
      <c r="N62" s="4">
        <f t="shared" si="22"/>
        <v>31826349</v>
      </c>
    </row>
    <row r="63" spans="1:14" x14ac:dyDescent="0.25">
      <c r="A63" s="107" t="s">
        <v>40</v>
      </c>
      <c r="B63" s="28" t="s">
        <v>44</v>
      </c>
      <c r="C63" s="4">
        <f t="shared" si="18"/>
        <v>2198</v>
      </c>
      <c r="D63" s="4">
        <f t="shared" ref="D63:N63" si="23">D80+D97</f>
        <v>860</v>
      </c>
      <c r="E63" s="4">
        <f t="shared" si="23"/>
        <v>6211</v>
      </c>
      <c r="F63" s="4">
        <f t="shared" si="23"/>
        <v>163</v>
      </c>
      <c r="G63" s="4">
        <f t="shared" si="23"/>
        <v>264</v>
      </c>
      <c r="H63" s="4">
        <f t="shared" si="23"/>
        <v>531</v>
      </c>
      <c r="I63" s="4">
        <f t="shared" si="23"/>
        <v>8682</v>
      </c>
      <c r="J63" s="4">
        <f t="shared" si="23"/>
        <v>396</v>
      </c>
      <c r="K63" s="4">
        <f t="shared" si="23"/>
        <v>1271</v>
      </c>
      <c r="L63" s="4">
        <f t="shared" si="23"/>
        <v>769</v>
      </c>
      <c r="M63" s="4">
        <f t="shared" si="23"/>
        <v>8118</v>
      </c>
      <c r="N63" s="4">
        <f t="shared" si="23"/>
        <v>1444</v>
      </c>
    </row>
    <row r="64" spans="1:14" x14ac:dyDescent="0.25">
      <c r="A64" s="27" t="s">
        <v>2</v>
      </c>
      <c r="B64" s="28" t="s">
        <v>44</v>
      </c>
      <c r="C64" s="4">
        <f t="shared" si="18"/>
        <v>599773</v>
      </c>
      <c r="D64" s="4">
        <f t="shared" ref="D64:N64" si="24">D81+D98</f>
        <v>278246</v>
      </c>
      <c r="E64" s="4">
        <f t="shared" si="24"/>
        <v>405857</v>
      </c>
      <c r="F64" s="4">
        <f t="shared" si="24"/>
        <v>880164</v>
      </c>
      <c r="G64" s="4">
        <f t="shared" si="24"/>
        <v>1028931</v>
      </c>
      <c r="H64" s="4">
        <f t="shared" si="24"/>
        <v>688330</v>
      </c>
      <c r="I64" s="4">
        <f t="shared" si="24"/>
        <v>867582</v>
      </c>
      <c r="J64" s="4">
        <f t="shared" si="24"/>
        <v>1614080</v>
      </c>
      <c r="K64" s="4">
        <f t="shared" si="24"/>
        <v>1445005</v>
      </c>
      <c r="L64" s="4">
        <f t="shared" si="24"/>
        <v>741090</v>
      </c>
      <c r="M64" s="4">
        <f t="shared" si="24"/>
        <v>624313</v>
      </c>
      <c r="N64" s="4">
        <f t="shared" si="24"/>
        <v>539368</v>
      </c>
    </row>
    <row r="65" spans="1:15" x14ac:dyDescent="0.25">
      <c r="A65" s="27" t="s">
        <v>35</v>
      </c>
      <c r="B65" s="28" t="s">
        <v>44</v>
      </c>
      <c r="C65" s="4">
        <f t="shared" si="18"/>
        <v>38</v>
      </c>
      <c r="D65" s="4">
        <f t="shared" ref="D65:N65" si="25">D82+D99</f>
        <v>116</v>
      </c>
      <c r="E65" s="4">
        <f t="shared" si="25"/>
        <v>131</v>
      </c>
      <c r="F65" s="4">
        <f t="shared" si="25"/>
        <v>125</v>
      </c>
      <c r="G65" s="4">
        <f t="shared" si="25"/>
        <v>131</v>
      </c>
      <c r="H65" s="4">
        <f t="shared" si="25"/>
        <v>119</v>
      </c>
      <c r="I65" s="4">
        <f t="shared" si="25"/>
        <v>119</v>
      </c>
      <c r="J65" s="4">
        <f t="shared" si="25"/>
        <v>128</v>
      </c>
      <c r="K65" s="4">
        <f t="shared" si="25"/>
        <v>119</v>
      </c>
      <c r="L65" s="4">
        <f t="shared" si="25"/>
        <v>125</v>
      </c>
      <c r="M65" s="4">
        <f t="shared" si="25"/>
        <v>119</v>
      </c>
      <c r="N65" s="4">
        <f t="shared" si="25"/>
        <v>131</v>
      </c>
    </row>
    <row r="66" spans="1:15" x14ac:dyDescent="0.25">
      <c r="A66" s="27" t="s">
        <v>4</v>
      </c>
      <c r="B66" s="28" t="s">
        <v>44</v>
      </c>
      <c r="C66" s="4">
        <f t="shared" si="18"/>
        <v>5010</v>
      </c>
      <c r="D66" s="4">
        <f t="shared" ref="D66:N66" si="26">D83+D100</f>
        <v>471</v>
      </c>
      <c r="E66" s="4">
        <f t="shared" si="26"/>
        <v>723</v>
      </c>
      <c r="F66" s="4">
        <f t="shared" si="26"/>
        <v>9008</v>
      </c>
      <c r="G66" s="4">
        <f t="shared" si="26"/>
        <v>2775</v>
      </c>
      <c r="H66" s="4">
        <f t="shared" si="26"/>
        <v>8404</v>
      </c>
      <c r="I66" s="4">
        <f t="shared" si="26"/>
        <v>4397</v>
      </c>
      <c r="J66" s="4">
        <f t="shared" si="26"/>
        <v>9207</v>
      </c>
      <c r="K66" s="4">
        <f t="shared" si="26"/>
        <v>2456</v>
      </c>
      <c r="L66" s="4">
        <f t="shared" si="26"/>
        <v>670</v>
      </c>
      <c r="M66" s="4">
        <f t="shared" si="26"/>
        <v>320</v>
      </c>
      <c r="N66" s="4">
        <f t="shared" si="26"/>
        <v>3931</v>
      </c>
    </row>
    <row r="67" spans="1:15" x14ac:dyDescent="0.25">
      <c r="A67" s="27" t="s">
        <v>5</v>
      </c>
      <c r="B67" s="28" t="s">
        <v>44</v>
      </c>
      <c r="C67" s="4">
        <f t="shared" si="18"/>
        <v>5970</v>
      </c>
      <c r="D67" s="4">
        <f t="shared" ref="D67:N67" si="27">D84+D101</f>
        <v>9962</v>
      </c>
      <c r="E67" s="4">
        <f t="shared" si="27"/>
        <v>1361</v>
      </c>
      <c r="F67" s="4">
        <f t="shared" si="27"/>
        <v>7142</v>
      </c>
      <c r="G67" s="4">
        <f t="shared" si="27"/>
        <v>11486</v>
      </c>
      <c r="H67" s="4">
        <f t="shared" si="27"/>
        <v>11829</v>
      </c>
      <c r="I67" s="4">
        <f t="shared" si="27"/>
        <v>13624</v>
      </c>
      <c r="J67" s="4">
        <f t="shared" si="27"/>
        <v>2679</v>
      </c>
      <c r="K67" s="4">
        <f t="shared" si="27"/>
        <v>8987</v>
      </c>
      <c r="L67" s="4">
        <f t="shared" si="27"/>
        <v>9371</v>
      </c>
      <c r="M67" s="4">
        <f t="shared" si="27"/>
        <v>13974</v>
      </c>
      <c r="N67" s="4">
        <f t="shared" si="27"/>
        <v>10485</v>
      </c>
    </row>
    <row r="68" spans="1:15" x14ac:dyDescent="0.25">
      <c r="A68" s="107" t="s">
        <v>43</v>
      </c>
      <c r="B68" s="28" t="s">
        <v>44</v>
      </c>
      <c r="C68" s="4">
        <f t="shared" si="18"/>
        <v>189653</v>
      </c>
      <c r="D68" s="4">
        <f t="shared" ref="D68:N68" si="28">D85+D102</f>
        <v>338008</v>
      </c>
      <c r="E68" s="4">
        <f t="shared" si="28"/>
        <v>411392</v>
      </c>
      <c r="F68" s="4">
        <f t="shared" si="28"/>
        <v>290672</v>
      </c>
      <c r="G68" s="4">
        <f t="shared" si="28"/>
        <v>110970</v>
      </c>
      <c r="H68" s="4">
        <f t="shared" si="28"/>
        <v>71606</v>
      </c>
      <c r="I68" s="4">
        <f t="shared" si="28"/>
        <v>74723</v>
      </c>
      <c r="J68" s="4">
        <f t="shared" si="28"/>
        <v>123584</v>
      </c>
      <c r="K68" s="4">
        <f t="shared" si="28"/>
        <v>123308</v>
      </c>
      <c r="L68" s="4">
        <f t="shared" si="28"/>
        <v>287039</v>
      </c>
      <c r="M68" s="4">
        <f t="shared" si="28"/>
        <v>366705</v>
      </c>
      <c r="N68" s="4">
        <f t="shared" si="28"/>
        <v>255778</v>
      </c>
    </row>
    <row r="69" spans="1:15" x14ac:dyDescent="0.25">
      <c r="A69" s="27" t="s">
        <v>11</v>
      </c>
      <c r="B69" s="28" t="s">
        <v>44</v>
      </c>
      <c r="C69" s="4">
        <f t="shared" si="18"/>
        <v>172479</v>
      </c>
      <c r="D69" s="4">
        <f t="shared" ref="D69:N69" si="29">D86+D103</f>
        <v>176865</v>
      </c>
      <c r="E69" s="4">
        <f t="shared" si="29"/>
        <v>298141</v>
      </c>
      <c r="F69" s="4">
        <f t="shared" si="29"/>
        <v>277769</v>
      </c>
      <c r="G69" s="4">
        <f t="shared" si="29"/>
        <v>185554</v>
      </c>
      <c r="H69" s="4">
        <f t="shared" si="29"/>
        <v>116473</v>
      </c>
      <c r="I69" s="4">
        <f t="shared" si="29"/>
        <v>224884</v>
      </c>
      <c r="J69" s="4">
        <f t="shared" si="29"/>
        <v>340525</v>
      </c>
      <c r="K69" s="4">
        <f t="shared" si="29"/>
        <v>362397</v>
      </c>
      <c r="L69" s="4">
        <f t="shared" si="29"/>
        <v>395517</v>
      </c>
      <c r="M69" s="4">
        <f t="shared" si="29"/>
        <v>361350</v>
      </c>
      <c r="N69" s="4">
        <f t="shared" si="29"/>
        <v>404170</v>
      </c>
    </row>
    <row r="70" spans="1:15" x14ac:dyDescent="0.25">
      <c r="A70" s="27" t="s">
        <v>6</v>
      </c>
      <c r="B70" s="28" t="s">
        <v>44</v>
      </c>
      <c r="C70" s="4">
        <f t="shared" si="18"/>
        <v>34153</v>
      </c>
      <c r="D70" s="4">
        <f t="shared" ref="D70:N70" si="30">D87+D104</f>
        <v>23426</v>
      </c>
      <c r="E70" s="4">
        <f t="shared" si="30"/>
        <v>33751</v>
      </c>
      <c r="F70" s="4">
        <f t="shared" si="30"/>
        <v>45341</v>
      </c>
      <c r="G70" s="4">
        <f t="shared" si="30"/>
        <v>16504</v>
      </c>
      <c r="H70" s="4">
        <f t="shared" si="30"/>
        <v>8231</v>
      </c>
      <c r="I70" s="4">
        <f t="shared" si="30"/>
        <v>32927</v>
      </c>
      <c r="J70" s="4">
        <f t="shared" si="30"/>
        <v>3253</v>
      </c>
      <c r="K70" s="4">
        <f t="shared" si="30"/>
        <v>26000</v>
      </c>
      <c r="L70" s="4">
        <f t="shared" si="30"/>
        <v>40206</v>
      </c>
      <c r="M70" s="4">
        <f t="shared" si="30"/>
        <v>59608</v>
      </c>
      <c r="N70" s="4">
        <f t="shared" si="30"/>
        <v>45417</v>
      </c>
    </row>
    <row r="71" spans="1:15" x14ac:dyDescent="0.25">
      <c r="A71" s="251" t="s">
        <v>90</v>
      </c>
      <c r="B71" s="28" t="s">
        <v>44</v>
      </c>
      <c r="C71" s="4">
        <f t="shared" si="18"/>
        <v>1017</v>
      </c>
      <c r="D71" s="4">
        <f t="shared" ref="D71:N71" si="31">D88+D105</f>
        <v>0</v>
      </c>
      <c r="E71" s="4">
        <f t="shared" si="31"/>
        <v>0</v>
      </c>
      <c r="F71" s="4">
        <f t="shared" si="31"/>
        <v>0</v>
      </c>
      <c r="G71" s="4">
        <f t="shared" si="31"/>
        <v>6393</v>
      </c>
      <c r="H71" s="4">
        <f t="shared" si="31"/>
        <v>19017</v>
      </c>
      <c r="I71" s="4">
        <f t="shared" si="31"/>
        <v>24256</v>
      </c>
      <c r="J71" s="4">
        <f t="shared" si="31"/>
        <v>8064</v>
      </c>
      <c r="K71" s="4">
        <f t="shared" si="31"/>
        <v>11615</v>
      </c>
      <c r="L71" s="4">
        <f t="shared" si="31"/>
        <v>5612</v>
      </c>
      <c r="M71" s="4">
        <f t="shared" si="31"/>
        <v>3104</v>
      </c>
      <c r="N71" s="4">
        <f t="shared" si="31"/>
        <v>3095</v>
      </c>
    </row>
    <row r="72" spans="1:15" x14ac:dyDescent="0.25">
      <c r="A72" s="66" t="s">
        <v>7</v>
      </c>
      <c r="B72" s="28" t="s">
        <v>44</v>
      </c>
      <c r="C72" s="4">
        <f t="shared" ref="C72:N72" si="32">C89+C106</f>
        <v>49711</v>
      </c>
      <c r="D72" s="4">
        <f t="shared" si="32"/>
        <v>46644</v>
      </c>
      <c r="E72" s="4">
        <f t="shared" si="32"/>
        <v>54441</v>
      </c>
      <c r="F72" s="4">
        <f t="shared" si="32"/>
        <v>53007</v>
      </c>
      <c r="G72" s="4">
        <f t="shared" si="32"/>
        <v>64308</v>
      </c>
      <c r="H72" s="4">
        <f t="shared" si="32"/>
        <v>61671</v>
      </c>
      <c r="I72" s="4">
        <f t="shared" si="32"/>
        <v>59856</v>
      </c>
      <c r="J72" s="4">
        <f t="shared" si="32"/>
        <v>73869</v>
      </c>
      <c r="K72" s="4">
        <f t="shared" si="32"/>
        <v>61727</v>
      </c>
      <c r="L72" s="4">
        <f t="shared" si="32"/>
        <v>56519</v>
      </c>
      <c r="M72" s="4">
        <f t="shared" si="32"/>
        <v>60311</v>
      </c>
      <c r="N72" s="4">
        <f t="shared" si="32"/>
        <v>61876</v>
      </c>
    </row>
    <row r="73" spans="1:15" x14ac:dyDescent="0.25">
      <c r="A73" s="66" t="s">
        <v>30</v>
      </c>
      <c r="B73" s="28" t="s">
        <v>44</v>
      </c>
      <c r="C73" s="4">
        <f>C90+C107</f>
        <v>4715</v>
      </c>
      <c r="D73" s="4">
        <f t="shared" ref="D73:N73" si="33">D90+D107</f>
        <v>4550</v>
      </c>
      <c r="E73" s="4">
        <f t="shared" si="33"/>
        <v>7194</v>
      </c>
      <c r="F73" s="4">
        <f t="shared" si="33"/>
        <v>5112</v>
      </c>
      <c r="G73" s="4">
        <f t="shared" si="33"/>
        <v>5684</v>
      </c>
      <c r="H73" s="4">
        <f t="shared" si="33"/>
        <v>6616</v>
      </c>
      <c r="I73" s="4">
        <f t="shared" si="33"/>
        <v>5230</v>
      </c>
      <c r="J73" s="4">
        <f t="shared" si="33"/>
        <v>5612</v>
      </c>
      <c r="K73" s="4">
        <f t="shared" si="33"/>
        <v>6678</v>
      </c>
      <c r="L73" s="4">
        <f t="shared" si="33"/>
        <v>5481</v>
      </c>
      <c r="M73" s="4">
        <f t="shared" si="33"/>
        <v>5893</v>
      </c>
      <c r="N73" s="4">
        <f t="shared" si="33"/>
        <v>4807</v>
      </c>
      <c r="O73" s="45"/>
    </row>
    <row r="74" spans="1:15" x14ac:dyDescent="0.25">
      <c r="A74" s="134"/>
      <c r="B74" s="134"/>
      <c r="C74" s="134"/>
      <c r="D74" s="134"/>
      <c r="E74" s="134"/>
      <c r="F74" s="134"/>
      <c r="G74" s="134"/>
      <c r="H74" s="134"/>
      <c r="I74" s="134"/>
      <c r="J74" s="150"/>
      <c r="K74" s="134"/>
      <c r="L74" s="134"/>
      <c r="M74" s="134"/>
      <c r="N74" s="134"/>
    </row>
    <row r="75" spans="1:15" ht="13.5" thickBot="1" x14ac:dyDescent="0.35">
      <c r="A75" s="120" t="s">
        <v>16</v>
      </c>
      <c r="B75" s="120" t="s">
        <v>15</v>
      </c>
      <c r="C75" s="62">
        <v>1</v>
      </c>
      <c r="D75" s="62">
        <v>2</v>
      </c>
      <c r="E75" s="62">
        <v>3</v>
      </c>
      <c r="F75" s="62">
        <v>4</v>
      </c>
      <c r="G75" s="62">
        <v>5</v>
      </c>
      <c r="H75" s="62">
        <v>6</v>
      </c>
      <c r="I75" s="62">
        <v>7</v>
      </c>
      <c r="J75" s="62">
        <v>8</v>
      </c>
      <c r="K75" s="62">
        <v>9</v>
      </c>
      <c r="L75" s="62">
        <v>10</v>
      </c>
      <c r="M75" s="62">
        <v>11</v>
      </c>
      <c r="N75" s="62">
        <v>12</v>
      </c>
    </row>
    <row r="76" spans="1:15" ht="13" thickTop="1" x14ac:dyDescent="0.25">
      <c r="A76" s="41" t="s">
        <v>8</v>
      </c>
      <c r="B76" s="28" t="s">
        <v>44</v>
      </c>
      <c r="C76" s="4"/>
      <c r="D76" s="31"/>
      <c r="E76" s="3"/>
      <c r="F76" s="4"/>
      <c r="G76" s="31"/>
      <c r="H76" s="31"/>
      <c r="I76" s="31"/>
      <c r="J76" s="4"/>
      <c r="K76" s="31"/>
      <c r="L76" s="31"/>
      <c r="M76" s="4"/>
      <c r="N76" s="31"/>
    </row>
    <row r="77" spans="1:15" x14ac:dyDescent="0.25">
      <c r="A77" s="27" t="s">
        <v>38</v>
      </c>
      <c r="B77" s="28" t="s">
        <v>44</v>
      </c>
      <c r="C77" s="1"/>
      <c r="D77" s="13"/>
      <c r="E77" s="1"/>
      <c r="F77" s="1"/>
      <c r="G77" s="1"/>
      <c r="H77" s="1"/>
      <c r="I77" s="1"/>
      <c r="J77" s="1"/>
      <c r="K77" s="13"/>
      <c r="L77" s="13"/>
      <c r="M77" s="1"/>
      <c r="N77" s="13"/>
    </row>
    <row r="78" spans="1:15" x14ac:dyDescent="0.25">
      <c r="A78" s="27" t="s">
        <v>0</v>
      </c>
      <c r="B78" s="28" t="s">
        <v>44</v>
      </c>
      <c r="C78" s="1"/>
      <c r="D78" s="39"/>
      <c r="E78" s="1">
        <v>159</v>
      </c>
      <c r="F78" s="1">
        <v>102</v>
      </c>
      <c r="G78" s="39"/>
      <c r="H78" s="39">
        <v>93</v>
      </c>
      <c r="I78" s="39">
        <v>239</v>
      </c>
      <c r="J78" s="1">
        <v>21</v>
      </c>
      <c r="K78" s="267">
        <v>27</v>
      </c>
      <c r="L78" s="13">
        <v>124</v>
      </c>
      <c r="M78" s="1"/>
      <c r="N78" s="39"/>
    </row>
    <row r="79" spans="1:15" x14ac:dyDescent="0.25">
      <c r="A79" s="229" t="s">
        <v>79</v>
      </c>
      <c r="B79" s="28" t="s">
        <v>44</v>
      </c>
      <c r="C79" s="1">
        <v>16033192</v>
      </c>
      <c r="D79" s="39"/>
      <c r="E79" s="1">
        <v>268000</v>
      </c>
      <c r="F79" s="39">
        <v>108187</v>
      </c>
      <c r="G79" s="39">
        <v>107656</v>
      </c>
      <c r="H79" s="39">
        <v>33443</v>
      </c>
      <c r="I79" s="39">
        <v>1411457</v>
      </c>
      <c r="J79" s="1">
        <v>347495</v>
      </c>
      <c r="K79" s="40"/>
      <c r="L79" s="39">
        <v>154693</v>
      </c>
      <c r="M79" s="1">
        <v>2790633</v>
      </c>
      <c r="N79" s="39">
        <v>5410401</v>
      </c>
    </row>
    <row r="80" spans="1:15" x14ac:dyDescent="0.25">
      <c r="A80" s="107" t="s">
        <v>40</v>
      </c>
      <c r="B80" s="28" t="s">
        <v>44</v>
      </c>
      <c r="C80" s="1"/>
      <c r="D80" s="39"/>
      <c r="E80" s="1"/>
      <c r="F80" s="39">
        <v>3</v>
      </c>
      <c r="G80" s="39"/>
      <c r="H80" s="39"/>
      <c r="I80" s="39"/>
      <c r="J80" s="1">
        <v>15</v>
      </c>
      <c r="K80" s="40">
        <v>8</v>
      </c>
      <c r="L80" s="39"/>
      <c r="M80" s="1"/>
      <c r="N80" s="39"/>
    </row>
    <row r="81" spans="1:14" x14ac:dyDescent="0.25">
      <c r="A81" s="27" t="s">
        <v>2</v>
      </c>
      <c r="B81" s="28" t="s">
        <v>44</v>
      </c>
      <c r="C81" s="1"/>
      <c r="D81" s="39"/>
      <c r="E81" s="1"/>
      <c r="F81" s="39"/>
      <c r="G81" s="39"/>
      <c r="H81" s="39">
        <v>29156</v>
      </c>
      <c r="I81" s="39"/>
      <c r="J81" s="1"/>
      <c r="K81" s="40"/>
      <c r="L81" s="39"/>
      <c r="M81" s="1"/>
      <c r="N81" s="39"/>
    </row>
    <row r="82" spans="1:14" x14ac:dyDescent="0.25">
      <c r="A82" s="27" t="s">
        <v>35</v>
      </c>
      <c r="B82" s="28" t="s">
        <v>44</v>
      </c>
      <c r="C82" s="1"/>
      <c r="D82" s="39"/>
      <c r="E82" s="1"/>
      <c r="F82" s="39"/>
      <c r="G82" s="39"/>
      <c r="H82" s="39"/>
      <c r="I82" s="39"/>
      <c r="J82" s="1"/>
      <c r="K82" s="40"/>
      <c r="L82" s="39"/>
      <c r="M82" s="1"/>
      <c r="N82" s="39"/>
    </row>
    <row r="83" spans="1:14" x14ac:dyDescent="0.25">
      <c r="A83" s="27" t="s">
        <v>4</v>
      </c>
      <c r="B83" s="28" t="s">
        <v>44</v>
      </c>
      <c r="C83" s="1"/>
      <c r="D83" s="38"/>
      <c r="E83" s="1"/>
      <c r="F83" s="1"/>
      <c r="G83" s="1"/>
      <c r="H83" s="39"/>
      <c r="I83" s="13"/>
      <c r="J83" s="1"/>
      <c r="K83" s="15"/>
      <c r="L83" s="38"/>
      <c r="M83" s="1"/>
      <c r="N83" s="38"/>
    </row>
    <row r="84" spans="1:14" x14ac:dyDescent="0.25">
      <c r="A84" s="27" t="s">
        <v>5</v>
      </c>
      <c r="B84" s="28" t="s">
        <v>44</v>
      </c>
      <c r="C84" s="1"/>
      <c r="D84" s="38"/>
      <c r="E84" s="1"/>
      <c r="F84" s="1"/>
      <c r="G84" s="1"/>
      <c r="H84" s="39"/>
      <c r="I84" s="1"/>
      <c r="J84" s="1"/>
      <c r="K84" s="15"/>
      <c r="L84" s="38"/>
      <c r="M84" s="1"/>
      <c r="N84" s="39"/>
    </row>
    <row r="85" spans="1:14" x14ac:dyDescent="0.25">
      <c r="A85" s="107" t="s">
        <v>43</v>
      </c>
      <c r="B85" s="28" t="s">
        <v>44</v>
      </c>
      <c r="C85" s="1"/>
      <c r="D85" s="38"/>
      <c r="E85" s="1"/>
      <c r="F85" s="1"/>
      <c r="G85" s="1"/>
      <c r="H85" s="39"/>
      <c r="I85" s="1"/>
      <c r="J85" s="1"/>
      <c r="K85" s="15"/>
      <c r="L85" s="38"/>
      <c r="M85" s="1"/>
      <c r="N85" s="39"/>
    </row>
    <row r="86" spans="1:14" x14ac:dyDescent="0.25">
      <c r="A86" s="27" t="s">
        <v>11</v>
      </c>
      <c r="B86" s="28" t="s">
        <v>44</v>
      </c>
      <c r="C86" s="1"/>
      <c r="D86" s="39"/>
      <c r="E86" s="1"/>
      <c r="F86" s="1"/>
      <c r="G86" s="1"/>
      <c r="H86" s="13"/>
      <c r="I86" s="1"/>
      <c r="J86" s="1"/>
      <c r="K86" s="15"/>
      <c r="L86" s="38"/>
      <c r="M86" s="1"/>
      <c r="N86" s="38"/>
    </row>
    <row r="87" spans="1:14" x14ac:dyDescent="0.25">
      <c r="A87" s="27" t="s">
        <v>6</v>
      </c>
      <c r="B87" s="28" t="s">
        <v>44</v>
      </c>
      <c r="C87" s="1">
        <v>1149</v>
      </c>
      <c r="D87" s="39"/>
      <c r="E87" s="1">
        <v>3126</v>
      </c>
      <c r="F87" s="1"/>
      <c r="G87" s="1"/>
      <c r="H87" s="1">
        <v>1755</v>
      </c>
      <c r="I87" s="1"/>
      <c r="J87" s="1"/>
      <c r="K87" s="40"/>
      <c r="L87" s="39"/>
      <c r="M87" s="1"/>
      <c r="N87" s="39"/>
    </row>
    <row r="88" spans="1:14" x14ac:dyDescent="0.25">
      <c r="A88" s="241" t="s">
        <v>90</v>
      </c>
      <c r="B88" s="28" t="s">
        <v>44</v>
      </c>
      <c r="C88" s="252"/>
      <c r="D88" s="253"/>
      <c r="E88" s="252"/>
      <c r="F88" s="252"/>
      <c r="G88" s="252"/>
      <c r="H88" s="252"/>
      <c r="I88" s="252"/>
      <c r="J88" s="252"/>
      <c r="K88" s="254">
        <v>1272</v>
      </c>
      <c r="L88" s="253"/>
      <c r="M88" s="252"/>
      <c r="N88" s="253">
        <v>3095</v>
      </c>
    </row>
    <row r="89" spans="1:14" x14ac:dyDescent="0.25">
      <c r="A89" s="27" t="s">
        <v>7</v>
      </c>
      <c r="B89" s="28" t="s">
        <v>44</v>
      </c>
      <c r="C89" s="1"/>
      <c r="D89" s="39"/>
      <c r="E89" s="1"/>
      <c r="F89" s="1"/>
      <c r="G89" s="1"/>
      <c r="H89" s="1"/>
      <c r="I89" s="1"/>
      <c r="J89" s="1"/>
      <c r="K89" s="40"/>
      <c r="L89" s="39"/>
      <c r="M89" s="1"/>
      <c r="N89" s="39"/>
    </row>
    <row r="90" spans="1:14" x14ac:dyDescent="0.25">
      <c r="A90" s="27" t="s">
        <v>30</v>
      </c>
      <c r="B90" s="28" t="s">
        <v>44</v>
      </c>
      <c r="C90" s="1">
        <v>19</v>
      </c>
      <c r="D90" s="39"/>
      <c r="E90" s="1"/>
      <c r="F90" s="1"/>
      <c r="G90" s="1"/>
      <c r="H90" s="1"/>
      <c r="I90" s="1"/>
      <c r="J90" s="1">
        <v>20</v>
      </c>
      <c r="K90" s="40"/>
      <c r="L90" s="39"/>
      <c r="M90" s="1"/>
      <c r="N90" s="39"/>
    </row>
    <row r="92" spans="1:14" ht="13.5" thickBot="1" x14ac:dyDescent="0.35">
      <c r="A92" s="5" t="s">
        <v>18</v>
      </c>
      <c r="B92" s="5" t="s">
        <v>15</v>
      </c>
      <c r="C92" s="6">
        <v>1</v>
      </c>
      <c r="D92" s="6">
        <v>2</v>
      </c>
      <c r="E92" s="6">
        <v>3</v>
      </c>
      <c r="F92" s="6">
        <v>4</v>
      </c>
      <c r="G92" s="6">
        <v>5</v>
      </c>
      <c r="H92" s="6">
        <v>6</v>
      </c>
      <c r="I92" s="6">
        <v>7</v>
      </c>
      <c r="J92" s="6">
        <v>8</v>
      </c>
      <c r="K92" s="6">
        <v>9</v>
      </c>
      <c r="L92" s="6">
        <v>10</v>
      </c>
      <c r="M92" s="6">
        <v>11</v>
      </c>
      <c r="N92" s="6">
        <v>12</v>
      </c>
    </row>
    <row r="93" spans="1:14" ht="13" thickTop="1" x14ac:dyDescent="0.25">
      <c r="A93" s="27" t="s">
        <v>8</v>
      </c>
      <c r="B93" s="28" t="s">
        <v>44</v>
      </c>
      <c r="C93" s="13">
        <v>10855431</v>
      </c>
      <c r="D93" s="99">
        <v>5776461</v>
      </c>
      <c r="E93" s="35">
        <v>7016181</v>
      </c>
      <c r="F93" s="4">
        <v>7534233</v>
      </c>
      <c r="G93" s="4">
        <v>9374168</v>
      </c>
      <c r="H93" s="13">
        <v>9799298</v>
      </c>
      <c r="I93" s="37">
        <v>9307393</v>
      </c>
      <c r="J93" s="37">
        <v>9757320</v>
      </c>
      <c r="K93" s="37">
        <v>9113598</v>
      </c>
      <c r="L93" s="4">
        <v>8250665</v>
      </c>
      <c r="M93" s="37">
        <v>8191148</v>
      </c>
      <c r="N93" s="13">
        <v>8701924</v>
      </c>
    </row>
    <row r="94" spans="1:14" x14ac:dyDescent="0.25">
      <c r="A94" s="27" t="s">
        <v>38</v>
      </c>
      <c r="B94" s="28" t="s">
        <v>44</v>
      </c>
      <c r="C94" s="13">
        <v>4593115</v>
      </c>
      <c r="D94" s="100">
        <v>2440405</v>
      </c>
      <c r="E94" s="1">
        <v>3070960</v>
      </c>
      <c r="F94" s="1">
        <v>3498725</v>
      </c>
      <c r="G94" s="1">
        <v>4111738</v>
      </c>
      <c r="H94" s="13">
        <v>3904757</v>
      </c>
      <c r="I94" s="37">
        <v>4725702</v>
      </c>
      <c r="J94" s="13">
        <v>4607300</v>
      </c>
      <c r="K94" s="13">
        <v>4313942</v>
      </c>
      <c r="L94" s="1">
        <v>3365890</v>
      </c>
      <c r="M94" s="13">
        <v>3585530</v>
      </c>
      <c r="N94" s="13">
        <v>3430112</v>
      </c>
    </row>
    <row r="95" spans="1:14" x14ac:dyDescent="0.25">
      <c r="A95" s="27" t="s">
        <v>0</v>
      </c>
      <c r="B95" s="28" t="s">
        <v>44</v>
      </c>
      <c r="C95" s="13">
        <v>410</v>
      </c>
      <c r="D95" s="100">
        <v>1056</v>
      </c>
      <c r="E95" s="1">
        <v>10355</v>
      </c>
      <c r="F95" s="1">
        <v>3013</v>
      </c>
      <c r="G95" s="1">
        <v>416</v>
      </c>
      <c r="H95" s="13">
        <v>20621</v>
      </c>
      <c r="I95" s="37">
        <v>27541</v>
      </c>
      <c r="J95" s="37">
        <v>4764</v>
      </c>
      <c r="K95" s="37">
        <v>8852</v>
      </c>
      <c r="L95" s="1">
        <v>9901</v>
      </c>
      <c r="M95" s="37">
        <v>19209</v>
      </c>
      <c r="N95" s="13">
        <v>8639</v>
      </c>
    </row>
    <row r="96" spans="1:14" x14ac:dyDescent="0.25">
      <c r="A96" s="27" t="s">
        <v>1</v>
      </c>
      <c r="B96" s="28" t="s">
        <v>44</v>
      </c>
      <c r="C96" s="13">
        <v>49674966</v>
      </c>
      <c r="D96" s="100">
        <v>6608434</v>
      </c>
      <c r="E96" s="1">
        <v>13228664</v>
      </c>
      <c r="F96" s="1">
        <v>19989465</v>
      </c>
      <c r="G96" s="1">
        <v>21607494</v>
      </c>
      <c r="H96" s="13">
        <v>22663937</v>
      </c>
      <c r="I96" s="37">
        <v>26033048</v>
      </c>
      <c r="J96" s="37">
        <v>27415291</v>
      </c>
      <c r="K96" s="37">
        <v>27866638</v>
      </c>
      <c r="L96" s="1">
        <v>26714067</v>
      </c>
      <c r="M96" s="37">
        <v>22899714</v>
      </c>
      <c r="N96" s="13">
        <v>26415948</v>
      </c>
    </row>
    <row r="97" spans="1:14" x14ac:dyDescent="0.25">
      <c r="A97" s="107" t="s">
        <v>40</v>
      </c>
      <c r="B97" s="28" t="s">
        <v>44</v>
      </c>
      <c r="C97" s="13">
        <v>2198</v>
      </c>
      <c r="D97" s="100">
        <v>860</v>
      </c>
      <c r="E97" s="1">
        <v>6211</v>
      </c>
      <c r="F97" s="1">
        <v>160</v>
      </c>
      <c r="G97" s="1">
        <v>264</v>
      </c>
      <c r="H97" s="13">
        <v>531</v>
      </c>
      <c r="I97" s="37">
        <v>8682</v>
      </c>
      <c r="J97" s="37">
        <v>381</v>
      </c>
      <c r="K97" s="37">
        <v>1263</v>
      </c>
      <c r="L97" s="1">
        <v>769</v>
      </c>
      <c r="M97" s="37">
        <v>8118</v>
      </c>
      <c r="N97" s="13">
        <v>1444</v>
      </c>
    </row>
    <row r="98" spans="1:14" x14ac:dyDescent="0.25">
      <c r="A98" s="27" t="s">
        <v>2</v>
      </c>
      <c r="B98" s="28" t="s">
        <v>44</v>
      </c>
      <c r="C98" s="13">
        <v>599773</v>
      </c>
      <c r="D98" s="100">
        <v>278246</v>
      </c>
      <c r="E98" s="1">
        <v>405857</v>
      </c>
      <c r="F98" s="1">
        <v>880164</v>
      </c>
      <c r="G98" s="1">
        <v>1028931</v>
      </c>
      <c r="H98" s="13">
        <v>659174</v>
      </c>
      <c r="I98" s="37">
        <v>867582</v>
      </c>
      <c r="J98" s="37">
        <v>1614080</v>
      </c>
      <c r="K98" s="37">
        <v>1445005</v>
      </c>
      <c r="L98" s="1">
        <v>741090</v>
      </c>
      <c r="M98" s="37">
        <v>624313</v>
      </c>
      <c r="N98" s="13">
        <v>539368</v>
      </c>
    </row>
    <row r="99" spans="1:14" x14ac:dyDescent="0.25">
      <c r="A99" s="27" t="s">
        <v>35</v>
      </c>
      <c r="B99" s="28" t="s">
        <v>44</v>
      </c>
      <c r="C99" s="13">
        <v>38</v>
      </c>
      <c r="D99" s="100">
        <v>116</v>
      </c>
      <c r="E99" s="1">
        <v>131</v>
      </c>
      <c r="F99" s="1">
        <v>125</v>
      </c>
      <c r="G99" s="1">
        <v>131</v>
      </c>
      <c r="H99" s="13">
        <v>119</v>
      </c>
      <c r="I99" s="37">
        <v>119</v>
      </c>
      <c r="J99" s="37">
        <v>128</v>
      </c>
      <c r="K99" s="37">
        <v>119</v>
      </c>
      <c r="L99" s="1">
        <v>125</v>
      </c>
      <c r="M99" s="37">
        <v>119</v>
      </c>
      <c r="N99" s="13">
        <v>131</v>
      </c>
    </row>
    <row r="100" spans="1:14" x14ac:dyDescent="0.25">
      <c r="A100" s="27" t="s">
        <v>4</v>
      </c>
      <c r="B100" s="28" t="s">
        <v>44</v>
      </c>
      <c r="C100" s="13">
        <v>5010</v>
      </c>
      <c r="D100" s="100">
        <v>471</v>
      </c>
      <c r="E100" s="1">
        <v>723</v>
      </c>
      <c r="F100" s="1">
        <v>9008</v>
      </c>
      <c r="G100" s="1">
        <v>2775</v>
      </c>
      <c r="H100" s="13">
        <v>8404</v>
      </c>
      <c r="I100" s="37">
        <v>4397</v>
      </c>
      <c r="J100" s="37">
        <v>9207</v>
      </c>
      <c r="K100" s="37">
        <v>2456</v>
      </c>
      <c r="L100" s="1">
        <v>670</v>
      </c>
      <c r="M100" s="37">
        <v>320</v>
      </c>
      <c r="N100" s="13">
        <v>3931</v>
      </c>
    </row>
    <row r="101" spans="1:14" x14ac:dyDescent="0.25">
      <c r="A101" s="27" t="s">
        <v>5</v>
      </c>
      <c r="B101" s="28" t="s">
        <v>44</v>
      </c>
      <c r="C101" s="13">
        <v>5970</v>
      </c>
      <c r="D101" s="100">
        <v>9962</v>
      </c>
      <c r="E101" s="1">
        <v>1361</v>
      </c>
      <c r="F101" s="1">
        <v>7142</v>
      </c>
      <c r="G101" s="1">
        <v>11486</v>
      </c>
      <c r="H101" s="13">
        <v>11829</v>
      </c>
      <c r="I101" s="37">
        <v>13624</v>
      </c>
      <c r="J101" s="37">
        <v>2679</v>
      </c>
      <c r="K101" s="37">
        <v>8987</v>
      </c>
      <c r="L101" s="1">
        <v>9371</v>
      </c>
      <c r="M101" s="37">
        <v>13974</v>
      </c>
      <c r="N101" s="13">
        <v>10485</v>
      </c>
    </row>
    <row r="102" spans="1:14" x14ac:dyDescent="0.25">
      <c r="A102" s="107" t="s">
        <v>43</v>
      </c>
      <c r="B102" s="28" t="s">
        <v>44</v>
      </c>
      <c r="C102" s="13">
        <v>189653</v>
      </c>
      <c r="D102" s="100">
        <v>338008</v>
      </c>
      <c r="E102" s="1">
        <v>411392</v>
      </c>
      <c r="F102" s="1">
        <v>290672</v>
      </c>
      <c r="G102" s="1">
        <v>110970</v>
      </c>
      <c r="H102" s="13">
        <v>71606</v>
      </c>
      <c r="I102" s="37">
        <v>74723</v>
      </c>
      <c r="J102" s="37">
        <v>123584</v>
      </c>
      <c r="K102" s="37">
        <v>123308</v>
      </c>
      <c r="L102" s="1">
        <v>287039</v>
      </c>
      <c r="M102" s="37">
        <v>366705</v>
      </c>
      <c r="N102" s="13">
        <v>255778</v>
      </c>
    </row>
    <row r="103" spans="1:14" x14ac:dyDescent="0.25">
      <c r="A103" s="27" t="s">
        <v>11</v>
      </c>
      <c r="B103" s="28" t="s">
        <v>44</v>
      </c>
      <c r="C103" s="13">
        <v>172479</v>
      </c>
      <c r="D103" s="100">
        <v>176865</v>
      </c>
      <c r="E103" s="1">
        <v>298141</v>
      </c>
      <c r="F103" s="1">
        <v>277769</v>
      </c>
      <c r="G103" s="1">
        <v>185554</v>
      </c>
      <c r="H103" s="13">
        <v>116473</v>
      </c>
      <c r="I103" s="37">
        <v>224884</v>
      </c>
      <c r="J103" s="37">
        <v>340525</v>
      </c>
      <c r="K103" s="37">
        <v>362397</v>
      </c>
      <c r="L103" s="1">
        <v>395517</v>
      </c>
      <c r="M103" s="37">
        <v>361350</v>
      </c>
      <c r="N103" s="13">
        <v>404170</v>
      </c>
    </row>
    <row r="104" spans="1:14" x14ac:dyDescent="0.25">
      <c r="A104" s="27" t="s">
        <v>6</v>
      </c>
      <c r="B104" s="28" t="s">
        <v>44</v>
      </c>
      <c r="C104" s="13">
        <v>33004</v>
      </c>
      <c r="D104" s="100">
        <v>23426</v>
      </c>
      <c r="E104" s="2">
        <v>30625</v>
      </c>
      <c r="F104" s="1">
        <v>45341</v>
      </c>
      <c r="G104" s="1">
        <v>16504</v>
      </c>
      <c r="H104" s="13">
        <v>6476</v>
      </c>
      <c r="I104" s="37">
        <v>32927</v>
      </c>
      <c r="J104" s="37">
        <v>3253</v>
      </c>
      <c r="K104" s="37">
        <v>26000</v>
      </c>
      <c r="L104" s="1">
        <v>40206</v>
      </c>
      <c r="M104" s="37">
        <v>59608</v>
      </c>
      <c r="N104" s="13">
        <v>45417</v>
      </c>
    </row>
    <row r="105" spans="1:14" x14ac:dyDescent="0.25">
      <c r="A105" s="241" t="s">
        <v>90</v>
      </c>
      <c r="B105" s="28" t="s">
        <v>44</v>
      </c>
      <c r="C105" s="255">
        <v>1017</v>
      </c>
      <c r="D105" s="256"/>
      <c r="E105" s="257"/>
      <c r="F105" s="252"/>
      <c r="G105" s="252">
        <v>6393</v>
      </c>
      <c r="H105" s="255">
        <v>19017</v>
      </c>
      <c r="I105" s="258">
        <v>24256</v>
      </c>
      <c r="J105" s="258">
        <v>8064</v>
      </c>
      <c r="K105" s="258">
        <v>10343</v>
      </c>
      <c r="L105" s="252">
        <v>5612</v>
      </c>
      <c r="M105" s="258">
        <v>3104</v>
      </c>
      <c r="N105" s="255"/>
    </row>
    <row r="106" spans="1:14" x14ac:dyDescent="0.25">
      <c r="A106" s="27" t="s">
        <v>7</v>
      </c>
      <c r="B106" s="28" t="s">
        <v>44</v>
      </c>
      <c r="C106" s="13">
        <v>49711</v>
      </c>
      <c r="D106" s="100">
        <v>46644</v>
      </c>
      <c r="E106" s="1">
        <v>54441</v>
      </c>
      <c r="F106" s="1">
        <v>53007</v>
      </c>
      <c r="G106" s="1">
        <v>64308</v>
      </c>
      <c r="H106" s="13">
        <v>61671</v>
      </c>
      <c r="I106" s="37">
        <v>59856</v>
      </c>
      <c r="J106" s="37">
        <v>73869</v>
      </c>
      <c r="K106" s="37">
        <v>61727</v>
      </c>
      <c r="L106" s="1">
        <v>56519</v>
      </c>
      <c r="M106" s="37">
        <v>60311</v>
      </c>
      <c r="N106" s="255">
        <v>61876</v>
      </c>
    </row>
    <row r="107" spans="1:14" x14ac:dyDescent="0.25">
      <c r="A107" s="27" t="s">
        <v>30</v>
      </c>
      <c r="B107" s="28" t="s">
        <v>44</v>
      </c>
      <c r="C107" s="13">
        <v>4696</v>
      </c>
      <c r="D107" s="100">
        <v>4550</v>
      </c>
      <c r="E107" s="1">
        <v>7194</v>
      </c>
      <c r="F107" s="1">
        <v>5112</v>
      </c>
      <c r="G107" s="1">
        <v>5684</v>
      </c>
      <c r="H107" s="13">
        <v>6616</v>
      </c>
      <c r="I107" s="37">
        <v>5230</v>
      </c>
      <c r="J107" s="13">
        <v>5592</v>
      </c>
      <c r="K107" s="13">
        <v>6678</v>
      </c>
      <c r="L107" s="1">
        <v>5481</v>
      </c>
      <c r="M107" s="13">
        <v>5893</v>
      </c>
      <c r="N107" s="13">
        <v>4807</v>
      </c>
    </row>
    <row r="109" spans="1:14" ht="13" x14ac:dyDescent="0.3">
      <c r="A109" s="93" t="s">
        <v>28</v>
      </c>
      <c r="B109" s="85" t="s">
        <v>15</v>
      </c>
      <c r="C109" s="86">
        <v>2</v>
      </c>
      <c r="D109" s="87">
        <v>3</v>
      </c>
      <c r="E109" s="87">
        <v>4</v>
      </c>
      <c r="F109" s="87">
        <v>5</v>
      </c>
      <c r="G109" s="87">
        <v>6</v>
      </c>
      <c r="H109" s="87">
        <v>7</v>
      </c>
      <c r="I109" s="87">
        <v>8</v>
      </c>
      <c r="J109" s="88">
        <v>9</v>
      </c>
      <c r="K109" s="88">
        <v>10</v>
      </c>
      <c r="L109" s="88">
        <v>11</v>
      </c>
      <c r="M109" s="88">
        <v>12</v>
      </c>
      <c r="N109" s="88">
        <v>1</v>
      </c>
    </row>
    <row r="110" spans="1:14" x14ac:dyDescent="0.25">
      <c r="A110" s="82" t="s">
        <v>8</v>
      </c>
      <c r="B110" s="89" t="s">
        <v>44</v>
      </c>
      <c r="C110" s="84">
        <f>C93+C76+C94+C77</f>
        <v>15448546</v>
      </c>
      <c r="D110" s="84">
        <f t="shared" ref="D110:M110" si="34">D93+D76+D94+D77</f>
        <v>8216866</v>
      </c>
      <c r="E110" s="84">
        <f t="shared" si="34"/>
        <v>10087141</v>
      </c>
      <c r="F110" s="84">
        <f t="shared" si="34"/>
        <v>11032958</v>
      </c>
      <c r="G110" s="84">
        <f t="shared" si="34"/>
        <v>13485906</v>
      </c>
      <c r="H110" s="84">
        <f t="shared" si="34"/>
        <v>13704055</v>
      </c>
      <c r="I110" s="84">
        <f t="shared" si="34"/>
        <v>14033095</v>
      </c>
      <c r="J110" s="84">
        <f t="shared" si="34"/>
        <v>14364620</v>
      </c>
      <c r="K110" s="84">
        <f t="shared" si="34"/>
        <v>13427540</v>
      </c>
      <c r="L110" s="84">
        <f t="shared" si="34"/>
        <v>11616555</v>
      </c>
      <c r="M110" s="84">
        <f t="shared" si="34"/>
        <v>11776678</v>
      </c>
      <c r="N110" s="84">
        <f>N93+N76+N94+N77</f>
        <v>12132036</v>
      </c>
    </row>
    <row r="111" spans="1:14" x14ac:dyDescent="0.25">
      <c r="A111" s="82" t="s">
        <v>0</v>
      </c>
      <c r="B111" s="89" t="s">
        <v>44</v>
      </c>
      <c r="C111" s="84">
        <f t="shared" ref="C111:N111" si="35">C95+C78</f>
        <v>410</v>
      </c>
      <c r="D111" s="84">
        <f t="shared" si="35"/>
        <v>1056</v>
      </c>
      <c r="E111" s="84">
        <f t="shared" si="35"/>
        <v>10514</v>
      </c>
      <c r="F111" s="84">
        <f t="shared" si="35"/>
        <v>3115</v>
      </c>
      <c r="G111" s="84">
        <f t="shared" si="35"/>
        <v>416</v>
      </c>
      <c r="H111" s="84">
        <f t="shared" si="35"/>
        <v>20714</v>
      </c>
      <c r="I111" s="84">
        <f t="shared" si="35"/>
        <v>27780</v>
      </c>
      <c r="J111" s="84">
        <f t="shared" si="35"/>
        <v>4785</v>
      </c>
      <c r="K111" s="84">
        <f t="shared" si="35"/>
        <v>8879</v>
      </c>
      <c r="L111" s="84">
        <f t="shared" si="35"/>
        <v>10025</v>
      </c>
      <c r="M111" s="84">
        <f t="shared" si="35"/>
        <v>19209</v>
      </c>
      <c r="N111" s="84">
        <f t="shared" si="35"/>
        <v>8639</v>
      </c>
    </row>
    <row r="112" spans="1:14" x14ac:dyDescent="0.25">
      <c r="A112" s="82" t="s">
        <v>1</v>
      </c>
      <c r="B112" s="89" t="s">
        <v>44</v>
      </c>
      <c r="C112" s="84">
        <f t="shared" ref="C112:N112" si="36">C96+C79</f>
        <v>65708158</v>
      </c>
      <c r="D112" s="84">
        <f t="shared" si="36"/>
        <v>6608434</v>
      </c>
      <c r="E112" s="84">
        <f t="shared" si="36"/>
        <v>13496664</v>
      </c>
      <c r="F112" s="84">
        <f t="shared" si="36"/>
        <v>20097652</v>
      </c>
      <c r="G112" s="84">
        <f t="shared" si="36"/>
        <v>21715150</v>
      </c>
      <c r="H112" s="84">
        <f t="shared" si="36"/>
        <v>22697380</v>
      </c>
      <c r="I112" s="84">
        <f t="shared" si="36"/>
        <v>27444505</v>
      </c>
      <c r="J112" s="84">
        <f t="shared" si="36"/>
        <v>27762786</v>
      </c>
      <c r="K112" s="84">
        <f t="shared" si="36"/>
        <v>27866638</v>
      </c>
      <c r="L112" s="84">
        <f t="shared" si="36"/>
        <v>26868760</v>
      </c>
      <c r="M112" s="84">
        <f t="shared" si="36"/>
        <v>25690347</v>
      </c>
      <c r="N112" s="84">
        <f t="shared" si="36"/>
        <v>31826349</v>
      </c>
    </row>
    <row r="113" spans="1:14" x14ac:dyDescent="0.25">
      <c r="A113" s="82" t="s">
        <v>40</v>
      </c>
      <c r="B113" s="89" t="s">
        <v>44</v>
      </c>
      <c r="C113" s="84">
        <f t="shared" ref="C113:N113" si="37">C97+C80</f>
        <v>2198</v>
      </c>
      <c r="D113" s="84">
        <f t="shared" si="37"/>
        <v>860</v>
      </c>
      <c r="E113" s="84">
        <f t="shared" si="37"/>
        <v>6211</v>
      </c>
      <c r="F113" s="84">
        <f t="shared" si="37"/>
        <v>163</v>
      </c>
      <c r="G113" s="84">
        <f t="shared" si="37"/>
        <v>264</v>
      </c>
      <c r="H113" s="84">
        <f t="shared" si="37"/>
        <v>531</v>
      </c>
      <c r="I113" s="84">
        <f t="shared" si="37"/>
        <v>8682</v>
      </c>
      <c r="J113" s="84">
        <f t="shared" si="37"/>
        <v>396</v>
      </c>
      <c r="K113" s="84">
        <f t="shared" si="37"/>
        <v>1271</v>
      </c>
      <c r="L113" s="84">
        <f t="shared" si="37"/>
        <v>769</v>
      </c>
      <c r="M113" s="84">
        <f t="shared" si="37"/>
        <v>8118</v>
      </c>
      <c r="N113" s="84">
        <f t="shared" si="37"/>
        <v>1444</v>
      </c>
    </row>
    <row r="114" spans="1:14" x14ac:dyDescent="0.25">
      <c r="A114" s="82" t="s">
        <v>2</v>
      </c>
      <c r="B114" s="89" t="s">
        <v>44</v>
      </c>
      <c r="C114" s="84">
        <f t="shared" ref="C114:N114" si="38">C98+C81</f>
        <v>599773</v>
      </c>
      <c r="D114" s="84">
        <f t="shared" si="38"/>
        <v>278246</v>
      </c>
      <c r="E114" s="84">
        <f t="shared" si="38"/>
        <v>405857</v>
      </c>
      <c r="F114" s="84">
        <f t="shared" si="38"/>
        <v>880164</v>
      </c>
      <c r="G114" s="84">
        <f t="shared" si="38"/>
        <v>1028931</v>
      </c>
      <c r="H114" s="84">
        <f t="shared" si="38"/>
        <v>688330</v>
      </c>
      <c r="I114" s="84">
        <f t="shared" si="38"/>
        <v>867582</v>
      </c>
      <c r="J114" s="84">
        <f t="shared" si="38"/>
        <v>1614080</v>
      </c>
      <c r="K114" s="84">
        <f t="shared" si="38"/>
        <v>1445005</v>
      </c>
      <c r="L114" s="84">
        <f t="shared" si="38"/>
        <v>741090</v>
      </c>
      <c r="M114" s="84">
        <f t="shared" si="38"/>
        <v>624313</v>
      </c>
      <c r="N114" s="84">
        <f t="shared" si="38"/>
        <v>539368</v>
      </c>
    </row>
    <row r="115" spans="1:14" x14ac:dyDescent="0.25">
      <c r="A115" s="82" t="s">
        <v>35</v>
      </c>
      <c r="B115" s="89" t="s">
        <v>44</v>
      </c>
      <c r="C115" s="84">
        <f t="shared" ref="C115:N115" si="39">C99+C82</f>
        <v>38</v>
      </c>
      <c r="D115" s="84">
        <f t="shared" si="39"/>
        <v>116</v>
      </c>
      <c r="E115" s="84">
        <f t="shared" si="39"/>
        <v>131</v>
      </c>
      <c r="F115" s="84">
        <f t="shared" si="39"/>
        <v>125</v>
      </c>
      <c r="G115" s="84">
        <f t="shared" si="39"/>
        <v>131</v>
      </c>
      <c r="H115" s="84">
        <f t="shared" si="39"/>
        <v>119</v>
      </c>
      <c r="I115" s="84">
        <f t="shared" si="39"/>
        <v>119</v>
      </c>
      <c r="J115" s="84">
        <f t="shared" si="39"/>
        <v>128</v>
      </c>
      <c r="K115" s="84">
        <f t="shared" si="39"/>
        <v>119</v>
      </c>
      <c r="L115" s="84">
        <f t="shared" si="39"/>
        <v>125</v>
      </c>
      <c r="M115" s="84">
        <f t="shared" si="39"/>
        <v>119</v>
      </c>
      <c r="N115" s="84">
        <f t="shared" si="39"/>
        <v>131</v>
      </c>
    </row>
    <row r="116" spans="1:14" x14ac:dyDescent="0.25">
      <c r="A116" s="82" t="s">
        <v>4</v>
      </c>
      <c r="B116" s="89" t="s">
        <v>44</v>
      </c>
      <c r="C116" s="84">
        <f t="shared" ref="C116:N116" si="40">C100+C83</f>
        <v>5010</v>
      </c>
      <c r="D116" s="84">
        <f t="shared" si="40"/>
        <v>471</v>
      </c>
      <c r="E116" s="84">
        <f t="shared" si="40"/>
        <v>723</v>
      </c>
      <c r="F116" s="84">
        <f t="shared" si="40"/>
        <v>9008</v>
      </c>
      <c r="G116" s="84">
        <f t="shared" si="40"/>
        <v>2775</v>
      </c>
      <c r="H116" s="84">
        <f t="shared" si="40"/>
        <v>8404</v>
      </c>
      <c r="I116" s="84">
        <f t="shared" si="40"/>
        <v>4397</v>
      </c>
      <c r="J116" s="84">
        <f t="shared" si="40"/>
        <v>9207</v>
      </c>
      <c r="K116" s="84">
        <f t="shared" si="40"/>
        <v>2456</v>
      </c>
      <c r="L116" s="84">
        <f t="shared" si="40"/>
        <v>670</v>
      </c>
      <c r="M116" s="84">
        <f t="shared" si="40"/>
        <v>320</v>
      </c>
      <c r="N116" s="84">
        <f t="shared" si="40"/>
        <v>3931</v>
      </c>
    </row>
    <row r="117" spans="1:14" x14ac:dyDescent="0.25">
      <c r="A117" s="82" t="s">
        <v>5</v>
      </c>
      <c r="B117" s="89" t="s">
        <v>44</v>
      </c>
      <c r="C117" s="84">
        <f t="shared" ref="C117:N117" si="41">C101+C84</f>
        <v>5970</v>
      </c>
      <c r="D117" s="84">
        <f t="shared" si="41"/>
        <v>9962</v>
      </c>
      <c r="E117" s="84">
        <f t="shared" si="41"/>
        <v>1361</v>
      </c>
      <c r="F117" s="84">
        <f t="shared" si="41"/>
        <v>7142</v>
      </c>
      <c r="G117" s="84">
        <f t="shared" si="41"/>
        <v>11486</v>
      </c>
      <c r="H117" s="84">
        <f t="shared" si="41"/>
        <v>11829</v>
      </c>
      <c r="I117" s="84">
        <f t="shared" si="41"/>
        <v>13624</v>
      </c>
      <c r="J117" s="84">
        <f t="shared" si="41"/>
        <v>2679</v>
      </c>
      <c r="K117" s="84">
        <f t="shared" si="41"/>
        <v>8987</v>
      </c>
      <c r="L117" s="84">
        <f t="shared" si="41"/>
        <v>9371</v>
      </c>
      <c r="M117" s="84">
        <f t="shared" si="41"/>
        <v>13974</v>
      </c>
      <c r="N117" s="84">
        <f t="shared" si="41"/>
        <v>10485</v>
      </c>
    </row>
    <row r="118" spans="1:14" x14ac:dyDescent="0.25">
      <c r="A118" s="82" t="s">
        <v>43</v>
      </c>
      <c r="B118" s="144" t="s">
        <v>44</v>
      </c>
      <c r="C118" s="84">
        <f t="shared" ref="C118:N118" si="42">C102+C85</f>
        <v>189653</v>
      </c>
      <c r="D118" s="84">
        <f t="shared" si="42"/>
        <v>338008</v>
      </c>
      <c r="E118" s="84">
        <f t="shared" si="42"/>
        <v>411392</v>
      </c>
      <c r="F118" s="84">
        <f t="shared" si="42"/>
        <v>290672</v>
      </c>
      <c r="G118" s="84">
        <f t="shared" si="42"/>
        <v>110970</v>
      </c>
      <c r="H118" s="84">
        <f t="shared" si="42"/>
        <v>71606</v>
      </c>
      <c r="I118" s="84">
        <f t="shared" si="42"/>
        <v>74723</v>
      </c>
      <c r="J118" s="84">
        <f t="shared" si="42"/>
        <v>123584</v>
      </c>
      <c r="K118" s="84">
        <f t="shared" si="42"/>
        <v>123308</v>
      </c>
      <c r="L118" s="84">
        <f t="shared" si="42"/>
        <v>287039</v>
      </c>
      <c r="M118" s="84">
        <f t="shared" si="42"/>
        <v>366705</v>
      </c>
      <c r="N118" s="84">
        <f t="shared" si="42"/>
        <v>255778</v>
      </c>
    </row>
    <row r="119" spans="1:14" x14ac:dyDescent="0.25">
      <c r="A119" s="82" t="s">
        <v>11</v>
      </c>
      <c r="B119" s="89" t="s">
        <v>44</v>
      </c>
      <c r="C119" s="84">
        <f t="shared" ref="C119:N119" si="43">C103+C86</f>
        <v>172479</v>
      </c>
      <c r="D119" s="84">
        <f t="shared" si="43"/>
        <v>176865</v>
      </c>
      <c r="E119" s="84">
        <f t="shared" si="43"/>
        <v>298141</v>
      </c>
      <c r="F119" s="84">
        <f t="shared" si="43"/>
        <v>277769</v>
      </c>
      <c r="G119" s="84">
        <f t="shared" si="43"/>
        <v>185554</v>
      </c>
      <c r="H119" s="84">
        <f t="shared" si="43"/>
        <v>116473</v>
      </c>
      <c r="I119" s="84">
        <f t="shared" si="43"/>
        <v>224884</v>
      </c>
      <c r="J119" s="84">
        <f t="shared" si="43"/>
        <v>340525</v>
      </c>
      <c r="K119" s="84">
        <f t="shared" si="43"/>
        <v>362397</v>
      </c>
      <c r="L119" s="84">
        <f t="shared" si="43"/>
        <v>395517</v>
      </c>
      <c r="M119" s="84">
        <f t="shared" si="43"/>
        <v>361350</v>
      </c>
      <c r="N119" s="84">
        <f t="shared" si="43"/>
        <v>404170</v>
      </c>
    </row>
    <row r="120" spans="1:14" x14ac:dyDescent="0.25">
      <c r="A120" s="82" t="s">
        <v>6</v>
      </c>
      <c r="B120" s="89" t="s">
        <v>44</v>
      </c>
      <c r="C120" s="84">
        <f t="shared" ref="C120:N120" si="44">C104+C87</f>
        <v>34153</v>
      </c>
      <c r="D120" s="84">
        <f t="shared" si="44"/>
        <v>23426</v>
      </c>
      <c r="E120" s="84">
        <f t="shared" si="44"/>
        <v>33751</v>
      </c>
      <c r="F120" s="84">
        <f t="shared" si="44"/>
        <v>45341</v>
      </c>
      <c r="G120" s="84">
        <f t="shared" si="44"/>
        <v>16504</v>
      </c>
      <c r="H120" s="84">
        <f t="shared" si="44"/>
        <v>8231</v>
      </c>
      <c r="I120" s="84">
        <f t="shared" si="44"/>
        <v>32927</v>
      </c>
      <c r="J120" s="84">
        <f t="shared" si="44"/>
        <v>3253</v>
      </c>
      <c r="K120" s="84">
        <f t="shared" si="44"/>
        <v>26000</v>
      </c>
      <c r="L120" s="84">
        <f t="shared" si="44"/>
        <v>40206</v>
      </c>
      <c r="M120" s="84">
        <f t="shared" si="44"/>
        <v>59608</v>
      </c>
      <c r="N120" s="84">
        <f t="shared" si="44"/>
        <v>45417</v>
      </c>
    </row>
    <row r="121" spans="1:14" x14ac:dyDescent="0.25">
      <c r="A121" s="259" t="s">
        <v>90</v>
      </c>
      <c r="B121" s="89" t="s">
        <v>44</v>
      </c>
      <c r="C121" s="84">
        <f t="shared" ref="C121:N121" si="45">C105+C88</f>
        <v>1017</v>
      </c>
      <c r="D121" s="84">
        <f t="shared" si="45"/>
        <v>0</v>
      </c>
      <c r="E121" s="84">
        <f t="shared" si="45"/>
        <v>0</v>
      </c>
      <c r="F121" s="84">
        <f t="shared" si="45"/>
        <v>0</v>
      </c>
      <c r="G121" s="84">
        <f t="shared" si="45"/>
        <v>6393</v>
      </c>
      <c r="H121" s="84">
        <f t="shared" si="45"/>
        <v>19017</v>
      </c>
      <c r="I121" s="84">
        <f t="shared" si="45"/>
        <v>24256</v>
      </c>
      <c r="J121" s="84">
        <f t="shared" si="45"/>
        <v>8064</v>
      </c>
      <c r="K121" s="84">
        <f t="shared" si="45"/>
        <v>11615</v>
      </c>
      <c r="L121" s="84">
        <f t="shared" si="45"/>
        <v>5612</v>
      </c>
      <c r="M121" s="84">
        <f t="shared" si="45"/>
        <v>3104</v>
      </c>
      <c r="N121" s="84">
        <f t="shared" si="45"/>
        <v>3095</v>
      </c>
    </row>
    <row r="122" spans="1:14" x14ac:dyDescent="0.25">
      <c r="A122" s="83" t="s">
        <v>7</v>
      </c>
      <c r="B122" s="89" t="s">
        <v>44</v>
      </c>
      <c r="C122" s="84">
        <f t="shared" ref="C122:N122" si="46">C106+C89</f>
        <v>49711</v>
      </c>
      <c r="D122" s="84">
        <f t="shared" si="46"/>
        <v>46644</v>
      </c>
      <c r="E122" s="84">
        <f t="shared" si="46"/>
        <v>54441</v>
      </c>
      <c r="F122" s="84">
        <f t="shared" si="46"/>
        <v>53007</v>
      </c>
      <c r="G122" s="84">
        <f t="shared" si="46"/>
        <v>64308</v>
      </c>
      <c r="H122" s="84">
        <f t="shared" si="46"/>
        <v>61671</v>
      </c>
      <c r="I122" s="84">
        <f t="shared" si="46"/>
        <v>59856</v>
      </c>
      <c r="J122" s="84">
        <f t="shared" si="46"/>
        <v>73869</v>
      </c>
      <c r="K122" s="84">
        <f t="shared" si="46"/>
        <v>61727</v>
      </c>
      <c r="L122" s="84">
        <f t="shared" si="46"/>
        <v>56519</v>
      </c>
      <c r="M122" s="84">
        <f t="shared" si="46"/>
        <v>60311</v>
      </c>
      <c r="N122" s="84">
        <f t="shared" si="46"/>
        <v>61876</v>
      </c>
    </row>
    <row r="123" spans="1:14" x14ac:dyDescent="0.25">
      <c r="A123" s="83" t="s">
        <v>30</v>
      </c>
      <c r="B123" s="89" t="s">
        <v>44</v>
      </c>
      <c r="C123" s="84">
        <f t="shared" ref="C123:N123" si="47">C107+C90</f>
        <v>4715</v>
      </c>
      <c r="D123" s="84">
        <f t="shared" si="47"/>
        <v>4550</v>
      </c>
      <c r="E123" s="84">
        <f t="shared" si="47"/>
        <v>7194</v>
      </c>
      <c r="F123" s="84">
        <f t="shared" si="47"/>
        <v>5112</v>
      </c>
      <c r="G123" s="84">
        <f t="shared" si="47"/>
        <v>5684</v>
      </c>
      <c r="H123" s="84">
        <f t="shared" si="47"/>
        <v>6616</v>
      </c>
      <c r="I123" s="84">
        <f t="shared" si="47"/>
        <v>5230</v>
      </c>
      <c r="J123" s="84">
        <f t="shared" si="47"/>
        <v>5612</v>
      </c>
      <c r="K123" s="84">
        <f t="shared" si="47"/>
        <v>6678</v>
      </c>
      <c r="L123" s="84">
        <f t="shared" si="47"/>
        <v>5481</v>
      </c>
      <c r="M123" s="84">
        <f t="shared" si="47"/>
        <v>5893</v>
      </c>
      <c r="N123" s="84">
        <f t="shared" si="47"/>
        <v>4807</v>
      </c>
    </row>
    <row r="124" spans="1:14" x14ac:dyDescent="0.25">
      <c r="A124" s="83" t="s">
        <v>29</v>
      </c>
      <c r="B124" s="89" t="s">
        <v>44</v>
      </c>
      <c r="C124" s="84">
        <v>3028522</v>
      </c>
      <c r="D124" s="84">
        <v>1946023</v>
      </c>
      <c r="E124" s="84">
        <v>1888752</v>
      </c>
      <c r="F124" s="84">
        <v>1245599</v>
      </c>
      <c r="G124" s="84">
        <v>655118</v>
      </c>
      <c r="H124" s="94">
        <v>493880</v>
      </c>
      <c r="I124" s="84">
        <v>474566</v>
      </c>
      <c r="J124" s="84">
        <v>487027</v>
      </c>
      <c r="K124" s="84">
        <v>578497</v>
      </c>
      <c r="L124" s="84">
        <v>1393062</v>
      </c>
      <c r="M124" s="84">
        <v>1858523</v>
      </c>
      <c r="N124" s="94">
        <v>1971782</v>
      </c>
    </row>
    <row r="125" spans="1:14" x14ac:dyDescent="0.25">
      <c r="A125" s="83" t="s">
        <v>27</v>
      </c>
      <c r="B125" s="89" t="s">
        <v>44</v>
      </c>
      <c r="C125" s="84">
        <f t="shared" ref="C125:N125" si="48">SUM(C110:C124)</f>
        <v>85250353</v>
      </c>
      <c r="D125" s="84">
        <f t="shared" si="48"/>
        <v>17651527</v>
      </c>
      <c r="E125" s="84">
        <f t="shared" si="48"/>
        <v>26702273</v>
      </c>
      <c r="F125" s="84">
        <f t="shared" si="48"/>
        <v>33947827</v>
      </c>
      <c r="G125" s="84">
        <f t="shared" si="48"/>
        <v>37289590</v>
      </c>
      <c r="H125" s="84">
        <f t="shared" si="48"/>
        <v>37908856</v>
      </c>
      <c r="I125" s="84">
        <f t="shared" si="48"/>
        <v>43296226</v>
      </c>
      <c r="J125" s="84">
        <f t="shared" si="48"/>
        <v>44800615</v>
      </c>
      <c r="K125" s="84">
        <f t="shared" si="48"/>
        <v>43931117</v>
      </c>
      <c r="L125" s="84">
        <f>SUM(L110:L124)</f>
        <v>41430801</v>
      </c>
      <c r="M125" s="84">
        <f t="shared" si="48"/>
        <v>40848572</v>
      </c>
      <c r="N125" s="84">
        <f t="shared" si="48"/>
        <v>47269308</v>
      </c>
    </row>
    <row r="126" spans="1:14" x14ac:dyDescent="0.25">
      <c r="C126" s="194"/>
      <c r="D126" s="194"/>
      <c r="E126" s="194"/>
      <c r="F126" s="194"/>
      <c r="G126" s="194"/>
      <c r="H126" s="141"/>
      <c r="I126" s="141"/>
      <c r="J126" s="141"/>
      <c r="K126" s="141"/>
      <c r="L126" s="141"/>
      <c r="M126" s="141"/>
      <c r="N126" s="81"/>
    </row>
    <row r="127" spans="1:14" x14ac:dyDescent="0.25">
      <c r="C127" s="45"/>
    </row>
    <row r="128" spans="1:14" ht="13" x14ac:dyDescent="0.3">
      <c r="A128" s="56"/>
      <c r="B128" s="61" t="s">
        <v>15</v>
      </c>
      <c r="C128" s="58">
        <v>2</v>
      </c>
      <c r="D128" s="47">
        <v>3</v>
      </c>
      <c r="E128" s="47">
        <v>4</v>
      </c>
      <c r="F128" s="47">
        <v>5</v>
      </c>
      <c r="G128" s="47">
        <v>6</v>
      </c>
      <c r="H128" s="47">
        <v>7</v>
      </c>
      <c r="I128" s="47">
        <v>8</v>
      </c>
      <c r="J128" s="46">
        <v>9</v>
      </c>
      <c r="K128" s="46">
        <v>10</v>
      </c>
      <c r="L128" s="46">
        <v>11</v>
      </c>
      <c r="M128" s="46">
        <v>12</v>
      </c>
      <c r="N128" s="46">
        <v>1</v>
      </c>
    </row>
    <row r="129" spans="1:15" x14ac:dyDescent="0.25">
      <c r="A129" s="57" t="s">
        <v>21</v>
      </c>
      <c r="B129" s="54" t="s">
        <v>44</v>
      </c>
      <c r="C129" s="59">
        <v>76116583.569999993</v>
      </c>
      <c r="D129" s="49">
        <v>17616805.09</v>
      </c>
      <c r="E129" s="49">
        <v>26728854.100000001</v>
      </c>
      <c r="F129" s="49">
        <v>33944099.079999998</v>
      </c>
      <c r="G129" s="139">
        <v>37294101.850000001</v>
      </c>
      <c r="H129" s="139">
        <v>37917211.479999997</v>
      </c>
      <c r="I129" s="139">
        <v>43371654.280000001</v>
      </c>
      <c r="J129" s="49">
        <v>44831590.57</v>
      </c>
      <c r="K129" s="49">
        <v>44011513.039999999</v>
      </c>
      <c r="L129" s="49">
        <v>44052486.880000003</v>
      </c>
      <c r="M129" s="149">
        <v>41004963.93</v>
      </c>
      <c r="N129" s="206">
        <v>59197819.460000001</v>
      </c>
      <c r="O129" s="45"/>
    </row>
    <row r="130" spans="1:15" x14ac:dyDescent="0.25">
      <c r="A130" s="51" t="s">
        <v>8</v>
      </c>
      <c r="B130" s="60" t="s">
        <v>44</v>
      </c>
      <c r="C130" s="53">
        <f>C110/C125*$C$129</f>
        <v>13793380.335257839</v>
      </c>
      <c r="D130" s="53">
        <f t="shared" ref="D130:N130" si="49">D110/D$125*D$129</f>
        <v>8200702.7931718277</v>
      </c>
      <c r="E130" s="53">
        <f t="shared" si="49"/>
        <v>10097182.366277512</v>
      </c>
      <c r="F130" s="53">
        <f t="shared" si="49"/>
        <v>11031746.435419228</v>
      </c>
      <c r="G130" s="53">
        <f t="shared" si="49"/>
        <v>13487537.725770814</v>
      </c>
      <c r="H130" s="140">
        <f t="shared" si="49"/>
        <v>13707075.506803777</v>
      </c>
      <c r="I130" s="53">
        <f t="shared" si="49"/>
        <v>14057542.678625075</v>
      </c>
      <c r="J130" s="53">
        <f t="shared" si="49"/>
        <v>14374551.834469981</v>
      </c>
      <c r="K130" s="53">
        <f t="shared" si="49"/>
        <v>13452113.038808497</v>
      </c>
      <c r="L130" s="53">
        <f t="shared" si="49"/>
        <v>12351635.121133633</v>
      </c>
      <c r="M130" s="53">
        <f t="shared" si="49"/>
        <v>11821765.926241549</v>
      </c>
      <c r="N130" s="53">
        <f t="shared" si="49"/>
        <v>15193581.357489316</v>
      </c>
      <c r="O130" s="45">
        <f>L130-L110</f>
        <v>735080.12113363296</v>
      </c>
    </row>
    <row r="131" spans="1:15" x14ac:dyDescent="0.25">
      <c r="A131" s="51" t="s">
        <v>0</v>
      </c>
      <c r="B131" s="60" t="s">
        <v>44</v>
      </c>
      <c r="C131" s="53">
        <f t="shared" ref="C131:C144" si="50">C111/$C$125*$C$129</f>
        <v>366.07237583755216</v>
      </c>
      <c r="D131" s="53">
        <f t="shared" ref="D131:N131" si="51">D111/D$125*D$129</f>
        <v>1053.9227668541084</v>
      </c>
      <c r="E131" s="53">
        <f t="shared" si="51"/>
        <v>10524.46628822198</v>
      </c>
      <c r="F131" s="53">
        <f t="shared" si="51"/>
        <v>3114.6579318375811</v>
      </c>
      <c r="G131" s="53">
        <f t="shared" si="51"/>
        <v>416.05033387602276</v>
      </c>
      <c r="H131" s="140">
        <f t="shared" si="51"/>
        <v>20718.565566756221</v>
      </c>
      <c r="I131" s="53">
        <f t="shared" si="51"/>
        <v>27828.396772928892</v>
      </c>
      <c r="J131" s="53">
        <f t="shared" si="51"/>
        <v>4788.3083943702559</v>
      </c>
      <c r="K131" s="53">
        <f t="shared" si="51"/>
        <v>8895.2489936042366</v>
      </c>
      <c r="L131" s="53">
        <f t="shared" si="51"/>
        <v>10659.368641509007</v>
      </c>
      <c r="M131" s="53">
        <f t="shared" si="51"/>
        <v>19282.543148175901</v>
      </c>
      <c r="N131" s="53">
        <f t="shared" si="51"/>
        <v>10819.070216025588</v>
      </c>
      <c r="O131" s="45">
        <f t="shared" ref="O131:O144" si="52">L131-L111</f>
        <v>634.36864150900692</v>
      </c>
    </row>
    <row r="132" spans="1:15" x14ac:dyDescent="0.25">
      <c r="A132" s="51" t="s">
        <v>1</v>
      </c>
      <c r="B132" s="60" t="s">
        <v>44</v>
      </c>
      <c r="C132" s="53">
        <f t="shared" si="50"/>
        <v>58668150.026754305</v>
      </c>
      <c r="D132" s="53">
        <f t="shared" ref="D132:N132" si="53">D112/D$125*D$129</f>
        <v>6595434.7025120864</v>
      </c>
      <c r="E132" s="53">
        <f t="shared" si="53"/>
        <v>13510099.417106641</v>
      </c>
      <c r="F132" s="53">
        <f t="shared" si="53"/>
        <v>20095445.012234807</v>
      </c>
      <c r="G132" s="53">
        <f t="shared" si="53"/>
        <v>21717777.422278646</v>
      </c>
      <c r="H132" s="140">
        <f t="shared" si="53"/>
        <v>22702382.722969066</v>
      </c>
      <c r="I132" s="53">
        <f t="shared" si="53"/>
        <v>27492317.292175334</v>
      </c>
      <c r="J132" s="53">
        <f t="shared" si="53"/>
        <v>27781981.453480672</v>
      </c>
      <c r="K132" s="53">
        <f t="shared" si="53"/>
        <v>27917635.27701696</v>
      </c>
      <c r="L132" s="53">
        <f t="shared" si="53"/>
        <v>28568979.329698905</v>
      </c>
      <c r="M132" s="53">
        <f t="shared" si="53"/>
        <v>25788704.488474745</v>
      </c>
      <c r="N132" s="53">
        <f t="shared" si="53"/>
        <v>39857796.567974962</v>
      </c>
      <c r="O132" s="276">
        <f t="shared" si="52"/>
        <v>1700219.3296989053</v>
      </c>
    </row>
    <row r="133" spans="1:15" x14ac:dyDescent="0.25">
      <c r="A133" s="51" t="s">
        <v>40</v>
      </c>
      <c r="B133" s="60" t="s">
        <v>44</v>
      </c>
      <c r="C133" s="53">
        <f t="shared" si="50"/>
        <v>1962.5050782705848</v>
      </c>
      <c r="D133" s="53">
        <f t="shared" ref="D133:N133" si="54">D113/D$125*D$129</f>
        <v>858.30831391527772</v>
      </c>
      <c r="E133" s="53">
        <f t="shared" si="54"/>
        <v>6217.1828149274043</v>
      </c>
      <c r="F133" s="53">
        <f t="shared" si="54"/>
        <v>162.98210044607566</v>
      </c>
      <c r="G133" s="53">
        <f t="shared" si="54"/>
        <v>264.0319426520914</v>
      </c>
      <c r="H133" s="140">
        <f t="shared" si="54"/>
        <v>531.11703755660676</v>
      </c>
      <c r="I133" s="53">
        <f t="shared" si="54"/>
        <v>8697.1252981486195</v>
      </c>
      <c r="J133" s="53">
        <f t="shared" si="54"/>
        <v>396.2737981547798</v>
      </c>
      <c r="K133" s="53">
        <f t="shared" si="54"/>
        <v>1273.3259906375702</v>
      </c>
      <c r="L133" s="53">
        <f t="shared" si="54"/>
        <v>817.66129529380817</v>
      </c>
      <c r="M133" s="53">
        <f t="shared" si="54"/>
        <v>8149.0803934037158</v>
      </c>
      <c r="N133" s="53">
        <f t="shared" si="54"/>
        <v>1808.3965032921574</v>
      </c>
      <c r="O133" s="45">
        <f t="shared" si="52"/>
        <v>48.661295293808166</v>
      </c>
    </row>
    <row r="134" spans="1:15" x14ac:dyDescent="0.25">
      <c r="A134" s="51" t="s">
        <v>2</v>
      </c>
      <c r="B134" s="60" t="s">
        <v>44</v>
      </c>
      <c r="C134" s="53">
        <f t="shared" si="50"/>
        <v>535512.99286150292</v>
      </c>
      <c r="D134" s="53">
        <f t="shared" ref="D134:N134" si="55">D114/D$125*D$129</f>
        <v>277698.66873682599</v>
      </c>
      <c r="E134" s="53">
        <f t="shared" si="55"/>
        <v>406261.01525003882</v>
      </c>
      <c r="F134" s="53">
        <f t="shared" si="55"/>
        <v>880067.34636208438</v>
      </c>
      <c r="G134" s="53">
        <f t="shared" si="55"/>
        <v>1029055.4953975721</v>
      </c>
      <c r="H134" s="140">
        <f t="shared" si="55"/>
        <v>688481.71461645793</v>
      </c>
      <c r="I134" s="53">
        <f t="shared" si="55"/>
        <v>869093.4531695894</v>
      </c>
      <c r="J134" s="53">
        <f t="shared" si="55"/>
        <v>1615195.9902163306</v>
      </c>
      <c r="K134" s="53">
        <f t="shared" si="55"/>
        <v>1447649.4280890969</v>
      </c>
      <c r="L134" s="53">
        <f t="shared" si="55"/>
        <v>787985.1876843801</v>
      </c>
      <c r="M134" s="53">
        <f t="shared" si="55"/>
        <v>626703.2308015587</v>
      </c>
      <c r="N134" s="53">
        <f t="shared" si="55"/>
        <v>675478.67395268998</v>
      </c>
      <c r="O134" s="45">
        <f t="shared" si="52"/>
        <v>46895.1876843801</v>
      </c>
    </row>
    <row r="135" spans="1:15" x14ac:dyDescent="0.25">
      <c r="A135" s="51" t="s">
        <v>35</v>
      </c>
      <c r="B135" s="60" t="s">
        <v>44</v>
      </c>
      <c r="C135" s="53">
        <f t="shared" si="50"/>
        <v>33.928659223968253</v>
      </c>
      <c r="D135" s="53">
        <f t="shared" ref="D135:N135" si="56">D115/D$125*D$129</f>
        <v>115.77181908624675</v>
      </c>
      <c r="E135" s="53">
        <f t="shared" si="56"/>
        <v>131.13040553139427</v>
      </c>
      <c r="F135" s="53">
        <f t="shared" si="56"/>
        <v>124.98627334821755</v>
      </c>
      <c r="G135" s="53">
        <f t="shared" si="56"/>
        <v>131.0158503311514</v>
      </c>
      <c r="H135" s="140">
        <f t="shared" si="56"/>
        <v>119.02622875562373</v>
      </c>
      <c r="I135" s="53">
        <f t="shared" si="56"/>
        <v>119.20731519001218</v>
      </c>
      <c r="J135" s="53">
        <f t="shared" si="56"/>
        <v>128.0885004136662</v>
      </c>
      <c r="K135" s="53">
        <f t="shared" si="56"/>
        <v>119.21777567731775</v>
      </c>
      <c r="L135" s="53">
        <f t="shared" si="56"/>
        <v>132.90983343527441</v>
      </c>
      <c r="M135" s="53">
        <f t="shared" si="56"/>
        <v>119.45560074095123</v>
      </c>
      <c r="N135" s="53">
        <f t="shared" si="56"/>
        <v>164.05813153135225</v>
      </c>
      <c r="O135" s="45">
        <f>L135-L115</f>
        <v>7.9098334352744075</v>
      </c>
    </row>
    <row r="136" spans="1:15" x14ac:dyDescent="0.25">
      <c r="A136" s="51" t="s">
        <v>4</v>
      </c>
      <c r="B136" s="60" t="s">
        <v>44</v>
      </c>
      <c r="C136" s="53">
        <f t="shared" si="50"/>
        <v>4473.2258608442353</v>
      </c>
      <c r="D136" s="53">
        <f t="shared" ref="D136:N136" si="57">D116/D$125*D$129</f>
        <v>470.07350680708817</v>
      </c>
      <c r="E136" s="53">
        <f t="shared" si="57"/>
        <v>723.7197190778478</v>
      </c>
      <c r="F136" s="53">
        <f t="shared" si="57"/>
        <v>9007.0108025659483</v>
      </c>
      <c r="G136" s="53">
        <f t="shared" si="57"/>
        <v>2775.3357608316423</v>
      </c>
      <c r="H136" s="140">
        <f t="shared" si="57"/>
        <v>8405.8523232122861</v>
      </c>
      <c r="I136" s="53">
        <f t="shared" si="57"/>
        <v>4404.6602091637278</v>
      </c>
      <c r="J136" s="53">
        <f t="shared" si="57"/>
        <v>9213.3658070986294</v>
      </c>
      <c r="K136" s="53">
        <f t="shared" si="57"/>
        <v>2460.494597172205</v>
      </c>
      <c r="L136" s="53">
        <f t="shared" si="57"/>
        <v>712.39670721307084</v>
      </c>
      <c r="M136" s="53">
        <f t="shared" si="57"/>
        <v>321.22514484961681</v>
      </c>
      <c r="N136" s="53">
        <f t="shared" si="57"/>
        <v>4922.9962980896617</v>
      </c>
      <c r="O136" s="45">
        <f t="shared" si="52"/>
        <v>42.39670721307084</v>
      </c>
    </row>
    <row r="137" spans="1:15" x14ac:dyDescent="0.25">
      <c r="A137" s="51" t="s">
        <v>5</v>
      </c>
      <c r="B137" s="60" t="s">
        <v>44</v>
      </c>
      <c r="C137" s="53">
        <f t="shared" si="50"/>
        <v>5330.3709359760651</v>
      </c>
      <c r="D137" s="53">
        <f t="shared" ref="D137:N137" si="58">D117/D$125*D$129</f>
        <v>9942.4039804930198</v>
      </c>
      <c r="E137" s="53">
        <f t="shared" si="58"/>
        <v>1362.3548238796002</v>
      </c>
      <c r="F137" s="53">
        <f t="shared" si="58"/>
        <v>7141.2157140237578</v>
      </c>
      <c r="G137" s="53">
        <f t="shared" si="58"/>
        <v>11487.389747355764</v>
      </c>
      <c r="H137" s="140">
        <f t="shared" si="58"/>
        <v>11831.607226472885</v>
      </c>
      <c r="I137" s="53">
        <f t="shared" si="58"/>
        <v>13647.734976039712</v>
      </c>
      <c r="J137" s="53">
        <f t="shared" si="58"/>
        <v>2680.8522860016542</v>
      </c>
      <c r="K137" s="53">
        <f t="shared" si="58"/>
        <v>9003.4466387567609</v>
      </c>
      <c r="L137" s="53">
        <f t="shared" si="58"/>
        <v>9963.9843929756516</v>
      </c>
      <c r="M137" s="53">
        <f t="shared" si="58"/>
        <v>14027.500544151702</v>
      </c>
      <c r="N137" s="53">
        <f t="shared" si="58"/>
        <v>13130.912283253649</v>
      </c>
      <c r="O137" s="45">
        <f t="shared" si="52"/>
        <v>592.98439297565164</v>
      </c>
    </row>
    <row r="138" spans="1:15" x14ac:dyDescent="0.25">
      <c r="A138" s="51" t="s">
        <v>43</v>
      </c>
      <c r="B138" s="60" t="s">
        <v>44</v>
      </c>
      <c r="C138" s="53">
        <f t="shared" si="50"/>
        <v>169333.47388955925</v>
      </c>
      <c r="D138" s="53">
        <f t="shared" ref="D138:N138" si="59">D118/D$125*D$129</f>
        <v>337343.11229055258</v>
      </c>
      <c r="E138" s="53">
        <f t="shared" si="59"/>
        <v>411801.52513260575</v>
      </c>
      <c r="F138" s="53">
        <f t="shared" si="59"/>
        <v>290640.0803733847</v>
      </c>
      <c r="G138" s="53">
        <f t="shared" si="59"/>
        <v>110983.42680341886</v>
      </c>
      <c r="H138" s="140">
        <f t="shared" si="59"/>
        <v>71621.782657774747</v>
      </c>
      <c r="I138" s="53">
        <f t="shared" si="59"/>
        <v>74853.178260027562</v>
      </c>
      <c r="J138" s="53">
        <f t="shared" si="59"/>
        <v>123669.44714939471</v>
      </c>
      <c r="K138" s="53">
        <f t="shared" si="59"/>
        <v>123533.6595228462</v>
      </c>
      <c r="L138" s="53">
        <f t="shared" si="59"/>
        <v>305202.44543542183</v>
      </c>
      <c r="M138" s="53">
        <f t="shared" si="59"/>
        <v>368108.95856899599</v>
      </c>
      <c r="N138" s="53">
        <f t="shared" si="59"/>
        <v>320324.12799103977</v>
      </c>
      <c r="O138" s="45">
        <f t="shared" si="52"/>
        <v>18163.445435421832</v>
      </c>
    </row>
    <row r="139" spans="1:15" x14ac:dyDescent="0.25">
      <c r="A139" s="51" t="s">
        <v>11</v>
      </c>
      <c r="B139" s="60" t="s">
        <v>44</v>
      </c>
      <c r="C139" s="53">
        <f t="shared" si="50"/>
        <v>153999.50563923214</v>
      </c>
      <c r="D139" s="53">
        <f t="shared" ref="D139:N139" si="60">D119/D$125*D$129</f>
        <v>176517.0929542158</v>
      </c>
      <c r="E139" s="53">
        <f t="shared" si="60"/>
        <v>298437.78805752232</v>
      </c>
      <c r="F139" s="53">
        <f t="shared" si="60"/>
        <v>277738.4972932883</v>
      </c>
      <c r="G139" s="53">
        <f t="shared" si="60"/>
        <v>185576.45108661425</v>
      </c>
      <c r="H139" s="140">
        <f t="shared" si="60"/>
        <v>116498.67178028374</v>
      </c>
      <c r="I139" s="53">
        <f t="shared" si="60"/>
        <v>225275.7804133672</v>
      </c>
      <c r="J139" s="53">
        <f t="shared" si="60"/>
        <v>340760.44221377879</v>
      </c>
      <c r="K139" s="53">
        <f t="shared" si="60"/>
        <v>363060.20379943628</v>
      </c>
      <c r="L139" s="53">
        <f t="shared" si="60"/>
        <v>420544.78872655542</v>
      </c>
      <c r="M139" s="53">
        <f t="shared" si="60"/>
        <v>362733.45653565315</v>
      </c>
      <c r="N139" s="53">
        <f t="shared" si="60"/>
        <v>506163.16809943999</v>
      </c>
      <c r="O139" s="45">
        <f t="shared" si="52"/>
        <v>25027.788726555416</v>
      </c>
    </row>
    <row r="140" spans="1:15" x14ac:dyDescent="0.25">
      <c r="A140" s="51" t="s">
        <v>6</v>
      </c>
      <c r="B140" s="60" t="s">
        <v>44</v>
      </c>
      <c r="C140" s="53">
        <f t="shared" si="50"/>
        <v>30493.8289072681</v>
      </c>
      <c r="D140" s="53">
        <f t="shared" ref="D140:N140" si="61">D120/D$125*D$129</f>
        <v>23379.919257882902</v>
      </c>
      <c r="E140" s="53">
        <f t="shared" si="61"/>
        <v>33784.597840382354</v>
      </c>
      <c r="F140" s="53">
        <f t="shared" si="61"/>
        <v>45336.020959052257</v>
      </c>
      <c r="G140" s="53">
        <f t="shared" si="61"/>
        <v>16505.996899735288</v>
      </c>
      <c r="H140" s="140">
        <f t="shared" si="61"/>
        <v>8232.8141923322601</v>
      </c>
      <c r="I140" s="53">
        <f t="shared" si="61"/>
        <v>32984.363590433037</v>
      </c>
      <c r="J140" s="53">
        <f t="shared" si="61"/>
        <v>3255.2491550441887</v>
      </c>
      <c r="K140" s="53">
        <f t="shared" si="61"/>
        <v>26047.581240422362</v>
      </c>
      <c r="L140" s="53">
        <f t="shared" si="61"/>
        <v>42750.182104789143</v>
      </c>
      <c r="M140" s="53">
        <f t="shared" si="61"/>
        <v>59836.21385686237</v>
      </c>
      <c r="N140" s="53">
        <f t="shared" si="61"/>
        <v>56878.077555415446</v>
      </c>
      <c r="O140" s="45">
        <f t="shared" si="52"/>
        <v>2544.1821047891426</v>
      </c>
    </row>
    <row r="141" spans="1:15" x14ac:dyDescent="0.25">
      <c r="A141" s="260" t="s">
        <v>90</v>
      </c>
      <c r="B141" s="60" t="s">
        <v>44</v>
      </c>
      <c r="C141" s="53">
        <f t="shared" si="50"/>
        <v>908.03806396778202</v>
      </c>
      <c r="D141" s="53">
        <f t="shared" ref="D141:N141" si="62">D121/D$125*D$129</f>
        <v>0</v>
      </c>
      <c r="E141" s="53">
        <f t="shared" si="62"/>
        <v>0</v>
      </c>
      <c r="F141" s="53">
        <f t="shared" si="62"/>
        <v>0</v>
      </c>
      <c r="G141" s="53">
        <f t="shared" si="62"/>
        <v>6393.7735203591674</v>
      </c>
      <c r="H141" s="140">
        <f t="shared" si="62"/>
        <v>19021.191531476445</v>
      </c>
      <c r="I141" s="53">
        <f t="shared" si="62"/>
        <v>24298.257455873409</v>
      </c>
      <c r="J141" s="53">
        <f t="shared" si="62"/>
        <v>8069.5755260609703</v>
      </c>
      <c r="K141" s="53">
        <f t="shared" si="62"/>
        <v>11636.256004134837</v>
      </c>
      <c r="L141" s="53">
        <f t="shared" si="62"/>
        <v>5967.1198819100791</v>
      </c>
      <c r="M141" s="53">
        <f t="shared" si="62"/>
        <v>3115.8839050412826</v>
      </c>
      <c r="N141" s="53">
        <f t="shared" si="62"/>
        <v>3876.0299014468333</v>
      </c>
      <c r="O141" s="45">
        <f t="shared" si="52"/>
        <v>355.11988191007913</v>
      </c>
    </row>
    <row r="142" spans="1:15" x14ac:dyDescent="0.25">
      <c r="A142" s="52" t="s">
        <v>7</v>
      </c>
      <c r="B142" s="60" t="s">
        <v>44</v>
      </c>
      <c r="C142" s="53">
        <f t="shared" si="50"/>
        <v>44384.936281123315</v>
      </c>
      <c r="D142" s="53">
        <f t="shared" ref="D142:N142" si="63">D122/D$125*D$129</f>
        <v>46552.247667749085</v>
      </c>
      <c r="E142" s="53">
        <f t="shared" si="63"/>
        <v>54495.193950646077</v>
      </c>
      <c r="F142" s="53">
        <f t="shared" si="63"/>
        <v>53001.179130951736</v>
      </c>
      <c r="G142" s="53">
        <f t="shared" si="63"/>
        <v>64315.780939661716</v>
      </c>
      <c r="H142" s="140">
        <f t="shared" si="63"/>
        <v>61684.592887294719</v>
      </c>
      <c r="I142" s="53">
        <f t="shared" si="63"/>
        <v>59960.277798431671</v>
      </c>
      <c r="J142" s="53">
        <f t="shared" si="63"/>
        <v>73920.073727008654</v>
      </c>
      <c r="K142" s="53">
        <f t="shared" si="63"/>
        <v>61839.963354905813</v>
      </c>
      <c r="L142" s="53">
        <f t="shared" si="63"/>
        <v>60095.447007426192</v>
      </c>
      <c r="M142" s="53">
        <f t="shared" si="63"/>
        <v>60541.90534695387</v>
      </c>
      <c r="N142" s="53">
        <f t="shared" si="63"/>
        <v>77490.54157735841</v>
      </c>
      <c r="O142" s="45">
        <f t="shared" si="52"/>
        <v>3576.4470074261917</v>
      </c>
    </row>
    <row r="143" spans="1:15" x14ac:dyDescent="0.25">
      <c r="A143" s="52" t="s">
        <v>30</v>
      </c>
      <c r="B143" s="60" t="s">
        <v>44</v>
      </c>
      <c r="C143" s="53">
        <f t="shared" si="50"/>
        <v>4209.8323221318506</v>
      </c>
      <c r="D143" s="53">
        <f t="shared" ref="D143:N143" si="64">D123/D$125*D$129</f>
        <v>4541.0498003657131</v>
      </c>
      <c r="E143" s="53">
        <f t="shared" si="64"/>
        <v>7201.1613541438965</v>
      </c>
      <c r="F143" s="53">
        <f t="shared" si="64"/>
        <v>5111.4386348487042</v>
      </c>
      <c r="G143" s="53">
        <f t="shared" si="64"/>
        <v>5684.6877349791184</v>
      </c>
      <c r="H143" s="140">
        <f t="shared" si="64"/>
        <v>6617.4582306487955</v>
      </c>
      <c r="I143" s="53">
        <f t="shared" si="64"/>
        <v>5239.1114154938123</v>
      </c>
      <c r="J143" s="53">
        <f t="shared" si="64"/>
        <v>5615.8801900116778</v>
      </c>
      <c r="K143" s="53">
        <f t="shared" si="64"/>
        <v>6690.2210585977136</v>
      </c>
      <c r="L143" s="53">
        <f t="shared" si="64"/>
        <v>5827.8303764699122</v>
      </c>
      <c r="M143" s="53">
        <f t="shared" si="64"/>
        <v>5915.5618081212242</v>
      </c>
      <c r="N143" s="53">
        <f t="shared" si="64"/>
        <v>6020.0567806962608</v>
      </c>
      <c r="O143" s="45">
        <f t="shared" si="52"/>
        <v>346.83037646991215</v>
      </c>
    </row>
    <row r="144" spans="1:15" x14ac:dyDescent="0.25">
      <c r="A144" s="52" t="s">
        <v>29</v>
      </c>
      <c r="B144" s="60" t="s">
        <v>44</v>
      </c>
      <c r="C144" s="53">
        <f t="shared" si="50"/>
        <v>2704044.4971129154</v>
      </c>
      <c r="D144" s="53">
        <f t="shared" ref="D144:N144" si="65">D124/D$125*D$129</f>
        <v>1942195.0232213377</v>
      </c>
      <c r="E144" s="53">
        <f t="shared" si="65"/>
        <v>1890632.1809788705</v>
      </c>
      <c r="F144" s="53">
        <f t="shared" si="65"/>
        <v>1245462.2167701314</v>
      </c>
      <c r="G144" s="53">
        <f t="shared" si="65"/>
        <v>655197.26593315462</v>
      </c>
      <c r="H144" s="140">
        <f t="shared" si="65"/>
        <v>493988.8559481299</v>
      </c>
      <c r="I144" s="53">
        <f t="shared" si="65"/>
        <v>475392.76252490183</v>
      </c>
      <c r="J144" s="53">
        <f t="shared" si="65"/>
        <v>487363.7350856766</v>
      </c>
      <c r="K144" s="53">
        <f t="shared" si="65"/>
        <v>579555.67710925452</v>
      </c>
      <c r="L144" s="53">
        <f t="shared" si="65"/>
        <v>1481213.1070800819</v>
      </c>
      <c r="M144" s="53">
        <f t="shared" si="65"/>
        <v>1865638.4996292009</v>
      </c>
      <c r="N144" s="53">
        <f t="shared" si="65"/>
        <v>2469365.4252454406</v>
      </c>
      <c r="O144" s="45">
        <f t="shared" si="52"/>
        <v>88151.107080081943</v>
      </c>
    </row>
    <row r="145" spans="1:16" x14ac:dyDescent="0.25">
      <c r="A145" s="48" t="s">
        <v>23</v>
      </c>
      <c r="B145" s="54" t="s">
        <v>44</v>
      </c>
      <c r="C145" s="49">
        <f t="shared" ref="C145:N145" si="66">C125</f>
        <v>85250353</v>
      </c>
      <c r="D145" s="49">
        <f t="shared" si="66"/>
        <v>17651527</v>
      </c>
      <c r="E145" s="49">
        <f t="shared" si="66"/>
        <v>26702273</v>
      </c>
      <c r="F145" s="49">
        <f t="shared" si="66"/>
        <v>33947827</v>
      </c>
      <c r="G145" s="49">
        <f t="shared" si="66"/>
        <v>37289590</v>
      </c>
      <c r="H145" s="49">
        <f t="shared" si="66"/>
        <v>37908856</v>
      </c>
      <c r="I145" s="49">
        <f t="shared" si="66"/>
        <v>43296226</v>
      </c>
      <c r="J145" s="49">
        <f t="shared" si="66"/>
        <v>44800615</v>
      </c>
      <c r="K145" s="49">
        <f t="shared" si="66"/>
        <v>43931117</v>
      </c>
      <c r="L145" s="49">
        <f t="shared" si="66"/>
        <v>41430801</v>
      </c>
      <c r="M145" s="49">
        <f t="shared" si="66"/>
        <v>40848572</v>
      </c>
      <c r="N145" s="49">
        <f t="shared" si="66"/>
        <v>47269308</v>
      </c>
      <c r="O145" s="226" t="s">
        <v>82</v>
      </c>
    </row>
    <row r="146" spans="1:16" x14ac:dyDescent="0.25">
      <c r="A146" s="48" t="s">
        <v>46</v>
      </c>
      <c r="B146" s="54" t="s">
        <v>44</v>
      </c>
      <c r="C146" s="142">
        <f t="shared" ref="C146:N146" si="67">C129-C145</f>
        <v>-9133769.4300000072</v>
      </c>
      <c r="D146" s="49">
        <f t="shared" si="67"/>
        <v>-34721.910000000149</v>
      </c>
      <c r="E146" s="49">
        <f t="shared" si="67"/>
        <v>26581.10000000149</v>
      </c>
      <c r="F146" s="49">
        <f t="shared" si="67"/>
        <v>-3727.9200000017881</v>
      </c>
      <c r="G146" s="49">
        <f t="shared" si="67"/>
        <v>4511.8500000014901</v>
      </c>
      <c r="H146" s="49">
        <f t="shared" si="67"/>
        <v>8355.4799999967217</v>
      </c>
      <c r="I146" s="49">
        <f t="shared" si="67"/>
        <v>75428.280000001192</v>
      </c>
      <c r="J146" s="49">
        <f t="shared" si="67"/>
        <v>30975.570000000298</v>
      </c>
      <c r="K146" s="49">
        <f t="shared" si="67"/>
        <v>80396.039999999106</v>
      </c>
      <c r="L146" s="49">
        <f>L129-L145</f>
        <v>2621685.8800000027</v>
      </c>
      <c r="M146" s="49">
        <f t="shared" si="67"/>
        <v>156391.9299999997</v>
      </c>
      <c r="N146" s="49">
        <f t="shared" si="67"/>
        <v>11928511.460000001</v>
      </c>
      <c r="O146" s="45">
        <f>SUM(C146:M146)+'2015'!N144</f>
        <v>2740337.6309999935</v>
      </c>
    </row>
    <row r="147" spans="1:16" ht="13" x14ac:dyDescent="0.3">
      <c r="A147" s="350" t="s">
        <v>64</v>
      </c>
      <c r="B147" s="351"/>
      <c r="C147" s="351"/>
      <c r="D147" s="351"/>
      <c r="E147" s="351"/>
      <c r="F147" s="351"/>
      <c r="G147" s="351"/>
      <c r="H147" s="351"/>
      <c r="I147" s="351"/>
      <c r="J147" s="351"/>
      <c r="K147" s="351"/>
      <c r="L147" s="351"/>
      <c r="M147" s="351"/>
      <c r="N147" s="352"/>
    </row>
    <row r="148" spans="1:16" x14ac:dyDescent="0.25">
      <c r="A148" s="174" t="s">
        <v>8</v>
      </c>
      <c r="B148" s="174" t="s">
        <v>66</v>
      </c>
      <c r="C148" s="175">
        <f>(C130+C131)/1000000</f>
        <v>13.793746407633677</v>
      </c>
      <c r="D148" s="175">
        <f>(D130+D131)/1000000</f>
        <v>8.2017567159386822</v>
      </c>
      <c r="E148" s="175">
        <f>(E130+E131)/1000000</f>
        <v>10.107706832565734</v>
      </c>
      <c r="F148" s="175">
        <f t="shared" ref="F148:N148" si="68">(F130+F131)/1000000</f>
        <v>11.034861093351067</v>
      </c>
      <c r="G148" s="175">
        <f t="shared" si="68"/>
        <v>13.487953776104691</v>
      </c>
      <c r="H148" s="175">
        <f>(H130+H131)/1000000</f>
        <v>13.727794072370532</v>
      </c>
      <c r="I148" s="175">
        <f t="shared" si="68"/>
        <v>14.085371075398003</v>
      </c>
      <c r="J148" s="175">
        <f t="shared" si="68"/>
        <v>14.379340142864352</v>
      </c>
      <c r="K148" s="175">
        <f>(K130+K131)/1000000</f>
        <v>13.4610082878021</v>
      </c>
      <c r="L148" s="175">
        <f>(L130+L131)/1000000</f>
        <v>12.362294489775142</v>
      </c>
      <c r="M148" s="175">
        <f>+'2015'!N146</f>
        <v>13.874040292175604</v>
      </c>
      <c r="N148" s="175">
        <f t="shared" si="68"/>
        <v>15.204400427705343</v>
      </c>
      <c r="O148" s="135">
        <f>SUM(C148:N148)</f>
        <v>153.72027361368492</v>
      </c>
      <c r="P148" s="135">
        <f>SUM(C148:M148)+'2015'!N146</f>
        <v>152.38991347815519</v>
      </c>
    </row>
    <row r="149" spans="1:16" x14ac:dyDescent="0.25">
      <c r="A149" s="174" t="s">
        <v>1</v>
      </c>
      <c r="B149" s="174" t="s">
        <v>66</v>
      </c>
      <c r="C149" s="175">
        <f>(C132+C133)/1000000</f>
        <v>58.670112531832572</v>
      </c>
      <c r="D149" s="175">
        <f>(D132+D133)/1000000</f>
        <v>6.5962930108260016</v>
      </c>
      <c r="E149" s="175">
        <f>(E132+E133)/1000000</f>
        <v>13.51631659992157</v>
      </c>
      <c r="F149" s="175">
        <f t="shared" ref="F149:N149" si="69">(F132+F133)/1000000</f>
        <v>20.095607994335253</v>
      </c>
      <c r="G149" s="175">
        <f t="shared" si="69"/>
        <v>21.718041454221297</v>
      </c>
      <c r="H149" s="175">
        <f>(H132+H133)/1000000</f>
        <v>22.702913840006623</v>
      </c>
      <c r="I149" s="175">
        <f t="shared" si="69"/>
        <v>27.501014417473485</v>
      </c>
      <c r="J149" s="175">
        <f t="shared" si="69"/>
        <v>27.782377727278828</v>
      </c>
      <c r="K149" s="175">
        <f>(K132+K133)/1000000</f>
        <v>27.918908603007598</v>
      </c>
      <c r="L149" s="175">
        <f t="shared" si="69"/>
        <v>28.569796990994199</v>
      </c>
      <c r="M149" s="175">
        <f t="shared" si="69"/>
        <v>25.796853568868148</v>
      </c>
      <c r="N149" s="175">
        <f t="shared" si="69"/>
        <v>39.859604964478251</v>
      </c>
      <c r="O149" s="135">
        <f>SUM(C149:N149)</f>
        <v>320.72784170324383</v>
      </c>
      <c r="P149" s="135">
        <f>SUM(C149:M149)+'2015'!N147</f>
        <v>311.0325190157705</v>
      </c>
    </row>
    <row r="150" spans="1:16" x14ac:dyDescent="0.25">
      <c r="A150" s="174" t="s">
        <v>2</v>
      </c>
      <c r="B150" s="174" t="s">
        <v>66</v>
      </c>
      <c r="C150" s="175">
        <f>C134/1000000</f>
        <v>0.53551299286150289</v>
      </c>
      <c r="D150" s="175">
        <f t="shared" ref="D150:N150" si="70">D134/1000000</f>
        <v>0.27769866873682597</v>
      </c>
      <c r="E150" s="175">
        <f t="shared" si="70"/>
        <v>0.40626101525003883</v>
      </c>
      <c r="F150" s="175">
        <f t="shared" si="70"/>
        <v>0.88006734636208439</v>
      </c>
      <c r="G150" s="175">
        <f t="shared" si="70"/>
        <v>1.0290554953975721</v>
      </c>
      <c r="H150" s="175">
        <f t="shared" si="70"/>
        <v>0.68848171461645791</v>
      </c>
      <c r="I150" s="175">
        <f t="shared" si="70"/>
        <v>0.86909345316958941</v>
      </c>
      <c r="J150" s="175">
        <f t="shared" si="70"/>
        <v>1.6151959902163306</v>
      </c>
      <c r="K150" s="175">
        <f>K134/1000000</f>
        <v>1.4476494280890968</v>
      </c>
      <c r="L150" s="175">
        <f t="shared" si="70"/>
        <v>0.78798518768438008</v>
      </c>
      <c r="M150" s="175">
        <f t="shared" si="70"/>
        <v>0.62670323080155865</v>
      </c>
      <c r="N150" s="175">
        <f t="shared" si="70"/>
        <v>0.67547867395269001</v>
      </c>
      <c r="O150" s="135">
        <f t="shared" ref="O150:O152" si="71">SUM(C150:N150)</f>
        <v>9.8391831971381265</v>
      </c>
    </row>
    <row r="151" spans="1:16" x14ac:dyDescent="0.25">
      <c r="A151" s="173" t="s">
        <v>29</v>
      </c>
      <c r="B151" s="174" t="s">
        <v>66</v>
      </c>
      <c r="C151" s="175">
        <f>C144/1000000</f>
        <v>2.7040444971129154</v>
      </c>
      <c r="D151" s="175">
        <f>D144/1000000</f>
        <v>1.9421950232213376</v>
      </c>
      <c r="E151" s="175">
        <f>E144/1000000</f>
        <v>1.8906321809788704</v>
      </c>
      <c r="F151" s="175">
        <f t="shared" ref="F151:N151" si="72">F144/1000000</f>
        <v>1.2454622167701315</v>
      </c>
      <c r="G151" s="175">
        <f t="shared" si="72"/>
        <v>0.65519726593315464</v>
      </c>
      <c r="H151" s="175">
        <f t="shared" si="72"/>
        <v>0.49398885594812991</v>
      </c>
      <c r="I151" s="175">
        <f t="shared" si="72"/>
        <v>0.47539276252490181</v>
      </c>
      <c r="J151" s="175">
        <f t="shared" si="72"/>
        <v>0.4873637350856766</v>
      </c>
      <c r="K151" s="175">
        <f>K144/1000000</f>
        <v>0.57955567710925449</v>
      </c>
      <c r="L151" s="175">
        <f t="shared" si="72"/>
        <v>1.481213107080082</v>
      </c>
      <c r="M151" s="175">
        <f t="shared" si="72"/>
        <v>1.8656384996292008</v>
      </c>
      <c r="N151" s="175">
        <f t="shared" si="72"/>
        <v>2.4693654252454404</v>
      </c>
      <c r="O151" s="135">
        <f t="shared" si="71"/>
        <v>16.290049246639093</v>
      </c>
    </row>
    <row r="152" spans="1:16" x14ac:dyDescent="0.25">
      <c r="A152" s="173" t="s">
        <v>65</v>
      </c>
      <c r="B152" s="174" t="s">
        <v>66</v>
      </c>
      <c r="C152" s="175">
        <f t="shared" ref="C152:N152" si="73">(C129/1000000)-C148-C149-C150-C151</f>
        <v>0.41316714055932158</v>
      </c>
      <c r="D152" s="175">
        <f t="shared" si="73"/>
        <v>0.5988616712771524</v>
      </c>
      <c r="E152" s="175">
        <f t="shared" si="73"/>
        <v>0.80793747128378812</v>
      </c>
      <c r="F152" s="175">
        <f t="shared" si="73"/>
        <v>0.68810042918146319</v>
      </c>
      <c r="G152" s="175">
        <f t="shared" si="73"/>
        <v>0.40385385834329179</v>
      </c>
      <c r="H152" s="175">
        <f t="shared" si="73"/>
        <v>0.30403299705825593</v>
      </c>
      <c r="I152" s="175">
        <f>(I129/1000000)-I148-I149-I150-I151</f>
        <v>0.44078257143402433</v>
      </c>
      <c r="J152" s="175">
        <f t="shared" si="73"/>
        <v>0.56731297455481755</v>
      </c>
      <c r="K152" s="175">
        <f t="shared" si="73"/>
        <v>0.60439104399194621</v>
      </c>
      <c r="L152" s="175">
        <f t="shared" si="73"/>
        <v>0.851197104466201</v>
      </c>
      <c r="M152" s="175">
        <f t="shared" si="73"/>
        <v>-1.1582716614745086</v>
      </c>
      <c r="N152" s="175">
        <f t="shared" si="73"/>
        <v>0.9889699686182718</v>
      </c>
      <c r="O152" s="135">
        <f t="shared" si="71"/>
        <v>5.5103355692940257</v>
      </c>
    </row>
    <row r="154" spans="1:16" x14ac:dyDescent="0.25">
      <c r="A154" s="238" t="s">
        <v>8</v>
      </c>
      <c r="C154">
        <f t="shared" ref="C154:N154" si="74">C130/1000</f>
        <v>13793.38033525784</v>
      </c>
      <c r="D154">
        <f t="shared" si="74"/>
        <v>8200.7027931718276</v>
      </c>
      <c r="E154">
        <f t="shared" si="74"/>
        <v>10097.182366277511</v>
      </c>
      <c r="F154">
        <f t="shared" si="74"/>
        <v>11031.746435419227</v>
      </c>
      <c r="G154">
        <f t="shared" si="74"/>
        <v>13487.537725770815</v>
      </c>
      <c r="H154">
        <f t="shared" si="74"/>
        <v>13707.075506803778</v>
      </c>
      <c r="I154">
        <f t="shared" si="74"/>
        <v>14057.542678625075</v>
      </c>
      <c r="J154">
        <f t="shared" si="74"/>
        <v>14374.551834469981</v>
      </c>
      <c r="K154">
        <f t="shared" si="74"/>
        <v>13452.113038808497</v>
      </c>
      <c r="L154">
        <f t="shared" si="74"/>
        <v>12351.635121133633</v>
      </c>
      <c r="M154">
        <f t="shared" si="74"/>
        <v>11821.765926241549</v>
      </c>
      <c r="N154">
        <f t="shared" si="74"/>
        <v>15193.581357489316</v>
      </c>
    </row>
    <row r="155" spans="1:16" x14ac:dyDescent="0.25">
      <c r="A155" s="238" t="s">
        <v>0</v>
      </c>
      <c r="C155">
        <f t="shared" ref="C155:N155" si="75">C131/1000</f>
        <v>0.36607237583755214</v>
      </c>
      <c r="D155">
        <f t="shared" si="75"/>
        <v>1.0539227668541085</v>
      </c>
      <c r="E155">
        <f t="shared" si="75"/>
        <v>10.52446628822198</v>
      </c>
      <c r="F155">
        <f t="shared" si="75"/>
        <v>3.1146579318375811</v>
      </c>
      <c r="G155">
        <f t="shared" si="75"/>
        <v>0.41605033387602275</v>
      </c>
      <c r="H155">
        <f t="shared" si="75"/>
        <v>20.718565566756219</v>
      </c>
      <c r="I155">
        <f t="shared" si="75"/>
        <v>27.828396772928894</v>
      </c>
      <c r="J155">
        <f t="shared" si="75"/>
        <v>4.7883083943702562</v>
      </c>
      <c r="K155">
        <f t="shared" si="75"/>
        <v>8.8952489936042358</v>
      </c>
      <c r="L155">
        <f t="shared" si="75"/>
        <v>10.659368641509007</v>
      </c>
      <c r="M155">
        <f t="shared" si="75"/>
        <v>19.2825431481759</v>
      </c>
      <c r="N155">
        <f t="shared" si="75"/>
        <v>10.819070216025588</v>
      </c>
    </row>
    <row r="156" spans="1:16" x14ac:dyDescent="0.25">
      <c r="A156" s="238" t="s">
        <v>1</v>
      </c>
      <c r="C156">
        <f t="shared" ref="C156:N156" si="76">C132/1000</f>
        <v>58668.150026754302</v>
      </c>
      <c r="D156">
        <f t="shared" si="76"/>
        <v>6595.434702512086</v>
      </c>
      <c r="E156">
        <f t="shared" si="76"/>
        <v>13510.099417106641</v>
      </c>
      <c r="F156">
        <f t="shared" si="76"/>
        <v>20095.445012234806</v>
      </c>
      <c r="G156">
        <f t="shared" si="76"/>
        <v>21717.777422278647</v>
      </c>
      <c r="H156">
        <f t="shared" si="76"/>
        <v>22702.382722969065</v>
      </c>
      <c r="I156">
        <f t="shared" si="76"/>
        <v>27492.317292175336</v>
      </c>
      <c r="J156">
        <f t="shared" si="76"/>
        <v>27781.981453480672</v>
      </c>
      <c r="K156">
        <f t="shared" si="76"/>
        <v>27917.635277016961</v>
      </c>
      <c r="L156">
        <f t="shared" si="76"/>
        <v>28568.979329698905</v>
      </c>
      <c r="M156">
        <f t="shared" si="76"/>
        <v>25788.704488474745</v>
      </c>
      <c r="N156">
        <f t="shared" si="76"/>
        <v>39857.796567974961</v>
      </c>
    </row>
    <row r="157" spans="1:16" x14ac:dyDescent="0.25">
      <c r="A157" s="238" t="s">
        <v>40</v>
      </c>
      <c r="C157">
        <f t="shared" ref="C157:N157" si="77">C133/1000</f>
        <v>1.9625050782705848</v>
      </c>
      <c r="D157">
        <f t="shared" si="77"/>
        <v>0.85830831391527773</v>
      </c>
      <c r="E157">
        <f t="shared" si="77"/>
        <v>6.217182814927404</v>
      </c>
      <c r="F157">
        <f t="shared" si="77"/>
        <v>0.16298210044607567</v>
      </c>
      <c r="G157">
        <f t="shared" si="77"/>
        <v>0.2640319426520914</v>
      </c>
      <c r="H157">
        <f t="shared" si="77"/>
        <v>0.53111703755660677</v>
      </c>
      <c r="I157">
        <f t="shared" si="77"/>
        <v>8.6971252981486202</v>
      </c>
      <c r="J157">
        <f t="shared" si="77"/>
        <v>0.39627379815477981</v>
      </c>
      <c r="K157">
        <f t="shared" si="77"/>
        <v>1.2733259906375702</v>
      </c>
      <c r="L157">
        <f t="shared" si="77"/>
        <v>0.81766129529380815</v>
      </c>
      <c r="M157">
        <f t="shared" si="77"/>
        <v>8.1490803934037164</v>
      </c>
      <c r="N157">
        <f t="shared" si="77"/>
        <v>1.8083965032921574</v>
      </c>
    </row>
    <row r="158" spans="1:16" x14ac:dyDescent="0.25">
      <c r="A158" s="238" t="s">
        <v>2</v>
      </c>
      <c r="C158">
        <f t="shared" ref="C158:N158" si="78">C134/1000</f>
        <v>535.51299286150288</v>
      </c>
      <c r="D158">
        <f t="shared" si="78"/>
        <v>277.69866873682599</v>
      </c>
      <c r="E158">
        <f t="shared" si="78"/>
        <v>406.26101525003884</v>
      </c>
      <c r="F158">
        <f t="shared" si="78"/>
        <v>880.06734636208444</v>
      </c>
      <c r="G158">
        <f t="shared" si="78"/>
        <v>1029.055495397572</v>
      </c>
      <c r="H158">
        <f t="shared" si="78"/>
        <v>688.48171461645791</v>
      </c>
      <c r="I158">
        <f t="shared" si="78"/>
        <v>869.09345316958945</v>
      </c>
      <c r="J158">
        <f t="shared" si="78"/>
        <v>1615.1959902163305</v>
      </c>
      <c r="K158">
        <f t="shared" si="78"/>
        <v>1447.649428089097</v>
      </c>
      <c r="L158">
        <f t="shared" si="78"/>
        <v>787.98518768438009</v>
      </c>
      <c r="M158">
        <f t="shared" si="78"/>
        <v>626.70323080155868</v>
      </c>
      <c r="N158">
        <f t="shared" si="78"/>
        <v>675.47867395268997</v>
      </c>
    </row>
    <row r="159" spans="1:16" x14ac:dyDescent="0.25">
      <c r="A159" s="238" t="s">
        <v>35</v>
      </c>
      <c r="C159">
        <f t="shared" ref="C159:N159" si="79">C135/1000</f>
        <v>3.3928659223968254E-2</v>
      </c>
      <c r="D159">
        <f t="shared" si="79"/>
        <v>0.11577181908624676</v>
      </c>
      <c r="E159">
        <f t="shared" si="79"/>
        <v>0.13113040553139427</v>
      </c>
      <c r="F159">
        <f t="shared" si="79"/>
        <v>0.12498627334821755</v>
      </c>
      <c r="G159">
        <f t="shared" si="79"/>
        <v>0.1310158503311514</v>
      </c>
      <c r="H159">
        <f t="shared" si="79"/>
        <v>0.11902622875562373</v>
      </c>
      <c r="I159">
        <f t="shared" si="79"/>
        <v>0.11920731519001218</v>
      </c>
      <c r="J159">
        <f t="shared" si="79"/>
        <v>0.12808850041366621</v>
      </c>
      <c r="K159">
        <f t="shared" si="79"/>
        <v>0.11921777567731774</v>
      </c>
      <c r="L159">
        <f t="shared" si="79"/>
        <v>0.1329098334352744</v>
      </c>
      <c r="M159">
        <f t="shared" si="79"/>
        <v>0.11945560074095123</v>
      </c>
      <c r="N159">
        <f t="shared" si="79"/>
        <v>0.16405813153135224</v>
      </c>
    </row>
    <row r="160" spans="1:16" x14ac:dyDescent="0.25">
      <c r="A160" s="238" t="s">
        <v>4</v>
      </c>
      <c r="C160">
        <f t="shared" ref="C160:N160" si="80">C136/1000</f>
        <v>4.4732258608442352</v>
      </c>
      <c r="D160">
        <f t="shared" si="80"/>
        <v>0.47007350680708815</v>
      </c>
      <c r="E160">
        <f t="shared" si="80"/>
        <v>0.72371971907784782</v>
      </c>
      <c r="F160">
        <f t="shared" si="80"/>
        <v>9.007010802565949</v>
      </c>
      <c r="G160">
        <f t="shared" si="80"/>
        <v>2.7753357608316422</v>
      </c>
      <c r="H160">
        <f t="shared" si="80"/>
        <v>8.4058523232122866</v>
      </c>
      <c r="I160">
        <f t="shared" si="80"/>
        <v>4.4046602091637279</v>
      </c>
      <c r="J160">
        <f t="shared" si="80"/>
        <v>9.2133658070986293</v>
      </c>
      <c r="K160">
        <f t="shared" si="80"/>
        <v>2.4604945971722048</v>
      </c>
      <c r="L160">
        <f t="shared" si="80"/>
        <v>0.7123967072130708</v>
      </c>
      <c r="M160">
        <f t="shared" si="80"/>
        <v>0.32122514484961678</v>
      </c>
      <c r="N160">
        <f t="shared" si="80"/>
        <v>4.9229962980896618</v>
      </c>
    </row>
    <row r="161" spans="1:14" x14ac:dyDescent="0.25">
      <c r="A161" s="238" t="s">
        <v>5</v>
      </c>
      <c r="C161">
        <f t="shared" ref="C161:N161" si="81">C137/1000</f>
        <v>5.3303709359760649</v>
      </c>
      <c r="D161">
        <f t="shared" si="81"/>
        <v>9.9424039804930207</v>
      </c>
      <c r="E161">
        <f t="shared" si="81"/>
        <v>1.3623548238796002</v>
      </c>
      <c r="F161">
        <f t="shared" si="81"/>
        <v>7.1412157140237573</v>
      </c>
      <c r="G161">
        <f t="shared" si="81"/>
        <v>11.487389747355765</v>
      </c>
      <c r="H161">
        <f t="shared" si="81"/>
        <v>11.831607226472885</v>
      </c>
      <c r="I161">
        <f t="shared" si="81"/>
        <v>13.647734976039711</v>
      </c>
      <c r="J161">
        <f t="shared" si="81"/>
        <v>2.6808522860016542</v>
      </c>
      <c r="K161">
        <f t="shared" si="81"/>
        <v>9.0034466387567615</v>
      </c>
      <c r="L161">
        <f t="shared" si="81"/>
        <v>9.963984392975652</v>
      </c>
      <c r="M161">
        <f t="shared" si="81"/>
        <v>14.027500544151703</v>
      </c>
      <c r="N161">
        <f t="shared" si="81"/>
        <v>13.130912283253648</v>
      </c>
    </row>
    <row r="162" spans="1:14" x14ac:dyDescent="0.25">
      <c r="A162" s="238" t="s">
        <v>43</v>
      </c>
      <c r="C162">
        <f t="shared" ref="C162:N162" si="82">C138/1000</f>
        <v>169.33347388955926</v>
      </c>
      <c r="D162">
        <f t="shared" si="82"/>
        <v>337.3431122905526</v>
      </c>
      <c r="E162">
        <f t="shared" si="82"/>
        <v>411.80152513260578</v>
      </c>
      <c r="F162">
        <f t="shared" si="82"/>
        <v>290.64008037338471</v>
      </c>
      <c r="G162">
        <f t="shared" si="82"/>
        <v>110.98342680341885</v>
      </c>
      <c r="H162">
        <f t="shared" si="82"/>
        <v>71.621782657774745</v>
      </c>
      <c r="I162">
        <f t="shared" si="82"/>
        <v>74.853178260027562</v>
      </c>
      <c r="J162">
        <f t="shared" si="82"/>
        <v>123.6694471493947</v>
      </c>
      <c r="K162">
        <f t="shared" si="82"/>
        <v>123.53365952284619</v>
      </c>
      <c r="L162">
        <f t="shared" si="82"/>
        <v>305.20244543542185</v>
      </c>
      <c r="M162">
        <f t="shared" si="82"/>
        <v>368.108958568996</v>
      </c>
      <c r="N162">
        <f t="shared" si="82"/>
        <v>320.32412799103975</v>
      </c>
    </row>
    <row r="163" spans="1:14" x14ac:dyDescent="0.25">
      <c r="A163" s="238" t="s">
        <v>11</v>
      </c>
      <c r="C163">
        <f t="shared" ref="C163:N163" si="83">C139/1000</f>
        <v>153.99950563923215</v>
      </c>
      <c r="D163">
        <f t="shared" si="83"/>
        <v>176.5170929542158</v>
      </c>
      <c r="E163">
        <f t="shared" si="83"/>
        <v>298.43778805752231</v>
      </c>
      <c r="F163">
        <f t="shared" si="83"/>
        <v>277.73849729328828</v>
      </c>
      <c r="G163">
        <f t="shared" si="83"/>
        <v>185.57645108661424</v>
      </c>
      <c r="H163">
        <f t="shared" si="83"/>
        <v>116.49867178028374</v>
      </c>
      <c r="I163">
        <f t="shared" si="83"/>
        <v>225.27578041336722</v>
      </c>
      <c r="J163">
        <f t="shared" si="83"/>
        <v>340.76044221377879</v>
      </c>
      <c r="K163">
        <f t="shared" si="83"/>
        <v>363.06020379943629</v>
      </c>
      <c r="L163">
        <f t="shared" si="83"/>
        <v>420.5447887265554</v>
      </c>
      <c r="M163">
        <f t="shared" si="83"/>
        <v>362.73345653565315</v>
      </c>
      <c r="N163">
        <f t="shared" si="83"/>
        <v>506.16316809943999</v>
      </c>
    </row>
    <row r="164" spans="1:14" x14ac:dyDescent="0.25">
      <c r="A164" s="238" t="s">
        <v>6</v>
      </c>
      <c r="C164">
        <f t="shared" ref="C164:N164" si="84">C140/1000</f>
        <v>30.493828907268099</v>
      </c>
      <c r="D164">
        <f t="shared" si="84"/>
        <v>23.379919257882904</v>
      </c>
      <c r="E164">
        <f t="shared" si="84"/>
        <v>33.784597840382354</v>
      </c>
      <c r="F164">
        <f t="shared" si="84"/>
        <v>45.336020959052256</v>
      </c>
      <c r="G164">
        <f t="shared" si="84"/>
        <v>16.505996899735287</v>
      </c>
      <c r="H164">
        <f t="shared" si="84"/>
        <v>8.2328141923322598</v>
      </c>
      <c r="I164">
        <f t="shared" si="84"/>
        <v>32.984363590433034</v>
      </c>
      <c r="J164">
        <f t="shared" si="84"/>
        <v>3.2552491550441887</v>
      </c>
      <c r="K164">
        <f t="shared" si="84"/>
        <v>26.04758124042236</v>
      </c>
      <c r="L164">
        <f t="shared" si="84"/>
        <v>42.75018210478914</v>
      </c>
      <c r="M164">
        <f t="shared" si="84"/>
        <v>59.836213856862372</v>
      </c>
      <c r="N164">
        <f t="shared" si="84"/>
        <v>56.878077555415445</v>
      </c>
    </row>
    <row r="165" spans="1:14" x14ac:dyDescent="0.25">
      <c r="A165" s="240" t="s">
        <v>7</v>
      </c>
      <c r="C165">
        <f t="shared" ref="C165:H167" si="85">C142/1000</f>
        <v>44.384936281123316</v>
      </c>
      <c r="D165">
        <f t="shared" si="85"/>
        <v>46.552247667749086</v>
      </c>
      <c r="E165">
        <f t="shared" si="85"/>
        <v>54.495193950646076</v>
      </c>
      <c r="F165">
        <f t="shared" si="85"/>
        <v>53.001179130951733</v>
      </c>
      <c r="G165">
        <f t="shared" si="85"/>
        <v>64.315780939661721</v>
      </c>
      <c r="H165">
        <f t="shared" si="85"/>
        <v>61.68459288729472</v>
      </c>
      <c r="I165">
        <f t="shared" ref="I165:N167" si="86">I142/1000</f>
        <v>59.960277798431669</v>
      </c>
      <c r="J165">
        <f t="shared" si="86"/>
        <v>73.920073727008656</v>
      </c>
      <c r="K165">
        <f t="shared" si="86"/>
        <v>61.839963354905812</v>
      </c>
      <c r="L165">
        <f t="shared" si="86"/>
        <v>60.095447007426195</v>
      </c>
      <c r="M165">
        <f t="shared" si="86"/>
        <v>60.541905346953868</v>
      </c>
      <c r="N165">
        <f t="shared" si="86"/>
        <v>77.490541577358414</v>
      </c>
    </row>
    <row r="166" spans="1:14" x14ac:dyDescent="0.25">
      <c r="A166" s="240" t="s">
        <v>30</v>
      </c>
      <c r="C166">
        <f t="shared" si="85"/>
        <v>4.2098323221318505</v>
      </c>
      <c r="D166">
        <f t="shared" si="85"/>
        <v>4.5410498003657134</v>
      </c>
      <c r="E166">
        <f t="shared" si="85"/>
        <v>7.2011613541438964</v>
      </c>
      <c r="F166">
        <f t="shared" si="85"/>
        <v>5.111438634848704</v>
      </c>
      <c r="G166">
        <f t="shared" si="85"/>
        <v>5.6846877349791187</v>
      </c>
      <c r="H166">
        <f t="shared" si="85"/>
        <v>6.6174582306487952</v>
      </c>
      <c r="I166">
        <f t="shared" si="86"/>
        <v>5.2391114154938121</v>
      </c>
      <c r="J166">
        <f t="shared" si="86"/>
        <v>5.6158801900116782</v>
      </c>
      <c r="K166">
        <f t="shared" si="86"/>
        <v>6.6902210585977135</v>
      </c>
      <c r="L166">
        <f t="shared" si="86"/>
        <v>5.8278303764699118</v>
      </c>
      <c r="M166">
        <f t="shared" si="86"/>
        <v>5.9155618081212245</v>
      </c>
      <c r="N166">
        <f t="shared" si="86"/>
        <v>6.0200567806962608</v>
      </c>
    </row>
    <row r="167" spans="1:14" x14ac:dyDescent="0.25">
      <c r="A167" s="52" t="s">
        <v>29</v>
      </c>
      <c r="C167">
        <f t="shared" si="85"/>
        <v>2704.0444971129155</v>
      </c>
      <c r="D167">
        <f t="shared" si="85"/>
        <v>1942.1950232213378</v>
      </c>
      <c r="E167">
        <f t="shared" si="85"/>
        <v>1890.6321809788706</v>
      </c>
      <c r="F167">
        <f t="shared" si="85"/>
        <v>1245.4622167701314</v>
      </c>
      <c r="G167">
        <f t="shared" si="85"/>
        <v>655.19726593315465</v>
      </c>
      <c r="H167">
        <f t="shared" si="85"/>
        <v>493.98885594812992</v>
      </c>
      <c r="I167">
        <f t="shared" si="86"/>
        <v>475.39276252490185</v>
      </c>
      <c r="J167">
        <f t="shared" si="86"/>
        <v>487.36373508567658</v>
      </c>
      <c r="K167">
        <f t="shared" si="86"/>
        <v>579.55567710925447</v>
      </c>
      <c r="L167">
        <f t="shared" si="86"/>
        <v>1481.213107080082</v>
      </c>
      <c r="M167">
        <f t="shared" si="86"/>
        <v>1865.6384996292009</v>
      </c>
      <c r="N167">
        <f t="shared" si="86"/>
        <v>2469.3654252454407</v>
      </c>
    </row>
    <row r="168" spans="1:14" x14ac:dyDescent="0.25">
      <c r="C168">
        <f>C166+C165</f>
        <v>48.594768603255169</v>
      </c>
      <c r="D168">
        <f t="shared" ref="D168:H168" si="87">D166+D165</f>
        <v>51.093297468114798</v>
      </c>
      <c r="E168">
        <f t="shared" si="87"/>
        <v>61.696355304789975</v>
      </c>
      <c r="F168">
        <f t="shared" si="87"/>
        <v>58.112617765800437</v>
      </c>
      <c r="G168">
        <f t="shared" si="87"/>
        <v>70.000468674640842</v>
      </c>
      <c r="H168">
        <f t="shared" si="87"/>
        <v>68.30205111794352</v>
      </c>
    </row>
  </sheetData>
  <mergeCells count="2">
    <mergeCell ref="A57:N57"/>
    <mergeCell ref="A147:N147"/>
  </mergeCells>
  <pageMargins left="0.70866141732283472" right="0.70866141732283472" top="0.74803149606299213" bottom="0.74803149606299213" header="0.31496062992125984" footer="0.31496062992125984"/>
  <pageSetup paperSize="9" scale="21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Y233"/>
  <sheetViews>
    <sheetView zoomScaleNormal="100" workbookViewId="0">
      <pane xSplit="2" ySplit="1" topLeftCell="C158" activePane="bottomRight" state="frozen"/>
      <selection pane="topRight" activeCell="C1" sqref="C1"/>
      <selection pane="bottomLeft" activeCell="A2" sqref="A2"/>
      <selection pane="bottomRight" activeCell="R175" sqref="R175"/>
    </sheetView>
  </sheetViews>
  <sheetFormatPr defaultRowHeight="12.5" x14ac:dyDescent="0.25"/>
  <cols>
    <col min="1" max="1" width="33.54296875" bestFit="1" customWidth="1"/>
    <col min="2" max="2" width="11.453125" bestFit="1" customWidth="1"/>
    <col min="3" max="3" width="12" bestFit="1" customWidth="1"/>
    <col min="4" max="4" width="11.26953125" bestFit="1" customWidth="1"/>
    <col min="5" max="6" width="10.7265625" bestFit="1" customWidth="1"/>
    <col min="7" max="7" width="12" customWidth="1"/>
    <col min="8" max="8" width="12.26953125" bestFit="1" customWidth="1"/>
    <col min="9" max="9" width="13.1796875" bestFit="1" customWidth="1"/>
    <col min="10" max="10" width="11.1796875" customWidth="1"/>
    <col min="11" max="11" width="10.7265625" bestFit="1" customWidth="1"/>
    <col min="12" max="12" width="12" bestFit="1" customWidth="1"/>
    <col min="13" max="13" width="10.7265625" bestFit="1" customWidth="1"/>
    <col min="14" max="14" width="10.1796875" bestFit="1" customWidth="1"/>
    <col min="15" max="16" width="11.1796875" bestFit="1" customWidth="1"/>
    <col min="17" max="17" width="10.7265625" bestFit="1" customWidth="1"/>
    <col min="18" max="18" width="10.81640625" bestFit="1" customWidth="1"/>
  </cols>
  <sheetData>
    <row r="1" spans="1:17" ht="13.5" thickBot="1" x14ac:dyDescent="0.35">
      <c r="A1" s="5" t="s">
        <v>14</v>
      </c>
      <c r="B1" s="5" t="s">
        <v>15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</row>
    <row r="2" spans="1:17" ht="13" thickTop="1" x14ac:dyDescent="0.25">
      <c r="A2" s="27" t="s">
        <v>8</v>
      </c>
      <c r="B2" s="28" t="s">
        <v>9</v>
      </c>
      <c r="C2" s="12">
        <f t="shared" ref="C2" si="0">C32+C55</f>
        <v>27272.191999999999</v>
      </c>
      <c r="D2" s="12">
        <f t="shared" ref="D2:E2" si="1">D32+D55</f>
        <v>11665.754000000001</v>
      </c>
      <c r="E2" s="12">
        <f t="shared" si="1"/>
        <v>14115.523999999999</v>
      </c>
      <c r="F2" s="12">
        <f t="shared" ref="F2:N2" si="2">F32+F55</f>
        <v>15968.279</v>
      </c>
      <c r="G2" s="12">
        <f t="shared" si="2"/>
        <v>21667.254000000001</v>
      </c>
      <c r="H2" s="12">
        <f t="shared" si="2"/>
        <v>22991.518</v>
      </c>
      <c r="I2" s="12">
        <f t="shared" si="2"/>
        <v>29907.295999999998</v>
      </c>
      <c r="J2" s="12">
        <f t="shared" si="2"/>
        <v>31114.809000000001</v>
      </c>
      <c r="K2" s="12">
        <f t="shared" si="2"/>
        <v>26130.688999999998</v>
      </c>
      <c r="L2" s="12">
        <f t="shared" si="2"/>
        <v>25444.172999999999</v>
      </c>
      <c r="M2" s="12">
        <f t="shared" si="2"/>
        <v>24131.360000000001</v>
      </c>
      <c r="N2" s="12">
        <f t="shared" si="2"/>
        <v>80812.620999999999</v>
      </c>
      <c r="Q2" s="135"/>
    </row>
    <row r="3" spans="1:17" x14ac:dyDescent="0.25">
      <c r="A3" s="27" t="s">
        <v>38</v>
      </c>
      <c r="B3" s="28" t="s">
        <v>9</v>
      </c>
      <c r="C3" s="12">
        <f t="shared" ref="C3:D3" si="3">C33+C56</f>
        <v>15600.96</v>
      </c>
      <c r="D3" s="12">
        <f t="shared" si="3"/>
        <v>455.31</v>
      </c>
      <c r="E3" s="12">
        <f t="shared" ref="E3:N3" si="4">E33+E56</f>
        <v>2476.92</v>
      </c>
      <c r="F3" s="12">
        <f t="shared" si="4"/>
        <v>6855.18</v>
      </c>
      <c r="G3" s="12">
        <f t="shared" si="4"/>
        <v>7255.01</v>
      </c>
      <c r="H3" s="12">
        <f t="shared" si="4"/>
        <v>7577.43</v>
      </c>
      <c r="I3" s="12">
        <f t="shared" si="4"/>
        <v>0</v>
      </c>
      <c r="J3" s="12">
        <f t="shared" si="4"/>
        <v>0</v>
      </c>
      <c r="K3" s="12">
        <f t="shared" si="4"/>
        <v>0</v>
      </c>
      <c r="L3" s="12">
        <f t="shared" si="4"/>
        <v>0</v>
      </c>
      <c r="M3" s="12">
        <f t="shared" si="4"/>
        <v>0</v>
      </c>
      <c r="N3" s="12">
        <f t="shared" si="4"/>
        <v>0</v>
      </c>
      <c r="Q3" s="135"/>
    </row>
    <row r="4" spans="1:17" x14ac:dyDescent="0.25">
      <c r="A4" s="27" t="s">
        <v>0</v>
      </c>
      <c r="B4" s="28" t="s">
        <v>9</v>
      </c>
      <c r="C4" s="12">
        <f t="shared" ref="C4:D4" si="5">C34+C57</f>
        <v>25.434999999999999</v>
      </c>
      <c r="D4" s="12">
        <f t="shared" si="5"/>
        <v>1.7799999999999998</v>
      </c>
      <c r="E4" s="12">
        <f t="shared" ref="E4:N4" si="6">E34+E57</f>
        <v>26.367999999999999</v>
      </c>
      <c r="F4" s="12">
        <f t="shared" si="6"/>
        <v>3.39</v>
      </c>
      <c r="G4" s="12">
        <f t="shared" si="6"/>
        <v>0.83399999999999996</v>
      </c>
      <c r="H4" s="12">
        <f t="shared" si="6"/>
        <v>39.396999999999998</v>
      </c>
      <c r="I4" s="12">
        <f t="shared" si="6"/>
        <v>1.903</v>
      </c>
      <c r="J4" s="12">
        <f t="shared" si="6"/>
        <v>10.395</v>
      </c>
      <c r="K4" s="12">
        <f t="shared" si="6"/>
        <v>49.582999999999998</v>
      </c>
      <c r="L4" s="12">
        <f t="shared" si="6"/>
        <v>2.9260000000000002</v>
      </c>
      <c r="M4" s="12">
        <f t="shared" si="6"/>
        <v>20.068999999999999</v>
      </c>
      <c r="N4" s="12">
        <f t="shared" si="6"/>
        <v>4.8710000000000004</v>
      </c>
      <c r="P4" s="135"/>
      <c r="Q4" s="135"/>
    </row>
    <row r="5" spans="1:17" ht="25" x14ac:dyDescent="0.25">
      <c r="A5" s="301" t="s">
        <v>103</v>
      </c>
      <c r="B5" s="28" t="s">
        <v>10</v>
      </c>
      <c r="C5" s="12">
        <f t="shared" ref="C5:D5" si="7">C35+C58</f>
        <v>0</v>
      </c>
      <c r="D5" s="12">
        <f t="shared" si="7"/>
        <v>0</v>
      </c>
      <c r="E5" s="12">
        <f t="shared" ref="E5:N5" si="8">E35+E58</f>
        <v>0</v>
      </c>
      <c r="F5" s="12">
        <f t="shared" si="8"/>
        <v>0</v>
      </c>
      <c r="G5" s="12">
        <f t="shared" si="8"/>
        <v>0</v>
      </c>
      <c r="H5" s="12">
        <f t="shared" si="8"/>
        <v>0</v>
      </c>
      <c r="I5" s="12">
        <f t="shared" si="8"/>
        <v>0</v>
      </c>
      <c r="J5" s="12">
        <f t="shared" si="8"/>
        <v>0</v>
      </c>
      <c r="K5" s="12">
        <f t="shared" si="8"/>
        <v>0</v>
      </c>
      <c r="L5" s="12">
        <f t="shared" si="8"/>
        <v>0</v>
      </c>
      <c r="M5" s="12">
        <f t="shared" si="8"/>
        <v>0</v>
      </c>
      <c r="N5" s="12">
        <f t="shared" si="8"/>
        <v>0</v>
      </c>
      <c r="P5" s="135"/>
      <c r="Q5" s="135"/>
    </row>
    <row r="6" spans="1:17" x14ac:dyDescent="0.25">
      <c r="A6" s="229" t="s">
        <v>1</v>
      </c>
      <c r="B6" s="28" t="s">
        <v>9</v>
      </c>
      <c r="C6" s="12">
        <f t="shared" ref="C6:D6" si="9">C36+C59</f>
        <v>163841.804</v>
      </c>
      <c r="D6" s="12">
        <f t="shared" si="9"/>
        <v>8969.9709999999995</v>
      </c>
      <c r="E6" s="12">
        <f t="shared" ref="E6:N6" si="10">E36+E59</f>
        <v>17618.310000000001</v>
      </c>
      <c r="F6" s="12">
        <f t="shared" si="10"/>
        <v>26060.845000000001</v>
      </c>
      <c r="G6" s="12">
        <f t="shared" si="10"/>
        <v>56280.941999999995</v>
      </c>
      <c r="H6" s="12">
        <f t="shared" si="10"/>
        <v>58599.435000000005</v>
      </c>
      <c r="I6" s="12">
        <f t="shared" si="10"/>
        <v>52448.512000000002</v>
      </c>
      <c r="J6" s="12">
        <f t="shared" si="10"/>
        <v>60338.714999999997</v>
      </c>
      <c r="K6" s="12">
        <f t="shared" si="10"/>
        <v>53411.877</v>
      </c>
      <c r="L6" s="12">
        <f t="shared" si="10"/>
        <v>58230.900999999998</v>
      </c>
      <c r="M6" s="12">
        <f t="shared" si="10"/>
        <v>55305.709000000003</v>
      </c>
      <c r="N6" s="12">
        <f t="shared" si="10"/>
        <v>56170.682999999997</v>
      </c>
      <c r="O6" s="135"/>
      <c r="P6" s="135"/>
      <c r="Q6" s="135"/>
    </row>
    <row r="7" spans="1:17" x14ac:dyDescent="0.25">
      <c r="A7" s="263" t="s">
        <v>83</v>
      </c>
      <c r="B7" s="262" t="s">
        <v>9</v>
      </c>
      <c r="C7" s="12">
        <f t="shared" ref="C7:D7" si="11">C37+C60</f>
        <v>0</v>
      </c>
      <c r="D7" s="12">
        <f t="shared" si="11"/>
        <v>0</v>
      </c>
      <c r="E7" s="12">
        <f t="shared" ref="E7:N7" si="12">E37+E60</f>
        <v>18.14</v>
      </c>
      <c r="F7" s="12">
        <f t="shared" si="12"/>
        <v>204.75</v>
      </c>
      <c r="G7" s="12">
        <f t="shared" si="12"/>
        <v>644.24</v>
      </c>
      <c r="H7" s="12">
        <f t="shared" si="12"/>
        <v>341.98</v>
      </c>
      <c r="I7" s="12">
        <f t="shared" si="12"/>
        <v>0</v>
      </c>
      <c r="J7" s="12">
        <f t="shared" si="12"/>
        <v>0</v>
      </c>
      <c r="K7" s="12">
        <f t="shared" si="12"/>
        <v>0</v>
      </c>
      <c r="L7" s="12">
        <f t="shared" si="12"/>
        <v>0</v>
      </c>
      <c r="M7" s="12">
        <f t="shared" si="12"/>
        <v>0</v>
      </c>
      <c r="N7" s="12">
        <f t="shared" si="12"/>
        <v>0</v>
      </c>
    </row>
    <row r="8" spans="1:17" x14ac:dyDescent="0.25">
      <c r="A8" s="107" t="s">
        <v>40</v>
      </c>
      <c r="B8" s="28" t="s">
        <v>9</v>
      </c>
      <c r="C8" s="12">
        <f t="shared" ref="C8:D8" si="13">C38+C61</f>
        <v>1.706</v>
      </c>
      <c r="D8" s="12">
        <f t="shared" si="13"/>
        <v>1.5609999999999999</v>
      </c>
      <c r="E8" s="12">
        <f t="shared" ref="E8:N8" si="14">E38+E61</f>
        <v>5.7480000000000002</v>
      </c>
      <c r="F8" s="12">
        <f t="shared" si="14"/>
        <v>0.504</v>
      </c>
      <c r="G8" s="12">
        <f t="shared" si="14"/>
        <v>0</v>
      </c>
      <c r="H8" s="12">
        <f t="shared" si="14"/>
        <v>14.492000000000001</v>
      </c>
      <c r="I8" s="12">
        <f t="shared" si="14"/>
        <v>0.17199999999999999</v>
      </c>
      <c r="J8" s="12">
        <f t="shared" si="14"/>
        <v>0.96499999999999997</v>
      </c>
      <c r="K8" s="12">
        <f t="shared" si="14"/>
        <v>10.217000000000001</v>
      </c>
      <c r="L8" s="12">
        <f t="shared" si="14"/>
        <v>2.2789999999999999</v>
      </c>
      <c r="M8" s="12">
        <f t="shared" si="14"/>
        <v>2.238</v>
      </c>
      <c r="N8" s="12">
        <f t="shared" si="14"/>
        <v>35.406999999999996</v>
      </c>
      <c r="O8" s="135"/>
      <c r="P8" s="135"/>
      <c r="Q8" s="135"/>
    </row>
    <row r="9" spans="1:17" x14ac:dyDescent="0.25">
      <c r="A9" s="27" t="s">
        <v>2</v>
      </c>
      <c r="B9" s="28" t="s">
        <v>9</v>
      </c>
      <c r="C9" s="12">
        <f t="shared" ref="C9:D9" si="15">C39+C62</f>
        <v>4976.6850000000004</v>
      </c>
      <c r="D9" s="12">
        <f t="shared" si="15"/>
        <v>2487.0210000000002</v>
      </c>
      <c r="E9" s="12">
        <f t="shared" ref="E9:N9" si="16">E39+E62</f>
        <v>4253.8050000000003</v>
      </c>
      <c r="F9" s="12">
        <f t="shared" si="16"/>
        <v>6663.5389999999998</v>
      </c>
      <c r="G9" s="12">
        <f t="shared" si="16"/>
        <v>10115.210999999999</v>
      </c>
      <c r="H9" s="12">
        <f t="shared" si="16"/>
        <v>6940.5379999999996</v>
      </c>
      <c r="I9" s="12">
        <f t="shared" si="16"/>
        <v>7403.5259999999998</v>
      </c>
      <c r="J9" s="12">
        <f t="shared" si="16"/>
        <v>12622.319</v>
      </c>
      <c r="K9" s="12">
        <f t="shared" si="16"/>
        <v>13947.659</v>
      </c>
      <c r="L9" s="12">
        <f t="shared" si="16"/>
        <v>8083.1610000000001</v>
      </c>
      <c r="M9" s="12">
        <f t="shared" si="16"/>
        <v>6053.3450000000003</v>
      </c>
      <c r="N9" s="12">
        <f t="shared" si="16"/>
        <v>3995.4349999999999</v>
      </c>
      <c r="Q9" s="135"/>
    </row>
    <row r="10" spans="1:17" x14ac:dyDescent="0.25">
      <c r="A10" s="27" t="s">
        <v>35</v>
      </c>
      <c r="B10" s="199" t="s">
        <v>45</v>
      </c>
      <c r="C10" s="12">
        <f t="shared" ref="C10:D10" si="17">C40+C63</f>
        <v>538.4</v>
      </c>
      <c r="D10" s="12">
        <f t="shared" si="17"/>
        <v>349.4</v>
      </c>
      <c r="E10" s="12">
        <f t="shared" ref="E10:N10" si="18">E40+E63</f>
        <v>7.4</v>
      </c>
      <c r="F10" s="12">
        <f t="shared" si="18"/>
        <v>6.4</v>
      </c>
      <c r="G10" s="12">
        <f t="shared" si="18"/>
        <v>8</v>
      </c>
      <c r="H10" s="12">
        <f t="shared" si="18"/>
        <v>8.4</v>
      </c>
      <c r="I10" s="12">
        <f t="shared" si="18"/>
        <v>8.1</v>
      </c>
      <c r="J10" s="12">
        <f t="shared" si="18"/>
        <v>8</v>
      </c>
      <c r="K10" s="12">
        <f t="shared" si="18"/>
        <v>8</v>
      </c>
      <c r="L10" s="12">
        <f t="shared" si="18"/>
        <v>7.6</v>
      </c>
      <c r="M10" s="12">
        <f t="shared" si="18"/>
        <v>8</v>
      </c>
      <c r="N10" s="12">
        <f t="shared" si="18"/>
        <v>1</v>
      </c>
      <c r="Q10" s="135"/>
    </row>
    <row r="11" spans="1:17" x14ac:dyDescent="0.25">
      <c r="A11" s="27" t="s">
        <v>4</v>
      </c>
      <c r="B11" s="28" t="s">
        <v>9</v>
      </c>
      <c r="C11" s="12">
        <f t="shared" ref="C11:D11" si="19">C41+C64</f>
        <v>0.81399999999999995</v>
      </c>
      <c r="D11" s="12">
        <f t="shared" si="19"/>
        <v>1.9670000000000001</v>
      </c>
      <c r="E11" s="12">
        <f t="shared" ref="E11:N11" si="20">E41+E64</f>
        <v>1.825</v>
      </c>
      <c r="F11" s="12">
        <f t="shared" si="20"/>
        <v>16.417000000000002</v>
      </c>
      <c r="G11" s="12">
        <f t="shared" si="20"/>
        <v>8.6159999999999997</v>
      </c>
      <c r="H11" s="12">
        <f t="shared" si="20"/>
        <v>24.584</v>
      </c>
      <c r="I11" s="12">
        <f t="shared" si="20"/>
        <v>8.6370000000000005</v>
      </c>
      <c r="J11" s="12">
        <f t="shared" si="20"/>
        <v>23.291</v>
      </c>
      <c r="K11" s="12">
        <f t="shared" si="20"/>
        <v>3.395</v>
      </c>
      <c r="L11" s="12">
        <f t="shared" si="20"/>
        <v>6.5389999999999997</v>
      </c>
      <c r="M11" s="12">
        <f t="shared" si="20"/>
        <v>7.5270000000000001</v>
      </c>
      <c r="N11" s="12">
        <f t="shared" si="20"/>
        <v>5.2309999999999999</v>
      </c>
      <c r="Q11" s="135"/>
    </row>
    <row r="12" spans="1:17" x14ac:dyDescent="0.25">
      <c r="A12" s="290" t="s">
        <v>101</v>
      </c>
      <c r="B12" s="242" t="s">
        <v>91</v>
      </c>
      <c r="C12" s="12">
        <f t="shared" ref="C12:D12" si="21">C42+C65</f>
        <v>0</v>
      </c>
      <c r="D12" s="12">
        <f t="shared" si="21"/>
        <v>0</v>
      </c>
      <c r="E12" s="12">
        <f t="shared" ref="E12:N12" si="22">E42+E65</f>
        <v>0</v>
      </c>
      <c r="F12" s="12">
        <f t="shared" si="22"/>
        <v>0</v>
      </c>
      <c r="G12" s="12">
        <f t="shared" si="22"/>
        <v>0</v>
      </c>
      <c r="H12" s="12">
        <f t="shared" si="22"/>
        <v>0</v>
      </c>
      <c r="I12" s="12">
        <f t="shared" si="22"/>
        <v>581.58199999999999</v>
      </c>
      <c r="J12" s="12">
        <f t="shared" si="22"/>
        <v>609.74900000000002</v>
      </c>
      <c r="K12" s="12">
        <f t="shared" si="22"/>
        <v>609.41300000000001</v>
      </c>
      <c r="L12" s="12">
        <f t="shared" si="22"/>
        <v>636.75900000000001</v>
      </c>
      <c r="M12" s="12">
        <f t="shared" si="22"/>
        <v>625.87900000000002</v>
      </c>
      <c r="N12" s="12">
        <f t="shared" si="22"/>
        <v>672.33900000000006</v>
      </c>
      <c r="Q12" s="135"/>
    </row>
    <row r="13" spans="1:17" x14ac:dyDescent="0.25">
      <c r="A13" s="290" t="s">
        <v>102</v>
      </c>
      <c r="B13" s="242" t="s">
        <v>10</v>
      </c>
      <c r="C13" s="12">
        <f t="shared" ref="C13:D13" si="23">C43+C66</f>
        <v>0</v>
      </c>
      <c r="D13" s="12">
        <f t="shared" si="23"/>
        <v>0</v>
      </c>
      <c r="E13" s="12">
        <f t="shared" ref="E13:N13" si="24">E43+E66</f>
        <v>0</v>
      </c>
      <c r="F13" s="12">
        <f t="shared" si="24"/>
        <v>0</v>
      </c>
      <c r="G13" s="12">
        <f t="shared" si="24"/>
        <v>0</v>
      </c>
      <c r="H13" s="12">
        <f t="shared" si="24"/>
        <v>0</v>
      </c>
      <c r="I13" s="12">
        <f t="shared" si="24"/>
        <v>571.68200000000002</v>
      </c>
      <c r="J13" s="12">
        <f t="shared" si="24"/>
        <v>669.33699999999999</v>
      </c>
      <c r="K13" s="12">
        <f t="shared" si="24"/>
        <v>647.16800000000001</v>
      </c>
      <c r="L13" s="12">
        <f t="shared" si="24"/>
        <v>645.721</v>
      </c>
      <c r="M13" s="12">
        <f t="shared" si="24"/>
        <v>591.27800000000002</v>
      </c>
      <c r="N13" s="12">
        <f t="shared" si="24"/>
        <v>620.125</v>
      </c>
      <c r="Q13" s="135"/>
    </row>
    <row r="14" spans="1:17" x14ac:dyDescent="0.25">
      <c r="A14" s="27" t="s">
        <v>5</v>
      </c>
      <c r="B14" s="28" t="s">
        <v>9</v>
      </c>
      <c r="C14" s="12">
        <f t="shared" ref="C14:D14" si="25">C44+C67</f>
        <v>4.45</v>
      </c>
      <c r="D14" s="12">
        <f t="shared" si="25"/>
        <v>8.3659999999999997</v>
      </c>
      <c r="E14" s="12">
        <f t="shared" ref="E14:N14" si="26">E44+E67</f>
        <v>31.227</v>
      </c>
      <c r="F14" s="12">
        <f t="shared" si="26"/>
        <v>20.454000000000001</v>
      </c>
      <c r="G14" s="12">
        <f t="shared" si="26"/>
        <v>51.673000000000002</v>
      </c>
      <c r="H14" s="12">
        <f t="shared" si="26"/>
        <v>60.247999999999998</v>
      </c>
      <c r="I14" s="12">
        <f t="shared" si="26"/>
        <v>53.259</v>
      </c>
      <c r="J14" s="12">
        <f t="shared" si="26"/>
        <v>11.243</v>
      </c>
      <c r="K14" s="12">
        <f t="shared" si="26"/>
        <v>36.414999999999999</v>
      </c>
      <c r="L14" s="12">
        <f t="shared" si="26"/>
        <v>33.811999999999998</v>
      </c>
      <c r="M14" s="12">
        <f t="shared" si="26"/>
        <v>22.751000000000001</v>
      </c>
      <c r="N14" s="12">
        <f t="shared" si="26"/>
        <v>18.582000000000001</v>
      </c>
      <c r="Q14" s="135"/>
    </row>
    <row r="15" spans="1:17" x14ac:dyDescent="0.25">
      <c r="A15" s="107" t="s">
        <v>43</v>
      </c>
      <c r="B15" s="199" t="s">
        <v>45</v>
      </c>
      <c r="C15" s="12">
        <f t="shared" ref="C15:D15" si="27">C45+C68</f>
        <v>48674.792999999998</v>
      </c>
      <c r="D15" s="12">
        <f t="shared" si="27"/>
        <v>41409.375999999997</v>
      </c>
      <c r="E15" s="12">
        <f t="shared" ref="E15:N15" si="28">E45+E68</f>
        <v>28455.276999999998</v>
      </c>
      <c r="F15" s="12">
        <f t="shared" si="28"/>
        <v>33417.489000000001</v>
      </c>
      <c r="G15" s="12">
        <f t="shared" si="28"/>
        <v>21221.493999999999</v>
      </c>
      <c r="H15" s="12">
        <f t="shared" si="28"/>
        <v>10064.058000000001</v>
      </c>
      <c r="I15" s="12">
        <f t="shared" si="28"/>
        <v>11146.538</v>
      </c>
      <c r="J15" s="12">
        <f t="shared" si="28"/>
        <v>7463.39</v>
      </c>
      <c r="K15" s="12">
        <f t="shared" si="28"/>
        <v>14292.37</v>
      </c>
      <c r="L15" s="12">
        <f t="shared" si="28"/>
        <v>32096.652999999998</v>
      </c>
      <c r="M15" s="12">
        <f t="shared" si="28"/>
        <v>34703.49</v>
      </c>
      <c r="N15" s="12">
        <f t="shared" si="28"/>
        <v>47135.419000000002</v>
      </c>
      <c r="Q15" s="135"/>
    </row>
    <row r="16" spans="1:17" x14ac:dyDescent="0.25">
      <c r="A16" s="27" t="s">
        <v>11</v>
      </c>
      <c r="B16" s="28" t="s">
        <v>10</v>
      </c>
      <c r="C16" s="12">
        <f t="shared" ref="C16:D16" si="29">C46+C69</f>
        <v>4511.192</v>
      </c>
      <c r="D16" s="12">
        <f t="shared" si="29"/>
        <v>3175.2260000000001</v>
      </c>
      <c r="E16" s="12">
        <f t="shared" ref="E16:N16" si="30">E46+E69</f>
        <v>3995.942</v>
      </c>
      <c r="F16" s="12">
        <f t="shared" si="30"/>
        <v>3531.9180000000001</v>
      </c>
      <c r="G16" s="12">
        <f t="shared" si="30"/>
        <v>3982.634</v>
      </c>
      <c r="H16" s="12">
        <f t="shared" si="30"/>
        <v>2164.7159999999999</v>
      </c>
      <c r="I16" s="12">
        <f t="shared" si="30"/>
        <v>0</v>
      </c>
      <c r="J16" s="12">
        <f t="shared" si="30"/>
        <v>0</v>
      </c>
      <c r="K16" s="12">
        <f t="shared" si="30"/>
        <v>0</v>
      </c>
      <c r="L16" s="12">
        <f t="shared" si="30"/>
        <v>0</v>
      </c>
      <c r="M16" s="12">
        <f t="shared" si="30"/>
        <v>0</v>
      </c>
      <c r="N16" s="12">
        <f t="shared" si="30"/>
        <v>0</v>
      </c>
      <c r="Q16" s="135"/>
    </row>
    <row r="17" spans="1:25" x14ac:dyDescent="0.25">
      <c r="A17" s="297" t="s">
        <v>104</v>
      </c>
      <c r="B17" s="28" t="s">
        <v>10</v>
      </c>
      <c r="C17" s="12">
        <f t="shared" ref="C17:D17" si="31">C47+C70</f>
        <v>0</v>
      </c>
      <c r="D17" s="12">
        <f t="shared" si="31"/>
        <v>0</v>
      </c>
      <c r="E17" s="12">
        <f t="shared" ref="E17:N17" si="32">E47+E70</f>
        <v>0</v>
      </c>
      <c r="F17" s="12">
        <f t="shared" si="32"/>
        <v>0</v>
      </c>
      <c r="G17" s="12">
        <f t="shared" si="32"/>
        <v>0</v>
      </c>
      <c r="H17" s="12">
        <f t="shared" si="32"/>
        <v>0</v>
      </c>
      <c r="I17" s="12">
        <f t="shared" si="32"/>
        <v>5480.4840000000004</v>
      </c>
      <c r="J17" s="12">
        <f t="shared" si="32"/>
        <v>6479.2529999999997</v>
      </c>
      <c r="K17" s="12">
        <f t="shared" si="32"/>
        <v>7659.5510000000004</v>
      </c>
      <c r="L17" s="12">
        <f t="shared" si="32"/>
        <v>6897.5590000000002</v>
      </c>
      <c r="M17" s="12">
        <f t="shared" si="32"/>
        <v>6820.7619999999997</v>
      </c>
      <c r="N17" s="12">
        <f t="shared" si="32"/>
        <v>2826.4839999999999</v>
      </c>
      <c r="Q17" s="135"/>
    </row>
    <row r="18" spans="1:25" x14ac:dyDescent="0.25">
      <c r="A18" s="27" t="s">
        <v>6</v>
      </c>
      <c r="B18" s="28" t="s">
        <v>10</v>
      </c>
      <c r="C18" s="12">
        <f t="shared" ref="C18:D18" si="33">C48+C71</f>
        <v>1199.17</v>
      </c>
      <c r="D18" s="12">
        <f t="shared" si="33"/>
        <v>1078.135</v>
      </c>
      <c r="E18" s="12">
        <f t="shared" ref="E18:N18" si="34">E48+E71</f>
        <v>748.66399999999999</v>
      </c>
      <c r="F18" s="12">
        <f t="shared" si="34"/>
        <v>2064.2440000000001</v>
      </c>
      <c r="G18" s="12">
        <f t="shared" si="34"/>
        <v>2525.8229999999999</v>
      </c>
      <c r="H18" s="12">
        <f t="shared" si="34"/>
        <v>5714.942</v>
      </c>
      <c r="I18" s="12">
        <f t="shared" si="34"/>
        <v>0</v>
      </c>
      <c r="J18" s="12">
        <f t="shared" si="34"/>
        <v>0</v>
      </c>
      <c r="K18" s="12">
        <f t="shared" si="34"/>
        <v>0</v>
      </c>
      <c r="L18" s="12">
        <f t="shared" si="34"/>
        <v>26.847999999999999</v>
      </c>
      <c r="M18" s="12">
        <f t="shared" si="34"/>
        <v>386.93099999999998</v>
      </c>
      <c r="N18" s="12">
        <f t="shared" si="34"/>
        <v>0</v>
      </c>
      <c r="Q18" s="135"/>
    </row>
    <row r="19" spans="1:25" x14ac:dyDescent="0.25">
      <c r="A19" s="317" t="s">
        <v>106</v>
      </c>
      <c r="B19" s="28" t="s">
        <v>10</v>
      </c>
      <c r="C19" s="12">
        <f t="shared" ref="C19:D19" si="35">C49+C72</f>
        <v>0</v>
      </c>
      <c r="D19" s="12">
        <f t="shared" si="35"/>
        <v>0</v>
      </c>
      <c r="E19" s="12">
        <f t="shared" ref="E19:N19" si="36">E49+E72</f>
        <v>0</v>
      </c>
      <c r="F19" s="12">
        <f t="shared" si="36"/>
        <v>0</v>
      </c>
      <c r="G19" s="12">
        <f t="shared" si="36"/>
        <v>0</v>
      </c>
      <c r="H19" s="12">
        <f t="shared" si="36"/>
        <v>0</v>
      </c>
      <c r="I19" s="12">
        <f t="shared" si="36"/>
        <v>41.917000000000002</v>
      </c>
      <c r="J19" s="12">
        <f t="shared" si="36"/>
        <v>6.84</v>
      </c>
      <c r="K19" s="12">
        <f t="shared" si="36"/>
        <v>0</v>
      </c>
      <c r="L19" s="12">
        <f t="shared" si="36"/>
        <v>0.33300000000000002</v>
      </c>
      <c r="M19" s="12">
        <f t="shared" si="36"/>
        <v>0</v>
      </c>
      <c r="N19" s="12">
        <f t="shared" si="36"/>
        <v>0.32100000000000001</v>
      </c>
      <c r="Q19" s="135"/>
    </row>
    <row r="20" spans="1:25" ht="12.75" customHeight="1" x14ac:dyDescent="0.25">
      <c r="A20" s="261" t="s">
        <v>89</v>
      </c>
      <c r="B20" s="199" t="s">
        <v>10</v>
      </c>
      <c r="C20" s="12">
        <f t="shared" ref="C20:D20" si="37">C50+C73</f>
        <v>163.22800000000001</v>
      </c>
      <c r="D20" s="12">
        <f t="shared" si="37"/>
        <v>47.945</v>
      </c>
      <c r="E20" s="12">
        <f t="shared" ref="E20:N20" si="38">E50+E73</f>
        <v>55.637</v>
      </c>
      <c r="F20" s="12">
        <f t="shared" si="38"/>
        <v>48.433</v>
      </c>
      <c r="G20" s="12">
        <f t="shared" si="38"/>
        <v>98.548000000000002</v>
      </c>
      <c r="H20" s="12">
        <f t="shared" si="38"/>
        <v>78.804000000000002</v>
      </c>
      <c r="I20" s="12">
        <f t="shared" si="38"/>
        <v>0</v>
      </c>
      <c r="J20" s="12">
        <f t="shared" si="38"/>
        <v>0</v>
      </c>
      <c r="K20" s="12">
        <f t="shared" si="38"/>
        <v>0</v>
      </c>
      <c r="L20" s="12">
        <f t="shared" si="38"/>
        <v>0</v>
      </c>
      <c r="M20" s="12">
        <f t="shared" si="38"/>
        <v>0</v>
      </c>
      <c r="N20" s="12">
        <f t="shared" si="38"/>
        <v>0</v>
      </c>
      <c r="Q20" s="135"/>
    </row>
    <row r="21" spans="1:25" x14ac:dyDescent="0.25">
      <c r="A21" s="66" t="s">
        <v>7</v>
      </c>
      <c r="B21" s="67" t="s">
        <v>10</v>
      </c>
      <c r="C21" s="12">
        <f t="shared" ref="C21:D21" si="39">C51+C74</f>
        <v>436.37599999999998</v>
      </c>
      <c r="D21" s="12">
        <f t="shared" si="39"/>
        <v>393.03500000000003</v>
      </c>
      <c r="E21" s="12">
        <f t="shared" ref="E21:N21" si="40">E51+E74</f>
        <v>543.66700000000003</v>
      </c>
      <c r="F21" s="12">
        <f t="shared" si="40"/>
        <v>472.13200000000001</v>
      </c>
      <c r="G21" s="12">
        <f t="shared" si="40"/>
        <v>523.15099999999995</v>
      </c>
      <c r="H21" s="12">
        <f t="shared" si="40"/>
        <v>622.54999999999995</v>
      </c>
      <c r="I21" s="12">
        <f t="shared" si="40"/>
        <v>853.65300000000002</v>
      </c>
      <c r="J21" s="12">
        <f t="shared" si="40"/>
        <v>2246.6039999999998</v>
      </c>
      <c r="K21" s="12">
        <f t="shared" si="40"/>
        <v>3699.0859999999998</v>
      </c>
      <c r="L21" s="12">
        <f t="shared" si="40"/>
        <v>2343.6419999999998</v>
      </c>
      <c r="M21" s="12">
        <f t="shared" si="40"/>
        <v>1173.509</v>
      </c>
      <c r="N21" s="12">
        <f t="shared" si="40"/>
        <v>1005.564</v>
      </c>
      <c r="Q21" s="135"/>
    </row>
    <row r="22" spans="1:25" ht="12.75" customHeight="1" x14ac:dyDescent="0.25">
      <c r="A22" s="209" t="s">
        <v>30</v>
      </c>
      <c r="B22" s="210" t="s">
        <v>10</v>
      </c>
      <c r="C22" s="12">
        <f t="shared" ref="C22:D22" si="41">C52+C75</f>
        <v>41.109000000000002</v>
      </c>
      <c r="D22" s="12">
        <f t="shared" si="41"/>
        <v>44.265000000000001</v>
      </c>
      <c r="E22" s="12">
        <f t="shared" ref="E22:N22" si="42">E52+E75</f>
        <v>50.043999999999997</v>
      </c>
      <c r="F22" s="12">
        <f t="shared" si="42"/>
        <v>45.374000000000002</v>
      </c>
      <c r="G22" s="12">
        <f t="shared" si="42"/>
        <v>61.578000000000003</v>
      </c>
      <c r="H22" s="12">
        <f t="shared" si="42"/>
        <v>58.935000000000002</v>
      </c>
      <c r="I22" s="12">
        <f t="shared" si="42"/>
        <v>0</v>
      </c>
      <c r="J22" s="12">
        <f t="shared" si="42"/>
        <v>0</v>
      </c>
      <c r="K22" s="12">
        <f t="shared" si="42"/>
        <v>0</v>
      </c>
      <c r="L22" s="12">
        <f t="shared" si="42"/>
        <v>0</v>
      </c>
      <c r="M22" s="12">
        <f t="shared" si="42"/>
        <v>0</v>
      </c>
      <c r="N22" s="12">
        <f t="shared" si="42"/>
        <v>0</v>
      </c>
      <c r="Q22" s="135"/>
    </row>
    <row r="23" spans="1:25" s="130" customFormat="1" ht="24" customHeight="1" thickBot="1" x14ac:dyDescent="0.3">
      <c r="A23" s="182" t="s">
        <v>56</v>
      </c>
      <c r="B23" s="183"/>
      <c r="C23" s="184">
        <f t="shared" ref="C23:N23" si="43">C2+C4+C3</f>
        <v>42898.587</v>
      </c>
      <c r="D23" s="184">
        <f t="shared" si="43"/>
        <v>12122.844000000001</v>
      </c>
      <c r="E23" s="184">
        <f t="shared" si="43"/>
        <v>16618.811999999998</v>
      </c>
      <c r="F23" s="184">
        <f t="shared" si="43"/>
        <v>22826.849000000002</v>
      </c>
      <c r="G23" s="235">
        <f t="shared" si="43"/>
        <v>28923.097999999998</v>
      </c>
      <c r="H23" s="184">
        <f t="shared" si="43"/>
        <v>30608.345000000001</v>
      </c>
      <c r="I23" s="184">
        <f t="shared" si="43"/>
        <v>29909.198999999997</v>
      </c>
      <c r="J23" s="184">
        <f t="shared" si="43"/>
        <v>31125.204000000002</v>
      </c>
      <c r="K23" s="184">
        <f t="shared" si="43"/>
        <v>26180.271999999997</v>
      </c>
      <c r="L23" s="184">
        <f>L2+L4+L3</f>
        <v>25447.098999999998</v>
      </c>
      <c r="M23" s="184">
        <f t="shared" si="43"/>
        <v>24151.429</v>
      </c>
      <c r="N23" s="185">
        <f t="shared" si="43"/>
        <v>80817.491999999998</v>
      </c>
      <c r="O23" s="147"/>
      <c r="P23" s="147"/>
      <c r="Q23" s="147"/>
      <c r="R23" s="147"/>
      <c r="S23" s="147"/>
      <c r="T23" s="147"/>
      <c r="U23" s="147"/>
      <c r="V23" s="147"/>
      <c r="W23" s="147"/>
      <c r="X23" s="147"/>
      <c r="Y23" s="147"/>
    </row>
    <row r="24" spans="1:25" s="130" customFormat="1" ht="13" thickBot="1" x14ac:dyDescent="0.3">
      <c r="A24" s="208" t="s">
        <v>48</v>
      </c>
      <c r="B24" s="172"/>
      <c r="C24" s="147"/>
      <c r="D24" s="147"/>
      <c r="E24" s="147">
        <f>E6+E7+E8</f>
        <v>17642.198</v>
      </c>
      <c r="F24" s="147">
        <f>F6+F7+F8</f>
        <v>26266.099000000002</v>
      </c>
      <c r="G24" s="147">
        <f>G6+G7+G8</f>
        <v>56925.181999999993</v>
      </c>
      <c r="H24" s="147">
        <f>H6+H7+H8</f>
        <v>58955.907000000007</v>
      </c>
      <c r="I24" s="147">
        <f>I6+I7+I8</f>
        <v>52448.684000000001</v>
      </c>
      <c r="J24" s="147">
        <f t="shared" ref="J24:L24" si="44">J6+J7+J8</f>
        <v>60339.679999999993</v>
      </c>
      <c r="K24" s="147">
        <f t="shared" si="44"/>
        <v>53422.093999999997</v>
      </c>
      <c r="L24" s="147">
        <f t="shared" si="44"/>
        <v>58233.18</v>
      </c>
      <c r="M24" s="147">
        <f>M6+M7+M8</f>
        <v>55307.947</v>
      </c>
      <c r="N24" s="147">
        <f>N6+N7+N8</f>
        <v>56206.09</v>
      </c>
      <c r="O24" s="147"/>
      <c r="P24" s="147"/>
      <c r="Q24" s="147"/>
      <c r="R24" s="147"/>
      <c r="S24" s="147"/>
      <c r="T24" s="147"/>
      <c r="U24" s="147"/>
      <c r="V24" s="147"/>
      <c r="W24" s="147"/>
      <c r="X24" s="147"/>
      <c r="Y24" s="147"/>
    </row>
    <row r="25" spans="1:25" x14ac:dyDescent="0.25">
      <c r="A25" s="154" t="s">
        <v>68</v>
      </c>
      <c r="B25" s="155"/>
      <c r="C25" s="179">
        <f t="shared" ref="C25:N25" si="45">SUM(C2:C22)</f>
        <v>267288.31400000001</v>
      </c>
      <c r="D25" s="179">
        <f t="shared" si="45"/>
        <v>70089.112000000008</v>
      </c>
      <c r="E25" s="179">
        <f t="shared" si="45"/>
        <v>72404.497999999992</v>
      </c>
      <c r="F25" s="179">
        <f t="shared" si="45"/>
        <v>95379.348000000013</v>
      </c>
      <c r="G25" s="179">
        <f t="shared" si="45"/>
        <v>124445.00799999997</v>
      </c>
      <c r="H25" s="179">
        <f t="shared" si="45"/>
        <v>115302.027</v>
      </c>
      <c r="I25" s="179">
        <f t="shared" si="45"/>
        <v>108507.26100000001</v>
      </c>
      <c r="J25" s="179">
        <f t="shared" si="45"/>
        <v>121604.90999999999</v>
      </c>
      <c r="K25" s="179">
        <f t="shared" si="45"/>
        <v>120505.42300000001</v>
      </c>
      <c r="L25" s="179">
        <f t="shared" si="45"/>
        <v>134458.90600000005</v>
      </c>
      <c r="M25" s="179">
        <f t="shared" si="45"/>
        <v>129852.84800000001</v>
      </c>
      <c r="N25" s="180">
        <f t="shared" si="45"/>
        <v>193304.08199999999</v>
      </c>
    </row>
    <row r="26" spans="1:25" ht="13.5" thickBot="1" x14ac:dyDescent="0.35">
      <c r="A26" s="160" t="s">
        <v>69</v>
      </c>
      <c r="B26" s="161"/>
      <c r="C26" s="164">
        <f>C25/'2016'!C18-1</f>
        <v>-7.9016192061491131E-2</v>
      </c>
      <c r="D26" s="164">
        <f>D25/'2016'!D18-1</f>
        <v>-0.10542141656175519</v>
      </c>
      <c r="E26" s="164">
        <f>E25/'2016'!E18-1</f>
        <v>-0.34435458535077423</v>
      </c>
      <c r="F26" s="164">
        <f>F25/'2016'!F18-1</f>
        <v>-0.18046398377084183</v>
      </c>
      <c r="G26" s="164">
        <f>G25/'2016'!G18-1</f>
        <v>0.20165801661888705</v>
      </c>
      <c r="H26" s="164">
        <f>H25/'2016'!H18-1</f>
        <v>0.1807268641841544</v>
      </c>
      <c r="I26" s="164">
        <f>I25/'2016'!I18-1</f>
        <v>-4.0160058743580973E-2</v>
      </c>
      <c r="J26" s="164">
        <f>J25/'2016'!J18-1</f>
        <v>-4.8666399928502746E-2</v>
      </c>
      <c r="K26" s="164">
        <f>K25/'2016'!K18-1</f>
        <v>-3.8136575570220321E-2</v>
      </c>
      <c r="L26" s="164">
        <f>L25/'2016'!L18-1</f>
        <v>1.2862272864107682E-2</v>
      </c>
      <c r="M26" s="164">
        <f>M25/'2016'!M18-1</f>
        <v>-6.6539159023927263E-2</v>
      </c>
      <c r="N26" s="164">
        <f>N25/'2016'!N18-1</f>
        <v>0.3809928304338499</v>
      </c>
    </row>
    <row r="27" spans="1:25" ht="13" x14ac:dyDescent="0.3">
      <c r="A27" s="265" t="s">
        <v>48</v>
      </c>
      <c r="B27" s="155"/>
      <c r="C27" s="212">
        <f>C6/'2016'!C5-1</f>
        <v>-2.0262868399663958E-2</v>
      </c>
      <c r="D27" s="212">
        <f>D6/'2016'!D5-1</f>
        <v>-0.39190628032004415</v>
      </c>
      <c r="E27" s="212">
        <f>E6/'2016'!E5-1</f>
        <v>-0.41518860383366363</v>
      </c>
      <c r="F27" s="212">
        <f>F6/'2016'!F5-1</f>
        <v>-0.41907349908595082</v>
      </c>
      <c r="G27" s="212">
        <f>G6/'2016'!G5-1</f>
        <v>0.16111850563331087</v>
      </c>
      <c r="H27" s="212">
        <f>H6/'2016'!H5-1</f>
        <v>0.15663335129158806</v>
      </c>
      <c r="I27" s="212">
        <f>I6/'2016'!I5-1</f>
        <v>-0.1438383135633815</v>
      </c>
      <c r="J27" s="212">
        <f>J6/'2016'!J5-1</f>
        <v>-2.6331735939028933E-2</v>
      </c>
      <c r="K27" s="212">
        <f>K6/'2016'!K5-1</f>
        <v>-0.14132012383590342</v>
      </c>
      <c r="L27" s="212">
        <f>L6/'2016'!L5-1</f>
        <v>-2.9078976525350297E-2</v>
      </c>
      <c r="M27" s="212">
        <f>M6/'2016'!M5-1</f>
        <v>-3.5553803959488706E-2</v>
      </c>
      <c r="N27" s="212">
        <f>N6/'2016'!N5-1</f>
        <v>-0.20931974200010084</v>
      </c>
    </row>
    <row r="28" spans="1:25" ht="13" x14ac:dyDescent="0.3">
      <c r="A28" s="268"/>
      <c r="B28" s="91"/>
      <c r="C28" s="176"/>
      <c r="D28" s="176"/>
      <c r="E28" s="176"/>
      <c r="F28" s="176"/>
      <c r="G28" s="176"/>
      <c r="H28" s="176"/>
      <c r="I28" s="176"/>
      <c r="J28" s="176"/>
      <c r="K28" s="269"/>
      <c r="L28" s="147"/>
      <c r="M28" s="176"/>
      <c r="N28" s="176"/>
    </row>
    <row r="29" spans="1:25" x14ac:dyDescent="0.25">
      <c r="A29" s="270" t="s">
        <v>29</v>
      </c>
      <c r="B29" s="271" t="s">
        <v>91</v>
      </c>
      <c r="C29" s="273">
        <v>67427.304999999993</v>
      </c>
      <c r="D29" s="273">
        <v>59313.725999999995</v>
      </c>
      <c r="E29" s="273">
        <v>54166.628000000004</v>
      </c>
      <c r="F29" s="273">
        <v>39462.226999999999</v>
      </c>
      <c r="G29" s="273">
        <v>24179.438999999998</v>
      </c>
      <c r="H29" s="273">
        <v>14800.638999999999</v>
      </c>
      <c r="I29" s="273">
        <v>15057.283000000001</v>
      </c>
      <c r="J29" s="273">
        <v>16235.816999999999</v>
      </c>
      <c r="K29" s="275">
        <v>20371.915000000005</v>
      </c>
      <c r="L29" s="274">
        <v>38969.094999999994</v>
      </c>
      <c r="M29" s="321">
        <v>46724.674000000006</v>
      </c>
      <c r="N29" s="321">
        <v>54078.529999999992</v>
      </c>
    </row>
    <row r="30" spans="1:25" ht="13" x14ac:dyDescent="0.3">
      <c r="A30" s="268"/>
      <c r="B30" s="91"/>
      <c r="C30" s="176"/>
      <c r="D30" s="176"/>
      <c r="E30" s="176"/>
      <c r="F30" s="176"/>
      <c r="G30" s="176"/>
      <c r="H30" s="176"/>
      <c r="I30" s="176"/>
      <c r="J30" s="176"/>
      <c r="K30" s="269"/>
      <c r="L30" s="147"/>
      <c r="M30" s="176"/>
      <c r="N30" s="176"/>
    </row>
    <row r="31" spans="1:25" ht="13.5" thickBot="1" x14ac:dyDescent="0.35">
      <c r="A31" s="5" t="s">
        <v>16</v>
      </c>
      <c r="B31" s="5" t="s">
        <v>15</v>
      </c>
      <c r="C31" s="6">
        <v>1</v>
      </c>
      <c r="D31" s="6">
        <v>2</v>
      </c>
      <c r="E31" s="6">
        <v>3</v>
      </c>
      <c r="F31" s="6">
        <v>4</v>
      </c>
      <c r="G31" s="6">
        <v>5</v>
      </c>
      <c r="H31" s="6">
        <v>6</v>
      </c>
      <c r="I31" s="6">
        <v>7</v>
      </c>
      <c r="J31" s="6">
        <v>8</v>
      </c>
      <c r="K31" s="6">
        <v>9</v>
      </c>
      <c r="L31" s="6">
        <v>10</v>
      </c>
      <c r="M31" s="6">
        <v>11</v>
      </c>
      <c r="N31" s="6">
        <v>12</v>
      </c>
    </row>
    <row r="32" spans="1:25" ht="13" thickTop="1" x14ac:dyDescent="0.25">
      <c r="A32" s="302" t="s">
        <v>8</v>
      </c>
      <c r="B32" s="210" t="s">
        <v>9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5">
        <v>0</v>
      </c>
      <c r="K32" s="25">
        <v>0</v>
      </c>
      <c r="L32" s="25">
        <v>0</v>
      </c>
      <c r="M32" s="25">
        <v>0</v>
      </c>
      <c r="N32" s="25">
        <v>0</v>
      </c>
    </row>
    <row r="33" spans="1:17" x14ac:dyDescent="0.25">
      <c r="A33" s="302" t="s">
        <v>38</v>
      </c>
      <c r="B33" s="28" t="s">
        <v>10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5">
        <v>0</v>
      </c>
      <c r="K33" s="25">
        <v>0</v>
      </c>
      <c r="L33" s="25">
        <v>0</v>
      </c>
      <c r="M33" s="25">
        <v>0</v>
      </c>
      <c r="N33" s="25">
        <v>0</v>
      </c>
    </row>
    <row r="34" spans="1:17" x14ac:dyDescent="0.25">
      <c r="A34" s="302" t="s">
        <v>0</v>
      </c>
      <c r="B34" s="210" t="s">
        <v>9</v>
      </c>
      <c r="C34" s="21">
        <v>0</v>
      </c>
      <c r="D34" s="21">
        <v>1.0999999999999999E-2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5">
        <v>4.0000000000000001E-3</v>
      </c>
      <c r="K34" s="266">
        <v>0</v>
      </c>
      <c r="L34" s="215">
        <v>0.112</v>
      </c>
      <c r="M34" s="219">
        <v>0</v>
      </c>
      <c r="N34" s="219">
        <v>0</v>
      </c>
    </row>
    <row r="35" spans="1:17" ht="25" x14ac:dyDescent="0.25">
      <c r="A35" s="301" t="s">
        <v>103</v>
      </c>
      <c r="B35" s="210" t="s">
        <v>9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9">
        <v>0</v>
      </c>
      <c r="K35" s="266">
        <v>0</v>
      </c>
      <c r="L35" s="219">
        <v>0</v>
      </c>
      <c r="M35" s="219">
        <v>0</v>
      </c>
      <c r="N35" s="219">
        <v>0</v>
      </c>
    </row>
    <row r="36" spans="1:17" x14ac:dyDescent="0.25">
      <c r="A36" s="302" t="s">
        <v>1</v>
      </c>
      <c r="B36" s="262" t="s">
        <v>9</v>
      </c>
      <c r="C36" s="21">
        <v>37841.826999999997</v>
      </c>
      <c r="D36" s="21">
        <v>0</v>
      </c>
      <c r="E36" s="21">
        <v>0</v>
      </c>
      <c r="F36" s="21">
        <v>0</v>
      </c>
      <c r="G36" s="21">
        <v>1019.259</v>
      </c>
      <c r="H36" s="21">
        <v>1640.2809999999999</v>
      </c>
      <c r="I36" s="21">
        <v>0</v>
      </c>
      <c r="J36" s="244">
        <v>5763.9840000000004</v>
      </c>
      <c r="K36" s="250">
        <v>355.22699999999998</v>
      </c>
      <c r="L36" s="247">
        <v>676.298</v>
      </c>
      <c r="M36" s="247">
        <v>0</v>
      </c>
      <c r="N36" s="247">
        <v>0</v>
      </c>
    </row>
    <row r="37" spans="1:17" x14ac:dyDescent="0.25">
      <c r="A37" s="303" t="s">
        <v>83</v>
      </c>
      <c r="B37" s="210" t="s">
        <v>9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9">
        <v>0</v>
      </c>
      <c r="K37" s="266">
        <v>0</v>
      </c>
      <c r="L37" s="219">
        <v>0</v>
      </c>
      <c r="M37" s="219">
        <v>0</v>
      </c>
      <c r="N37" s="219">
        <v>0</v>
      </c>
    </row>
    <row r="38" spans="1:17" x14ac:dyDescent="0.25">
      <c r="A38" s="303" t="s">
        <v>40</v>
      </c>
      <c r="B38" s="210" t="s">
        <v>9</v>
      </c>
      <c r="C38" s="21">
        <v>0</v>
      </c>
      <c r="D38" s="21">
        <v>9.0999999999999998E-2</v>
      </c>
      <c r="E38" s="21">
        <v>5.0999999999999997E-2</v>
      </c>
      <c r="F38" s="21">
        <v>0</v>
      </c>
      <c r="G38" s="21">
        <v>0</v>
      </c>
      <c r="H38" s="21">
        <v>0</v>
      </c>
      <c r="I38" s="21">
        <v>0</v>
      </c>
      <c r="J38" s="219">
        <v>0</v>
      </c>
      <c r="K38" s="266">
        <v>0</v>
      </c>
      <c r="L38" s="219">
        <v>0</v>
      </c>
      <c r="M38" s="219">
        <v>0</v>
      </c>
      <c r="N38" s="219">
        <v>0</v>
      </c>
    </row>
    <row r="39" spans="1:17" x14ac:dyDescent="0.25">
      <c r="A39" s="302" t="s">
        <v>2</v>
      </c>
      <c r="B39" s="221" t="s">
        <v>45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9">
        <v>0</v>
      </c>
      <c r="K39" s="219">
        <v>0</v>
      </c>
      <c r="L39" s="219">
        <v>0</v>
      </c>
      <c r="M39" s="219">
        <v>0</v>
      </c>
      <c r="N39" s="219">
        <v>0</v>
      </c>
    </row>
    <row r="40" spans="1:17" x14ac:dyDescent="0.25">
      <c r="A40" s="302" t="s">
        <v>35</v>
      </c>
      <c r="B40" s="210" t="s">
        <v>9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22">
        <v>0</v>
      </c>
      <c r="K40" s="222">
        <v>0</v>
      </c>
      <c r="L40" s="222">
        <v>0</v>
      </c>
      <c r="M40" s="222">
        <v>0</v>
      </c>
      <c r="N40" s="222">
        <v>0</v>
      </c>
    </row>
    <row r="41" spans="1:17" x14ac:dyDescent="0.25">
      <c r="A41" s="302" t="s">
        <v>4</v>
      </c>
      <c r="B41" s="242" t="s">
        <v>91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Q41" s="135"/>
    </row>
    <row r="42" spans="1:17" x14ac:dyDescent="0.25">
      <c r="A42" s="302" t="s">
        <v>101</v>
      </c>
      <c r="B42" s="242" t="s">
        <v>10</v>
      </c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Q42" s="135"/>
    </row>
    <row r="43" spans="1:17" x14ac:dyDescent="0.25">
      <c r="A43" s="302" t="s">
        <v>102</v>
      </c>
      <c r="B43" s="210" t="s">
        <v>9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22">
        <v>0</v>
      </c>
      <c r="K43" s="222">
        <v>0</v>
      </c>
      <c r="L43" s="222">
        <v>0</v>
      </c>
      <c r="M43" s="222">
        <v>0</v>
      </c>
      <c r="N43" s="219">
        <v>0</v>
      </c>
    </row>
    <row r="44" spans="1:17" x14ac:dyDescent="0.25">
      <c r="A44" s="302" t="s">
        <v>5</v>
      </c>
      <c r="B44" s="221" t="s">
        <v>45</v>
      </c>
      <c r="C44" s="21">
        <v>0</v>
      </c>
      <c r="D44" s="21">
        <v>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22">
        <v>0</v>
      </c>
      <c r="K44" s="222">
        <v>0</v>
      </c>
      <c r="L44" s="222">
        <v>0</v>
      </c>
      <c r="M44" s="222">
        <v>0</v>
      </c>
      <c r="N44" s="219">
        <v>0</v>
      </c>
    </row>
    <row r="45" spans="1:17" x14ac:dyDescent="0.25">
      <c r="A45" s="303" t="s">
        <v>43</v>
      </c>
      <c r="B45" s="210" t="s">
        <v>10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22">
        <v>0</v>
      </c>
      <c r="K45" s="222">
        <v>0</v>
      </c>
      <c r="L45" s="222">
        <v>0</v>
      </c>
      <c r="M45" s="222">
        <v>0</v>
      </c>
      <c r="N45" s="222">
        <v>0</v>
      </c>
    </row>
    <row r="46" spans="1:17" x14ac:dyDescent="0.25">
      <c r="A46" s="302" t="s">
        <v>11</v>
      </c>
      <c r="B46" s="28" t="s">
        <v>10</v>
      </c>
      <c r="C46" s="21">
        <v>0</v>
      </c>
      <c r="D46" s="21">
        <v>0</v>
      </c>
      <c r="E46" s="21">
        <v>0</v>
      </c>
      <c r="F46" s="21">
        <v>0</v>
      </c>
      <c r="G46" s="21">
        <v>0</v>
      </c>
      <c r="H46" s="21">
        <v>0</v>
      </c>
      <c r="I46" s="21">
        <v>0</v>
      </c>
      <c r="J46" s="298">
        <v>0</v>
      </c>
      <c r="K46" s="298">
        <v>0</v>
      </c>
      <c r="L46" s="298">
        <v>0</v>
      </c>
      <c r="M46" s="298">
        <v>0</v>
      </c>
      <c r="N46" s="298">
        <v>0</v>
      </c>
    </row>
    <row r="47" spans="1:17" x14ac:dyDescent="0.25">
      <c r="A47" s="302" t="s">
        <v>104</v>
      </c>
      <c r="B47" s="210" t="s">
        <v>10</v>
      </c>
      <c r="C47" s="21">
        <v>0</v>
      </c>
      <c r="D47" s="21">
        <v>0</v>
      </c>
      <c r="E47" s="21">
        <v>0</v>
      </c>
      <c r="F47" s="21">
        <v>0</v>
      </c>
      <c r="G47" s="21">
        <v>0</v>
      </c>
      <c r="H47" s="21">
        <v>0</v>
      </c>
      <c r="I47" s="21">
        <v>0</v>
      </c>
      <c r="J47" s="219">
        <v>0</v>
      </c>
      <c r="K47" s="266">
        <v>0</v>
      </c>
      <c r="L47" s="219">
        <v>0</v>
      </c>
      <c r="M47" s="219">
        <v>0</v>
      </c>
      <c r="N47" s="219">
        <v>0</v>
      </c>
    </row>
    <row r="48" spans="1:17" x14ac:dyDescent="0.25">
      <c r="A48" s="302" t="s">
        <v>6</v>
      </c>
      <c r="B48" s="262" t="s">
        <v>10</v>
      </c>
      <c r="C48" s="21">
        <v>0</v>
      </c>
      <c r="D48" s="21">
        <v>0</v>
      </c>
      <c r="E48" s="21">
        <v>27.053999999999998</v>
      </c>
      <c r="F48" s="21">
        <v>0</v>
      </c>
      <c r="G48" s="21">
        <v>26.634</v>
      </c>
      <c r="H48" s="21">
        <v>26.634</v>
      </c>
      <c r="I48" s="21">
        <v>0</v>
      </c>
      <c r="J48" s="243">
        <v>0</v>
      </c>
      <c r="K48" s="243">
        <v>0</v>
      </c>
      <c r="L48" s="243">
        <v>26.847999999999999</v>
      </c>
      <c r="M48" s="243">
        <v>0</v>
      </c>
      <c r="N48" s="243">
        <v>0</v>
      </c>
    </row>
    <row r="49" spans="1:14" x14ac:dyDescent="0.25">
      <c r="A49" s="290" t="s">
        <v>106</v>
      </c>
      <c r="B49" s="262" t="s">
        <v>10</v>
      </c>
      <c r="C49" s="21">
        <v>0</v>
      </c>
      <c r="D49" s="21">
        <v>0</v>
      </c>
      <c r="E49" s="21">
        <v>0</v>
      </c>
      <c r="F49" s="21">
        <v>0</v>
      </c>
      <c r="G49" s="21">
        <v>0</v>
      </c>
      <c r="H49" s="21">
        <v>0</v>
      </c>
      <c r="I49" s="21">
        <v>0</v>
      </c>
      <c r="J49" s="243">
        <v>0</v>
      </c>
      <c r="K49" s="243">
        <v>0</v>
      </c>
      <c r="L49" s="243">
        <v>0</v>
      </c>
      <c r="M49" s="243">
        <v>0</v>
      </c>
      <c r="N49" s="243">
        <v>0</v>
      </c>
    </row>
    <row r="50" spans="1:14" x14ac:dyDescent="0.25">
      <c r="A50" s="302" t="s">
        <v>89</v>
      </c>
      <c r="B50" s="210" t="s">
        <v>10</v>
      </c>
      <c r="C50" s="21">
        <v>0</v>
      </c>
      <c r="D50" s="21">
        <v>0</v>
      </c>
      <c r="E50" s="21">
        <v>0</v>
      </c>
      <c r="F50" s="21">
        <v>0</v>
      </c>
      <c r="G50" s="21">
        <v>0</v>
      </c>
      <c r="H50" s="21">
        <v>0</v>
      </c>
      <c r="I50" s="21">
        <v>0</v>
      </c>
      <c r="J50" s="219">
        <v>0</v>
      </c>
      <c r="K50" s="219">
        <v>0</v>
      </c>
      <c r="L50" s="219">
        <v>0</v>
      </c>
      <c r="M50" s="219">
        <v>0</v>
      </c>
      <c r="N50" s="219">
        <v>0</v>
      </c>
    </row>
    <row r="51" spans="1:14" x14ac:dyDescent="0.25">
      <c r="A51" s="302" t="s">
        <v>7</v>
      </c>
      <c r="B51" s="210" t="s">
        <v>10</v>
      </c>
      <c r="C51" s="21">
        <v>0</v>
      </c>
      <c r="D51" s="21">
        <v>0</v>
      </c>
      <c r="E51" s="21">
        <v>0</v>
      </c>
      <c r="F51" s="21">
        <v>0</v>
      </c>
      <c r="G51" s="21">
        <v>0</v>
      </c>
      <c r="H51" s="21">
        <v>0</v>
      </c>
      <c r="I51" s="21">
        <v>0</v>
      </c>
      <c r="J51" s="219">
        <v>0</v>
      </c>
      <c r="K51" s="219">
        <v>0</v>
      </c>
      <c r="L51" s="219">
        <v>19</v>
      </c>
      <c r="M51" s="219">
        <v>0</v>
      </c>
      <c r="N51" s="219">
        <v>0</v>
      </c>
    </row>
    <row r="52" spans="1:14" x14ac:dyDescent="0.25">
      <c r="A52" s="302" t="s">
        <v>30</v>
      </c>
      <c r="B52" s="210" t="s">
        <v>9</v>
      </c>
      <c r="C52" s="21">
        <v>0</v>
      </c>
      <c r="D52" s="21">
        <v>0</v>
      </c>
      <c r="E52" s="21">
        <v>0</v>
      </c>
      <c r="F52" s="21">
        <v>0</v>
      </c>
      <c r="G52" s="21">
        <v>0</v>
      </c>
      <c r="H52" s="21">
        <v>0</v>
      </c>
      <c r="I52" s="21">
        <v>0</v>
      </c>
      <c r="J52" s="215">
        <v>0</v>
      </c>
      <c r="K52" s="215">
        <v>0</v>
      </c>
      <c r="L52" s="215">
        <v>0</v>
      </c>
      <c r="M52" s="215">
        <v>0</v>
      </c>
      <c r="N52" s="215">
        <v>0</v>
      </c>
    </row>
    <row r="53" spans="1:14" x14ac:dyDescent="0.25">
      <c r="C53" s="135"/>
      <c r="D53" s="135"/>
      <c r="E53" s="135"/>
      <c r="F53" s="80"/>
      <c r="G53" s="80"/>
      <c r="H53" s="80"/>
    </row>
    <row r="54" spans="1:14" ht="13.5" thickBot="1" x14ac:dyDescent="0.35">
      <c r="A54" s="105" t="s">
        <v>17</v>
      </c>
      <c r="B54" s="7" t="s">
        <v>15</v>
      </c>
      <c r="C54" s="110">
        <v>1</v>
      </c>
      <c r="D54" s="8">
        <v>2</v>
      </c>
      <c r="E54" s="110">
        <v>3</v>
      </c>
      <c r="F54" s="8">
        <v>4</v>
      </c>
      <c r="G54" s="110">
        <v>5</v>
      </c>
      <c r="H54" s="8">
        <v>6</v>
      </c>
      <c r="I54" s="110">
        <v>7</v>
      </c>
      <c r="J54" s="8">
        <v>8</v>
      </c>
      <c r="K54" s="108">
        <v>9</v>
      </c>
      <c r="L54" s="8">
        <v>10</v>
      </c>
      <c r="M54" s="8">
        <v>11</v>
      </c>
      <c r="N54" s="8">
        <v>12</v>
      </c>
    </row>
    <row r="55" spans="1:14" ht="13" thickTop="1" x14ac:dyDescent="0.25">
      <c r="A55" s="302" t="s">
        <v>8</v>
      </c>
      <c r="B55" s="42" t="s">
        <v>9</v>
      </c>
      <c r="C55" s="111">
        <v>27272.191999999999</v>
      </c>
      <c r="D55" s="98">
        <v>11665.754000000001</v>
      </c>
      <c r="E55" s="113">
        <v>14115.523999999999</v>
      </c>
      <c r="F55" s="25">
        <v>15968.279</v>
      </c>
      <c r="G55" s="12">
        <v>21667.254000000001</v>
      </c>
      <c r="H55" s="25">
        <v>22991.518</v>
      </c>
      <c r="I55" s="113">
        <v>29907.295999999998</v>
      </c>
      <c r="J55" s="25">
        <v>31114.809000000001</v>
      </c>
      <c r="K55" s="112">
        <v>26130.688999999998</v>
      </c>
      <c r="L55" s="25">
        <v>25444.172999999999</v>
      </c>
      <c r="M55" s="21">
        <v>24131.360000000001</v>
      </c>
      <c r="N55" s="25">
        <v>80812.620999999999</v>
      </c>
    </row>
    <row r="56" spans="1:14" x14ac:dyDescent="0.25">
      <c r="A56" s="302" t="s">
        <v>38</v>
      </c>
      <c r="B56" s="28" t="s">
        <v>9</v>
      </c>
      <c r="C56" s="10">
        <v>15600.96</v>
      </c>
      <c r="D56" s="10">
        <v>455.31</v>
      </c>
      <c r="E56" s="10">
        <v>2476.92</v>
      </c>
      <c r="F56" s="10">
        <v>6855.18</v>
      </c>
      <c r="G56" s="12">
        <v>7255.01</v>
      </c>
      <c r="H56" s="10">
        <v>7577.43</v>
      </c>
      <c r="I56" s="10">
        <v>0</v>
      </c>
      <c r="J56" s="9">
        <v>0</v>
      </c>
      <c r="K56" s="10">
        <v>0</v>
      </c>
      <c r="L56" s="10">
        <v>0</v>
      </c>
      <c r="M56" s="10">
        <v>0</v>
      </c>
      <c r="N56" s="10">
        <v>0</v>
      </c>
    </row>
    <row r="57" spans="1:14" x14ac:dyDescent="0.25">
      <c r="A57" s="302" t="s">
        <v>0</v>
      </c>
      <c r="B57" s="28" t="s">
        <v>9</v>
      </c>
      <c r="C57" s="103">
        <v>25.434999999999999</v>
      </c>
      <c r="D57" s="10">
        <v>1.7689999999999999</v>
      </c>
      <c r="E57" s="103">
        <v>26.367999999999999</v>
      </c>
      <c r="F57" s="10">
        <v>3.39</v>
      </c>
      <c r="G57" s="12">
        <v>0.83399999999999996</v>
      </c>
      <c r="H57" s="10">
        <v>39.396999999999998</v>
      </c>
      <c r="I57" s="103">
        <v>1.903</v>
      </c>
      <c r="J57" s="9">
        <v>10.391</v>
      </c>
      <c r="K57" s="109">
        <v>49.582999999999998</v>
      </c>
      <c r="L57" s="10">
        <v>2.8140000000000001</v>
      </c>
      <c r="M57" s="10">
        <v>20.068999999999999</v>
      </c>
      <c r="N57" s="10">
        <v>4.8710000000000004</v>
      </c>
    </row>
    <row r="58" spans="1:14" ht="25" x14ac:dyDescent="0.25">
      <c r="A58" s="301" t="s">
        <v>103</v>
      </c>
      <c r="B58" s="28" t="s">
        <v>10</v>
      </c>
      <c r="C58" s="304">
        <v>0</v>
      </c>
      <c r="D58" s="300">
        <v>0</v>
      </c>
      <c r="E58" s="304">
        <v>0</v>
      </c>
      <c r="F58" s="300">
        <v>0</v>
      </c>
      <c r="G58" s="12">
        <v>0</v>
      </c>
      <c r="H58" s="300">
        <v>0</v>
      </c>
      <c r="I58" s="304">
        <v>0</v>
      </c>
      <c r="J58" s="299">
        <v>0</v>
      </c>
      <c r="K58" s="305">
        <v>0</v>
      </c>
      <c r="L58" s="300">
        <v>0</v>
      </c>
      <c r="M58" s="300">
        <v>0</v>
      </c>
      <c r="N58" s="300">
        <v>0</v>
      </c>
    </row>
    <row r="59" spans="1:14" x14ac:dyDescent="0.25">
      <c r="A59" s="302" t="s">
        <v>1</v>
      </c>
      <c r="B59" s="28" t="s">
        <v>9</v>
      </c>
      <c r="C59" s="103">
        <v>125999.977</v>
      </c>
      <c r="D59" s="10">
        <v>8969.9709999999995</v>
      </c>
      <c r="E59" s="103">
        <v>17618.310000000001</v>
      </c>
      <c r="F59" s="10">
        <v>26060.845000000001</v>
      </c>
      <c r="G59" s="12">
        <v>55261.682999999997</v>
      </c>
      <c r="H59" s="10">
        <v>56959.154000000002</v>
      </c>
      <c r="I59" s="103">
        <v>52448.512000000002</v>
      </c>
      <c r="J59" s="9">
        <v>54574.731</v>
      </c>
      <c r="K59" s="109">
        <v>53056.65</v>
      </c>
      <c r="L59" s="10">
        <v>57554.602999999996</v>
      </c>
      <c r="M59" s="10">
        <v>55305.709000000003</v>
      </c>
      <c r="N59" s="10">
        <v>56170.682999999997</v>
      </c>
    </row>
    <row r="60" spans="1:14" x14ac:dyDescent="0.25">
      <c r="A60" s="303" t="s">
        <v>83</v>
      </c>
      <c r="B60" s="262" t="s">
        <v>9</v>
      </c>
      <c r="C60" s="249">
        <v>0</v>
      </c>
      <c r="D60" s="247">
        <v>0</v>
      </c>
      <c r="E60" s="249">
        <v>18.14</v>
      </c>
      <c r="F60" s="247">
        <v>204.75</v>
      </c>
      <c r="G60" s="12">
        <v>644.24</v>
      </c>
      <c r="H60" s="247">
        <v>341.98</v>
      </c>
      <c r="I60" s="249">
        <v>0</v>
      </c>
      <c r="J60" s="244">
        <v>0</v>
      </c>
      <c r="K60" s="250">
        <v>0</v>
      </c>
      <c r="L60" s="247">
        <v>0</v>
      </c>
      <c r="M60" s="247">
        <v>0</v>
      </c>
      <c r="N60" s="247">
        <v>0</v>
      </c>
    </row>
    <row r="61" spans="1:14" x14ac:dyDescent="0.25">
      <c r="A61" s="303" t="s">
        <v>40</v>
      </c>
      <c r="B61" s="28" t="s">
        <v>9</v>
      </c>
      <c r="C61" s="103">
        <v>1.706</v>
      </c>
      <c r="D61" s="10">
        <v>1.47</v>
      </c>
      <c r="E61" s="103">
        <v>5.6970000000000001</v>
      </c>
      <c r="F61" s="10">
        <v>0.504</v>
      </c>
      <c r="G61" s="12">
        <v>0</v>
      </c>
      <c r="H61" s="10">
        <v>14.492000000000001</v>
      </c>
      <c r="I61" s="103">
        <v>0.17199999999999999</v>
      </c>
      <c r="J61" s="9">
        <v>0.96499999999999997</v>
      </c>
      <c r="K61" s="109">
        <v>10.217000000000001</v>
      </c>
      <c r="L61" s="10">
        <v>2.2789999999999999</v>
      </c>
      <c r="M61" s="10">
        <v>2.238</v>
      </c>
      <c r="N61" s="10">
        <v>35.406999999999996</v>
      </c>
    </row>
    <row r="62" spans="1:14" x14ac:dyDescent="0.25">
      <c r="A62" s="302" t="s">
        <v>2</v>
      </c>
      <c r="B62" s="28" t="s">
        <v>9</v>
      </c>
      <c r="C62" s="103">
        <v>4976.6850000000004</v>
      </c>
      <c r="D62" s="10">
        <v>2487.0210000000002</v>
      </c>
      <c r="E62" s="103">
        <v>4253.8050000000003</v>
      </c>
      <c r="F62" s="10">
        <v>6663.5389999999998</v>
      </c>
      <c r="G62" s="12">
        <v>10115.210999999999</v>
      </c>
      <c r="H62" s="10">
        <v>6940.5379999999996</v>
      </c>
      <c r="I62" s="103">
        <v>7403.5259999999998</v>
      </c>
      <c r="J62" s="9">
        <v>12622.319</v>
      </c>
      <c r="K62" s="109">
        <v>13947.659</v>
      </c>
      <c r="L62" s="10">
        <v>8083.1610000000001</v>
      </c>
      <c r="M62" s="10">
        <v>6053.3450000000003</v>
      </c>
      <c r="N62" s="10">
        <v>3995.4349999999999</v>
      </c>
    </row>
    <row r="63" spans="1:14" x14ac:dyDescent="0.25">
      <c r="A63" s="302" t="s">
        <v>35</v>
      </c>
      <c r="B63" s="28" t="s">
        <v>45</v>
      </c>
      <c r="C63" s="103">
        <v>538.4</v>
      </c>
      <c r="D63" s="10">
        <v>349.4</v>
      </c>
      <c r="E63" s="103">
        <v>7.4</v>
      </c>
      <c r="F63" s="10">
        <v>6.4</v>
      </c>
      <c r="G63" s="12">
        <v>8</v>
      </c>
      <c r="H63" s="10">
        <v>8.4</v>
      </c>
      <c r="I63" s="103">
        <v>8.1</v>
      </c>
      <c r="J63" s="9">
        <v>8</v>
      </c>
      <c r="K63" s="109">
        <v>8</v>
      </c>
      <c r="L63" s="10">
        <v>7.6</v>
      </c>
      <c r="M63" s="10">
        <v>8</v>
      </c>
      <c r="N63" s="10">
        <v>1</v>
      </c>
    </row>
    <row r="64" spans="1:14" x14ac:dyDescent="0.25">
      <c r="A64" s="302" t="s">
        <v>4</v>
      </c>
      <c r="B64" s="28" t="s">
        <v>9</v>
      </c>
      <c r="C64" s="103">
        <v>0.81399999999999995</v>
      </c>
      <c r="D64" s="10">
        <v>1.9670000000000001</v>
      </c>
      <c r="E64" s="103">
        <v>1.825</v>
      </c>
      <c r="F64" s="10">
        <v>16.417000000000002</v>
      </c>
      <c r="G64" s="12">
        <v>8.6159999999999997</v>
      </c>
      <c r="H64" s="10">
        <v>24.584</v>
      </c>
      <c r="I64" s="103">
        <v>8.6370000000000005</v>
      </c>
      <c r="J64" s="9">
        <v>23.291</v>
      </c>
      <c r="K64" s="109">
        <v>3.395</v>
      </c>
      <c r="L64" s="10">
        <v>6.5389999999999997</v>
      </c>
      <c r="M64" s="10">
        <v>7.5270000000000001</v>
      </c>
      <c r="N64" s="10">
        <v>5.2309999999999999</v>
      </c>
    </row>
    <row r="65" spans="1:17" x14ac:dyDescent="0.25">
      <c r="A65" s="302" t="s">
        <v>101</v>
      </c>
      <c r="B65" s="242" t="s">
        <v>91</v>
      </c>
      <c r="C65" s="12">
        <v>0</v>
      </c>
      <c r="D65" s="12">
        <v>0</v>
      </c>
      <c r="E65" s="12">
        <v>0</v>
      </c>
      <c r="F65" s="12">
        <v>0</v>
      </c>
      <c r="G65" s="12">
        <v>0</v>
      </c>
      <c r="H65" s="12">
        <v>0</v>
      </c>
      <c r="I65" s="12">
        <v>581.58199999999999</v>
      </c>
      <c r="J65" s="12">
        <v>609.74900000000002</v>
      </c>
      <c r="K65" s="12">
        <v>609.41300000000001</v>
      </c>
      <c r="L65" s="12">
        <v>636.75900000000001</v>
      </c>
      <c r="M65" s="12">
        <v>625.87900000000002</v>
      </c>
      <c r="N65" s="12">
        <v>672.33900000000006</v>
      </c>
      <c r="Q65" s="135"/>
    </row>
    <row r="66" spans="1:17" x14ac:dyDescent="0.25">
      <c r="A66" s="302" t="s">
        <v>102</v>
      </c>
      <c r="B66" s="242" t="s">
        <v>10</v>
      </c>
      <c r="C66" s="12">
        <v>0</v>
      </c>
      <c r="D66" s="12">
        <v>0</v>
      </c>
      <c r="E66" s="12">
        <v>0</v>
      </c>
      <c r="F66" s="12">
        <v>0</v>
      </c>
      <c r="G66" s="12">
        <v>0</v>
      </c>
      <c r="H66" s="12">
        <v>0</v>
      </c>
      <c r="I66" s="12">
        <v>571.68200000000002</v>
      </c>
      <c r="J66" s="12">
        <v>669.33699999999999</v>
      </c>
      <c r="K66" s="12">
        <v>647.16800000000001</v>
      </c>
      <c r="L66" s="12">
        <v>645.721</v>
      </c>
      <c r="M66" s="12">
        <v>591.27800000000002</v>
      </c>
      <c r="N66" s="12">
        <v>620.125</v>
      </c>
      <c r="Q66" s="135"/>
    </row>
    <row r="67" spans="1:17" x14ac:dyDescent="0.25">
      <c r="A67" s="302" t="s">
        <v>5</v>
      </c>
      <c r="B67" s="28" t="s">
        <v>9</v>
      </c>
      <c r="C67" s="103">
        <v>4.45</v>
      </c>
      <c r="D67" s="10">
        <v>8.3659999999999997</v>
      </c>
      <c r="E67" s="103">
        <v>31.227</v>
      </c>
      <c r="F67" s="10">
        <v>20.454000000000001</v>
      </c>
      <c r="G67" s="12">
        <v>51.673000000000002</v>
      </c>
      <c r="H67" s="10">
        <v>60.247999999999998</v>
      </c>
      <c r="I67" s="103">
        <v>53.259</v>
      </c>
      <c r="J67" s="9">
        <v>11.243</v>
      </c>
      <c r="K67" s="109">
        <v>36.414999999999999</v>
      </c>
      <c r="L67" s="10">
        <v>33.811999999999998</v>
      </c>
      <c r="M67" s="10">
        <v>22.751000000000001</v>
      </c>
      <c r="N67" s="10">
        <v>18.582000000000001</v>
      </c>
    </row>
    <row r="68" spans="1:17" x14ac:dyDescent="0.25">
      <c r="A68" s="303" t="s">
        <v>43</v>
      </c>
      <c r="B68" s="28" t="s">
        <v>45</v>
      </c>
      <c r="C68" s="103">
        <v>48674.792999999998</v>
      </c>
      <c r="D68" s="10">
        <v>41409.375999999997</v>
      </c>
      <c r="E68" s="103">
        <v>28455.276999999998</v>
      </c>
      <c r="F68" s="10">
        <v>33417.489000000001</v>
      </c>
      <c r="G68" s="12">
        <v>21221.493999999999</v>
      </c>
      <c r="H68" s="10">
        <v>10064.058000000001</v>
      </c>
      <c r="I68" s="103">
        <v>11146.538</v>
      </c>
      <c r="J68" s="9">
        <v>7463.39</v>
      </c>
      <c r="K68" s="109">
        <v>14292.37</v>
      </c>
      <c r="L68" s="10">
        <v>32096.652999999998</v>
      </c>
      <c r="M68" s="10">
        <v>34703.49</v>
      </c>
      <c r="N68" s="10">
        <v>47135.419000000002</v>
      </c>
    </row>
    <row r="69" spans="1:17" x14ac:dyDescent="0.25">
      <c r="A69" s="302" t="s">
        <v>11</v>
      </c>
      <c r="B69" s="28" t="s">
        <v>10</v>
      </c>
      <c r="C69" s="103">
        <v>4511.192</v>
      </c>
      <c r="D69" s="10">
        <v>3175.2260000000001</v>
      </c>
      <c r="E69" s="103">
        <v>3995.942</v>
      </c>
      <c r="F69" s="10">
        <v>3531.9180000000001</v>
      </c>
      <c r="G69" s="12">
        <v>3982.634</v>
      </c>
      <c r="H69" s="10">
        <v>2164.7159999999999</v>
      </c>
      <c r="I69" s="103">
        <v>0</v>
      </c>
      <c r="J69" s="9">
        <v>0</v>
      </c>
      <c r="K69" s="109">
        <v>0</v>
      </c>
      <c r="L69" s="10">
        <v>0</v>
      </c>
      <c r="M69" s="10">
        <v>0</v>
      </c>
      <c r="N69" s="10">
        <v>0</v>
      </c>
    </row>
    <row r="70" spans="1:17" x14ac:dyDescent="0.25">
      <c r="A70" s="302" t="s">
        <v>104</v>
      </c>
      <c r="B70" s="28" t="s">
        <v>10</v>
      </c>
      <c r="C70" s="304">
        <v>0</v>
      </c>
      <c r="D70" s="300">
        <v>0</v>
      </c>
      <c r="E70" s="304">
        <v>0</v>
      </c>
      <c r="F70" s="300">
        <v>0</v>
      </c>
      <c r="G70" s="12">
        <v>0</v>
      </c>
      <c r="H70" s="300">
        <v>0</v>
      </c>
      <c r="I70" s="304">
        <v>5480.4840000000004</v>
      </c>
      <c r="J70" s="299">
        <v>6479.2529999999997</v>
      </c>
      <c r="K70" s="305">
        <v>7659.5510000000004</v>
      </c>
      <c r="L70" s="300">
        <v>6897.5590000000002</v>
      </c>
      <c r="M70" s="300">
        <v>6820.7619999999997</v>
      </c>
      <c r="N70" s="300">
        <v>2826.4839999999999</v>
      </c>
    </row>
    <row r="71" spans="1:17" x14ac:dyDescent="0.25">
      <c r="A71" s="302" t="s">
        <v>6</v>
      </c>
      <c r="B71" s="28" t="s">
        <v>10</v>
      </c>
      <c r="C71" s="103">
        <v>1199.17</v>
      </c>
      <c r="D71" s="10">
        <v>1078.135</v>
      </c>
      <c r="E71" s="103">
        <v>721.61</v>
      </c>
      <c r="F71" s="10">
        <v>2064.2440000000001</v>
      </c>
      <c r="G71" s="12">
        <v>2499.1889999999999</v>
      </c>
      <c r="H71" s="10">
        <v>5688.308</v>
      </c>
      <c r="I71" s="103">
        <v>0</v>
      </c>
      <c r="J71" s="9">
        <v>0</v>
      </c>
      <c r="K71" s="109">
        <v>0</v>
      </c>
      <c r="L71" s="10">
        <v>0</v>
      </c>
      <c r="M71" s="10">
        <v>386.93099999999998</v>
      </c>
      <c r="N71" s="10">
        <v>0</v>
      </c>
    </row>
    <row r="72" spans="1:17" x14ac:dyDescent="0.25">
      <c r="A72" s="290" t="s">
        <v>106</v>
      </c>
      <c r="B72" s="28" t="s">
        <v>10</v>
      </c>
      <c r="C72" s="304">
        <v>0</v>
      </c>
      <c r="D72" s="247">
        <v>0</v>
      </c>
      <c r="E72" s="304">
        <v>0</v>
      </c>
      <c r="F72" s="247">
        <v>0</v>
      </c>
      <c r="G72" s="12">
        <v>0</v>
      </c>
      <c r="H72" s="247">
        <v>0</v>
      </c>
      <c r="I72" s="304">
        <v>41.917000000000002</v>
      </c>
      <c r="J72" s="244">
        <v>6.84</v>
      </c>
      <c r="K72" s="250">
        <v>0</v>
      </c>
      <c r="L72" s="247">
        <v>0.33300000000000002</v>
      </c>
      <c r="M72" s="247">
        <v>0</v>
      </c>
      <c r="N72" s="247">
        <v>0.32100000000000001</v>
      </c>
    </row>
    <row r="73" spans="1:17" x14ac:dyDescent="0.25">
      <c r="A73" s="302" t="s">
        <v>89</v>
      </c>
      <c r="B73" s="242" t="s">
        <v>10</v>
      </c>
      <c r="C73" s="249">
        <v>163.22800000000001</v>
      </c>
      <c r="D73" s="247">
        <v>47.945</v>
      </c>
      <c r="E73" s="249">
        <v>55.637</v>
      </c>
      <c r="F73" s="247">
        <v>48.433</v>
      </c>
      <c r="G73" s="12">
        <v>98.548000000000002</v>
      </c>
      <c r="H73" s="10">
        <v>78.804000000000002</v>
      </c>
      <c r="I73" s="249">
        <v>0</v>
      </c>
      <c r="J73" s="244">
        <v>0</v>
      </c>
      <c r="K73" s="250">
        <v>0</v>
      </c>
      <c r="L73" s="247">
        <v>0</v>
      </c>
      <c r="M73" s="247">
        <v>0</v>
      </c>
      <c r="N73" s="247">
        <v>0</v>
      </c>
    </row>
    <row r="74" spans="1:17" x14ac:dyDescent="0.25">
      <c r="A74" s="302" t="s">
        <v>7</v>
      </c>
      <c r="B74" s="28" t="s">
        <v>10</v>
      </c>
      <c r="C74" s="103">
        <v>436.37599999999998</v>
      </c>
      <c r="D74" s="10">
        <v>393.03500000000003</v>
      </c>
      <c r="E74" s="103">
        <v>543.66700000000003</v>
      </c>
      <c r="F74" s="10">
        <v>472.13200000000001</v>
      </c>
      <c r="G74" s="12">
        <v>523.15099999999995</v>
      </c>
      <c r="H74" s="247">
        <v>622.54999999999995</v>
      </c>
      <c r="I74" s="103">
        <v>853.65300000000002</v>
      </c>
      <c r="J74" s="9">
        <v>2246.6039999999998</v>
      </c>
      <c r="K74" s="109">
        <v>3699.0859999999998</v>
      </c>
      <c r="L74" s="10">
        <v>2324.6419999999998</v>
      </c>
      <c r="M74" s="10">
        <v>1173.509</v>
      </c>
      <c r="N74" s="10">
        <v>1005.564</v>
      </c>
    </row>
    <row r="75" spans="1:17" x14ac:dyDescent="0.25">
      <c r="A75" s="302" t="s">
        <v>30</v>
      </c>
      <c r="B75" s="28" t="s">
        <v>10</v>
      </c>
      <c r="C75" s="10">
        <v>41.109000000000002</v>
      </c>
      <c r="D75" s="10">
        <v>44.265000000000001</v>
      </c>
      <c r="E75" s="10">
        <v>50.043999999999997</v>
      </c>
      <c r="F75" s="10">
        <v>45.374000000000002</v>
      </c>
      <c r="G75" s="12">
        <v>61.578000000000003</v>
      </c>
      <c r="H75" s="10">
        <v>58.935000000000002</v>
      </c>
      <c r="I75" s="10">
        <v>0</v>
      </c>
      <c r="J75" s="9">
        <v>0</v>
      </c>
      <c r="K75" s="10">
        <v>0</v>
      </c>
      <c r="L75" s="10">
        <v>0</v>
      </c>
      <c r="M75" s="10">
        <v>0</v>
      </c>
      <c r="N75" s="10">
        <v>0</v>
      </c>
    </row>
    <row r="76" spans="1:17" ht="13" x14ac:dyDescent="0.3">
      <c r="A76" s="345"/>
      <c r="B76" s="345"/>
      <c r="C76" s="345"/>
      <c r="D76" s="345"/>
      <c r="E76" s="345"/>
      <c r="F76" s="345"/>
      <c r="G76" s="345"/>
      <c r="H76" s="345"/>
      <c r="I76" s="345"/>
      <c r="J76" s="345"/>
      <c r="K76" s="345"/>
      <c r="L76" s="345"/>
      <c r="M76" s="345"/>
      <c r="N76" s="345"/>
    </row>
    <row r="77" spans="1:17" ht="13.5" thickBot="1" x14ac:dyDescent="0.35">
      <c r="A77" s="5" t="s">
        <v>14</v>
      </c>
      <c r="B77" s="5" t="s">
        <v>15</v>
      </c>
      <c r="C77" s="6">
        <v>1</v>
      </c>
      <c r="D77" s="6">
        <v>2</v>
      </c>
      <c r="E77" s="6">
        <v>3</v>
      </c>
      <c r="F77" s="6">
        <v>4</v>
      </c>
      <c r="G77" s="6">
        <v>5</v>
      </c>
      <c r="H77" s="6">
        <v>6</v>
      </c>
      <c r="I77" s="6">
        <v>7</v>
      </c>
      <c r="J77" s="6">
        <v>8</v>
      </c>
      <c r="K77" s="6">
        <v>9</v>
      </c>
      <c r="L77" s="6">
        <v>10</v>
      </c>
      <c r="M77" s="6">
        <v>11</v>
      </c>
      <c r="N77" s="6">
        <v>12</v>
      </c>
    </row>
    <row r="78" spans="1:17" ht="13" thickTop="1" x14ac:dyDescent="0.25">
      <c r="A78" s="302" t="s">
        <v>8</v>
      </c>
      <c r="B78" s="28" t="s">
        <v>44</v>
      </c>
      <c r="C78" s="4">
        <f t="shared" ref="C78" si="46">C101+C124</f>
        <v>12681569</v>
      </c>
      <c r="D78" s="4">
        <f t="shared" ref="D78:N78" si="47">D101+D124</f>
        <v>5972866</v>
      </c>
      <c r="E78" s="4">
        <f t="shared" si="47"/>
        <v>7227148</v>
      </c>
      <c r="F78" s="4">
        <f t="shared" si="47"/>
        <v>8175759</v>
      </c>
      <c r="G78" s="4">
        <f t="shared" si="47"/>
        <v>11093634</v>
      </c>
      <c r="H78" s="4">
        <f t="shared" si="47"/>
        <v>11771657</v>
      </c>
      <c r="I78" s="4">
        <f t="shared" si="47"/>
        <v>15312536</v>
      </c>
      <c r="J78" s="4">
        <f t="shared" si="47"/>
        <v>15930782</v>
      </c>
      <c r="K78" s="4">
        <f t="shared" si="47"/>
        <v>13378913</v>
      </c>
      <c r="L78" s="4">
        <f t="shared" si="47"/>
        <v>13027417</v>
      </c>
      <c r="M78" s="4">
        <f t="shared" si="47"/>
        <v>12355256</v>
      </c>
      <c r="N78" s="4">
        <f t="shared" si="47"/>
        <v>41376062</v>
      </c>
    </row>
    <row r="79" spans="1:17" x14ac:dyDescent="0.25">
      <c r="A79" s="302" t="s">
        <v>38</v>
      </c>
      <c r="B79" s="28" t="s">
        <v>44</v>
      </c>
      <c r="C79" s="4">
        <f t="shared" ref="C79" si="48">C102+C125</f>
        <v>7254448</v>
      </c>
      <c r="D79" s="4">
        <f t="shared" ref="D79:N79" si="49">D102+D125</f>
        <v>233117</v>
      </c>
      <c r="E79" s="4">
        <f t="shared" si="49"/>
        <v>1268185</v>
      </c>
      <c r="F79" s="4">
        <f t="shared" si="49"/>
        <v>3509853</v>
      </c>
      <c r="G79" s="4">
        <f t="shared" si="49"/>
        <v>3714564</v>
      </c>
      <c r="H79" s="4">
        <f t="shared" si="49"/>
        <v>3879645</v>
      </c>
      <c r="I79" s="4">
        <f t="shared" si="49"/>
        <v>0</v>
      </c>
      <c r="J79" s="4">
        <f t="shared" si="49"/>
        <v>0</v>
      </c>
      <c r="K79" s="4">
        <f t="shared" si="49"/>
        <v>0</v>
      </c>
      <c r="L79" s="4">
        <f t="shared" si="49"/>
        <v>0</v>
      </c>
      <c r="M79" s="4">
        <f t="shared" si="49"/>
        <v>0</v>
      </c>
      <c r="N79" s="4">
        <f t="shared" si="49"/>
        <v>0</v>
      </c>
    </row>
    <row r="80" spans="1:17" x14ac:dyDescent="0.25">
      <c r="A80" s="302" t="s">
        <v>0</v>
      </c>
      <c r="B80" s="28" t="s">
        <v>44</v>
      </c>
      <c r="C80" s="4">
        <f t="shared" ref="C80:N80" si="50">C103+C126</f>
        <v>11827</v>
      </c>
      <c r="D80" s="4">
        <f t="shared" si="50"/>
        <v>911</v>
      </c>
      <c r="E80" s="4">
        <f t="shared" si="50"/>
        <v>13500</v>
      </c>
      <c r="F80" s="4">
        <f t="shared" si="50"/>
        <v>2081.674</v>
      </c>
      <c r="G80" s="4">
        <f t="shared" si="50"/>
        <v>427</v>
      </c>
      <c r="H80" s="4">
        <f t="shared" si="50"/>
        <v>20171</v>
      </c>
      <c r="I80" s="4">
        <f t="shared" si="50"/>
        <v>974</v>
      </c>
      <c r="J80" s="4">
        <f t="shared" si="50"/>
        <v>5322</v>
      </c>
      <c r="K80" s="4">
        <f t="shared" si="50"/>
        <v>25387</v>
      </c>
      <c r="L80" s="4">
        <f t="shared" si="50"/>
        <v>1498</v>
      </c>
      <c r="M80" s="4">
        <f t="shared" si="50"/>
        <v>10275</v>
      </c>
      <c r="N80" s="4">
        <f t="shared" si="50"/>
        <v>2494</v>
      </c>
    </row>
    <row r="81" spans="1:14" ht="25" x14ac:dyDescent="0.25">
      <c r="A81" s="301" t="s">
        <v>103</v>
      </c>
      <c r="B81" s="28" t="s">
        <v>44</v>
      </c>
      <c r="C81" s="4">
        <f t="shared" ref="C81:N81" si="51">C104+C127</f>
        <v>0</v>
      </c>
      <c r="D81" s="4">
        <f t="shared" si="51"/>
        <v>0</v>
      </c>
      <c r="E81" s="4">
        <f t="shared" si="51"/>
        <v>0</v>
      </c>
      <c r="F81" s="4">
        <f t="shared" si="51"/>
        <v>0</v>
      </c>
      <c r="G81" s="4">
        <f t="shared" si="51"/>
        <v>0</v>
      </c>
      <c r="H81" s="4">
        <f t="shared" si="51"/>
        <v>0</v>
      </c>
      <c r="I81" s="4">
        <f t="shared" si="51"/>
        <v>0</v>
      </c>
      <c r="J81" s="4">
        <f t="shared" si="51"/>
        <v>0</v>
      </c>
      <c r="K81" s="4">
        <f t="shared" si="51"/>
        <v>0</v>
      </c>
      <c r="L81" s="4">
        <f t="shared" si="51"/>
        <v>0</v>
      </c>
      <c r="M81" s="4">
        <f t="shared" si="51"/>
        <v>0</v>
      </c>
      <c r="N81" s="4">
        <f t="shared" si="51"/>
        <v>0</v>
      </c>
    </row>
    <row r="82" spans="1:14" x14ac:dyDescent="0.25">
      <c r="A82" s="302" t="s">
        <v>1</v>
      </c>
      <c r="B82" s="28" t="s">
        <v>44</v>
      </c>
      <c r="C82" s="4">
        <f t="shared" ref="C82:N82" si="52">C105+C128</f>
        <v>73401128</v>
      </c>
      <c r="D82" s="4">
        <f t="shared" si="52"/>
        <v>4422196</v>
      </c>
      <c r="E82" s="4">
        <f t="shared" si="52"/>
        <v>8685827</v>
      </c>
      <c r="F82" s="4">
        <f t="shared" si="52"/>
        <v>13015712.505000001</v>
      </c>
      <c r="G82" s="4">
        <f t="shared" si="52"/>
        <v>27746505</v>
      </c>
      <c r="H82" s="4">
        <f t="shared" si="52"/>
        <v>28889522</v>
      </c>
      <c r="I82" s="4">
        <f t="shared" si="52"/>
        <v>25855499</v>
      </c>
      <c r="J82" s="4">
        <f t="shared" si="52"/>
        <v>29744349</v>
      </c>
      <c r="K82" s="4">
        <f t="shared" si="52"/>
        <v>26329950</v>
      </c>
      <c r="L82" s="4">
        <f t="shared" si="52"/>
        <v>28703940</v>
      </c>
      <c r="M82" s="4">
        <f t="shared" si="52"/>
        <v>27264113</v>
      </c>
      <c r="N82" s="4">
        <f t="shared" si="52"/>
        <v>27692001</v>
      </c>
    </row>
    <row r="83" spans="1:14" x14ac:dyDescent="0.25">
      <c r="A83" s="303" t="s">
        <v>83</v>
      </c>
      <c r="B83" s="28" t="s">
        <v>44</v>
      </c>
      <c r="C83" s="4">
        <f t="shared" ref="C83:N83" si="53">C106+C129</f>
        <v>0</v>
      </c>
      <c r="D83" s="4">
        <f t="shared" si="53"/>
        <v>0</v>
      </c>
      <c r="E83" s="4">
        <f t="shared" si="53"/>
        <v>8944</v>
      </c>
      <c r="F83" s="4">
        <f t="shared" si="53"/>
        <v>100944</v>
      </c>
      <c r="G83" s="4">
        <f t="shared" si="53"/>
        <v>317609</v>
      </c>
      <c r="H83" s="4">
        <f t="shared" si="53"/>
        <v>168596</v>
      </c>
      <c r="I83" s="4">
        <f t="shared" si="53"/>
        <v>0</v>
      </c>
      <c r="J83" s="4">
        <f t="shared" si="53"/>
        <v>0</v>
      </c>
      <c r="K83" s="4">
        <f t="shared" si="53"/>
        <v>0</v>
      </c>
      <c r="L83" s="4">
        <f t="shared" si="53"/>
        <v>0</v>
      </c>
      <c r="M83" s="4">
        <f t="shared" si="53"/>
        <v>0</v>
      </c>
      <c r="N83" s="4">
        <f t="shared" si="53"/>
        <v>0</v>
      </c>
    </row>
    <row r="84" spans="1:14" x14ac:dyDescent="0.25">
      <c r="A84" s="303" t="s">
        <v>40</v>
      </c>
      <c r="B84" s="28" t="s">
        <v>44</v>
      </c>
      <c r="C84" s="4">
        <f t="shared" ref="C84:N84" si="54">C107+C130</f>
        <v>764</v>
      </c>
      <c r="D84" s="4">
        <f t="shared" si="54"/>
        <v>766</v>
      </c>
      <c r="E84" s="4">
        <f t="shared" si="54"/>
        <v>2832</v>
      </c>
      <c r="F84" s="4">
        <f t="shared" si="54"/>
        <v>248</v>
      </c>
      <c r="G84" s="4">
        <f t="shared" si="54"/>
        <v>0</v>
      </c>
      <c r="H84" s="4">
        <f t="shared" si="54"/>
        <v>7145</v>
      </c>
      <c r="I84" s="4">
        <f t="shared" si="54"/>
        <v>85</v>
      </c>
      <c r="J84" s="4">
        <f t="shared" si="54"/>
        <v>476</v>
      </c>
      <c r="K84" s="4">
        <f t="shared" si="54"/>
        <v>5037</v>
      </c>
      <c r="L84" s="4">
        <f t="shared" si="54"/>
        <v>1124</v>
      </c>
      <c r="M84" s="4">
        <f t="shared" si="54"/>
        <v>1103</v>
      </c>
      <c r="N84" s="4">
        <f t="shared" si="54"/>
        <v>17456</v>
      </c>
    </row>
    <row r="85" spans="1:14" x14ac:dyDescent="0.25">
      <c r="A85" s="302" t="s">
        <v>2</v>
      </c>
      <c r="B85" s="28" t="s">
        <v>44</v>
      </c>
      <c r="C85" s="4">
        <f t="shared" ref="C85:N85" si="55">C108+C131</f>
        <v>602179</v>
      </c>
      <c r="D85" s="4">
        <f t="shared" si="55"/>
        <v>330774</v>
      </c>
      <c r="E85" s="4">
        <f t="shared" si="55"/>
        <v>565756</v>
      </c>
      <c r="F85" s="4">
        <f t="shared" si="55"/>
        <v>886251</v>
      </c>
      <c r="G85" s="4">
        <f t="shared" si="55"/>
        <v>1345323</v>
      </c>
      <c r="H85" s="4">
        <f t="shared" si="55"/>
        <v>923092</v>
      </c>
      <c r="I85" s="4">
        <f t="shared" si="55"/>
        <v>984669</v>
      </c>
      <c r="J85" s="4">
        <f t="shared" si="55"/>
        <v>1678768</v>
      </c>
      <c r="K85" s="4">
        <f t="shared" si="55"/>
        <v>1855039</v>
      </c>
      <c r="L85" s="4">
        <f t="shared" si="55"/>
        <v>1075060</v>
      </c>
      <c r="M85" s="4">
        <f t="shared" si="55"/>
        <v>805095</v>
      </c>
      <c r="N85" s="4">
        <f t="shared" si="55"/>
        <v>531393</v>
      </c>
    </row>
    <row r="86" spans="1:14" x14ac:dyDescent="0.25">
      <c r="A86" s="302" t="s">
        <v>35</v>
      </c>
      <c r="B86" s="28" t="s">
        <v>44</v>
      </c>
      <c r="C86" s="4">
        <f t="shared" ref="C86:N86" si="56">C109+C132</f>
        <v>11684</v>
      </c>
      <c r="D86" s="4">
        <f t="shared" si="56"/>
        <v>7578</v>
      </c>
      <c r="E86" s="4">
        <f t="shared" si="56"/>
        <v>220</v>
      </c>
      <c r="F86" s="4">
        <f t="shared" si="56"/>
        <v>190</v>
      </c>
      <c r="G86" s="4">
        <f t="shared" si="56"/>
        <v>238</v>
      </c>
      <c r="H86" s="4">
        <f t="shared" si="56"/>
        <v>250</v>
      </c>
      <c r="I86" s="4">
        <f t="shared" si="56"/>
        <v>241</v>
      </c>
      <c r="J86" s="4">
        <f t="shared" si="56"/>
        <v>238</v>
      </c>
      <c r="K86" s="4">
        <f t="shared" si="56"/>
        <v>238</v>
      </c>
      <c r="L86" s="4">
        <f t="shared" si="56"/>
        <v>226</v>
      </c>
      <c r="M86" s="4">
        <f t="shared" si="56"/>
        <v>238</v>
      </c>
      <c r="N86" s="4">
        <f t="shared" si="56"/>
        <v>30</v>
      </c>
    </row>
    <row r="87" spans="1:14" x14ac:dyDescent="0.25">
      <c r="A87" s="302" t="s">
        <v>4</v>
      </c>
      <c r="B87" s="28" t="s">
        <v>44</v>
      </c>
      <c r="C87" s="4">
        <f t="shared" ref="C87:N87" si="57">C110+C133</f>
        <v>379</v>
      </c>
      <c r="D87" s="4">
        <f t="shared" si="57"/>
        <v>1007</v>
      </c>
      <c r="E87" s="4">
        <f t="shared" si="57"/>
        <v>934</v>
      </c>
      <c r="F87" s="4">
        <f t="shared" si="57"/>
        <v>8406</v>
      </c>
      <c r="G87" s="4">
        <f t="shared" si="57"/>
        <v>4411</v>
      </c>
      <c r="H87" s="4">
        <f t="shared" si="57"/>
        <v>12587</v>
      </c>
      <c r="I87" s="4">
        <f t="shared" si="57"/>
        <v>4422</v>
      </c>
      <c r="J87" s="4">
        <f t="shared" si="57"/>
        <v>11925</v>
      </c>
      <c r="K87" s="4">
        <f t="shared" si="57"/>
        <v>1738</v>
      </c>
      <c r="L87" s="4">
        <f t="shared" si="57"/>
        <v>3348</v>
      </c>
      <c r="M87" s="4">
        <f t="shared" si="57"/>
        <v>3854</v>
      </c>
      <c r="N87" s="4">
        <f t="shared" si="57"/>
        <v>2678</v>
      </c>
    </row>
    <row r="88" spans="1:14" x14ac:dyDescent="0.25">
      <c r="A88" s="302" t="s">
        <v>101</v>
      </c>
      <c r="B88" s="28" t="s">
        <v>44</v>
      </c>
      <c r="C88" s="4">
        <f t="shared" ref="C88:N88" si="58">C111+C134</f>
        <v>0</v>
      </c>
      <c r="D88" s="4">
        <f t="shared" si="58"/>
        <v>0</v>
      </c>
      <c r="E88" s="4">
        <f t="shared" si="58"/>
        <v>0</v>
      </c>
      <c r="F88" s="4">
        <f t="shared" si="58"/>
        <v>0</v>
      </c>
      <c r="G88" s="4">
        <f t="shared" si="58"/>
        <v>0</v>
      </c>
      <c r="H88" s="4">
        <f t="shared" si="58"/>
        <v>0</v>
      </c>
      <c r="I88" s="4">
        <f t="shared" si="58"/>
        <v>27520</v>
      </c>
      <c r="J88" s="4">
        <f t="shared" si="58"/>
        <v>28853</v>
      </c>
      <c r="K88" s="4">
        <f t="shared" si="58"/>
        <v>28837</v>
      </c>
      <c r="L88" s="4">
        <f t="shared" si="58"/>
        <v>30131</v>
      </c>
      <c r="M88" s="4">
        <f t="shared" si="58"/>
        <v>29617</v>
      </c>
      <c r="N88" s="4">
        <f t="shared" si="58"/>
        <v>31815</v>
      </c>
    </row>
    <row r="89" spans="1:14" x14ac:dyDescent="0.25">
      <c r="A89" s="302" t="s">
        <v>102</v>
      </c>
      <c r="B89" s="28" t="s">
        <v>44</v>
      </c>
      <c r="C89" s="4">
        <f t="shared" ref="C89:N89" si="59">C112+C135</f>
        <v>0</v>
      </c>
      <c r="D89" s="4">
        <f t="shared" si="59"/>
        <v>0</v>
      </c>
      <c r="E89" s="4">
        <f t="shared" si="59"/>
        <v>0</v>
      </c>
      <c r="F89" s="4">
        <f t="shared" si="59"/>
        <v>0</v>
      </c>
      <c r="G89" s="4">
        <f t="shared" si="59"/>
        <v>0</v>
      </c>
      <c r="H89" s="4">
        <f t="shared" si="59"/>
        <v>0</v>
      </c>
      <c r="I89" s="4">
        <f t="shared" si="59"/>
        <v>110335</v>
      </c>
      <c r="J89" s="4">
        <f t="shared" si="59"/>
        <v>129182</v>
      </c>
      <c r="K89" s="4">
        <f t="shared" si="59"/>
        <v>124903</v>
      </c>
      <c r="L89" s="4">
        <f t="shared" si="59"/>
        <v>124624</v>
      </c>
      <c r="M89" s="4">
        <f t="shared" si="59"/>
        <v>114117</v>
      </c>
      <c r="N89" s="4">
        <f t="shared" si="59"/>
        <v>119684</v>
      </c>
    </row>
    <row r="90" spans="1:14" x14ac:dyDescent="0.25">
      <c r="A90" s="302" t="s">
        <v>5</v>
      </c>
      <c r="B90" s="28" t="s">
        <v>44</v>
      </c>
      <c r="C90" s="4">
        <f t="shared" ref="C90:N90" si="60">C113+C136</f>
        <v>1469</v>
      </c>
      <c r="D90" s="4">
        <f t="shared" si="60"/>
        <v>2762</v>
      </c>
      <c r="E90" s="4">
        <f t="shared" si="60"/>
        <v>10308</v>
      </c>
      <c r="F90" s="4">
        <f t="shared" si="60"/>
        <v>6752</v>
      </c>
      <c r="G90" s="4">
        <f t="shared" si="60"/>
        <v>17057</v>
      </c>
      <c r="H90" s="4">
        <f t="shared" si="60"/>
        <v>19888</v>
      </c>
      <c r="I90" s="4">
        <f t="shared" si="60"/>
        <v>17581</v>
      </c>
      <c r="J90" s="4">
        <f t="shared" si="60"/>
        <v>3711</v>
      </c>
      <c r="K90" s="4">
        <f t="shared" si="60"/>
        <v>12021</v>
      </c>
      <c r="L90" s="4">
        <f t="shared" si="60"/>
        <v>11161</v>
      </c>
      <c r="M90" s="4">
        <f t="shared" si="60"/>
        <v>7510</v>
      </c>
      <c r="N90" s="4">
        <f t="shared" si="60"/>
        <v>6134</v>
      </c>
    </row>
    <row r="91" spans="1:14" x14ac:dyDescent="0.25">
      <c r="A91" s="303" t="s">
        <v>43</v>
      </c>
      <c r="B91" s="28" t="s">
        <v>44</v>
      </c>
      <c r="C91" s="4">
        <f t="shared" ref="C91:N91" si="61">C114+C137</f>
        <v>421239</v>
      </c>
      <c r="D91" s="4">
        <f t="shared" si="61"/>
        <v>350861</v>
      </c>
      <c r="E91" s="4">
        <f t="shared" si="61"/>
        <v>244179</v>
      </c>
      <c r="F91" s="4">
        <f t="shared" si="61"/>
        <v>284812</v>
      </c>
      <c r="G91" s="4">
        <f t="shared" si="61"/>
        <v>176299</v>
      </c>
      <c r="H91" s="4">
        <f t="shared" si="61"/>
        <v>83564</v>
      </c>
      <c r="I91" s="4">
        <f t="shared" si="61"/>
        <v>91713</v>
      </c>
      <c r="J91" s="4">
        <f t="shared" si="61"/>
        <v>60459</v>
      </c>
      <c r="K91" s="4">
        <f t="shared" si="61"/>
        <v>117115</v>
      </c>
      <c r="L91" s="4">
        <f t="shared" si="61"/>
        <v>267654</v>
      </c>
      <c r="M91" s="4">
        <f t="shared" si="61"/>
        <v>286921</v>
      </c>
      <c r="N91" s="4">
        <f t="shared" si="61"/>
        <v>393385</v>
      </c>
    </row>
    <row r="92" spans="1:14" x14ac:dyDescent="0.25">
      <c r="A92" s="302" t="s">
        <v>11</v>
      </c>
      <c r="B92" s="28" t="s">
        <v>44</v>
      </c>
      <c r="C92" s="4">
        <f t="shared" ref="C92:N92" si="62">C115+C138</f>
        <v>257138</v>
      </c>
      <c r="D92" s="4">
        <f t="shared" si="62"/>
        <v>180988</v>
      </c>
      <c r="E92" s="4">
        <f t="shared" si="62"/>
        <v>227769</v>
      </c>
      <c r="F92" s="4">
        <f t="shared" si="62"/>
        <v>201319</v>
      </c>
      <c r="G92" s="4">
        <f t="shared" si="62"/>
        <v>227010</v>
      </c>
      <c r="H92" s="4">
        <f t="shared" si="62"/>
        <v>123389</v>
      </c>
      <c r="I92" s="4">
        <f t="shared" si="62"/>
        <v>0</v>
      </c>
      <c r="J92" s="4">
        <f t="shared" si="62"/>
        <v>0</v>
      </c>
      <c r="K92" s="4">
        <f t="shared" si="62"/>
        <v>0</v>
      </c>
      <c r="L92" s="4">
        <f t="shared" si="62"/>
        <v>0</v>
      </c>
      <c r="M92" s="4">
        <f t="shared" si="62"/>
        <v>0</v>
      </c>
      <c r="N92" s="4">
        <f t="shared" si="62"/>
        <v>0</v>
      </c>
    </row>
    <row r="93" spans="1:14" x14ac:dyDescent="0.25">
      <c r="A93" s="302" t="s">
        <v>104</v>
      </c>
      <c r="B93" s="28" t="s">
        <v>44</v>
      </c>
      <c r="C93" s="4">
        <f t="shared" ref="C93:N93" si="63">C116+C139</f>
        <v>0</v>
      </c>
      <c r="D93" s="4">
        <f t="shared" si="63"/>
        <v>0</v>
      </c>
      <c r="E93" s="4">
        <f t="shared" si="63"/>
        <v>0</v>
      </c>
      <c r="F93" s="4">
        <f t="shared" si="63"/>
        <v>0</v>
      </c>
      <c r="G93" s="4">
        <f t="shared" si="63"/>
        <v>0</v>
      </c>
      <c r="H93" s="4">
        <f t="shared" si="63"/>
        <v>0</v>
      </c>
      <c r="I93" s="4">
        <f t="shared" si="63"/>
        <v>312388</v>
      </c>
      <c r="J93" s="4">
        <f t="shared" si="63"/>
        <v>369317</v>
      </c>
      <c r="K93" s="4">
        <f t="shared" si="63"/>
        <v>436594</v>
      </c>
      <c r="L93" s="4">
        <f t="shared" si="63"/>
        <v>393161</v>
      </c>
      <c r="M93" s="4">
        <f t="shared" si="63"/>
        <v>388783</v>
      </c>
      <c r="N93" s="4">
        <f t="shared" si="63"/>
        <v>161110</v>
      </c>
    </row>
    <row r="94" spans="1:14" x14ac:dyDescent="0.25">
      <c r="A94" s="302" t="s">
        <v>6</v>
      </c>
      <c r="B94" s="28" t="s">
        <v>44</v>
      </c>
      <c r="C94" s="4">
        <f t="shared" ref="C94:N95" si="64">C117+C140</f>
        <v>69552</v>
      </c>
      <c r="D94" s="4">
        <f t="shared" si="64"/>
        <v>62532</v>
      </c>
      <c r="E94" s="4">
        <f t="shared" si="64"/>
        <v>43422</v>
      </c>
      <c r="F94" s="4">
        <f t="shared" si="64"/>
        <v>119726</v>
      </c>
      <c r="G94" s="4">
        <f t="shared" si="64"/>
        <v>146498</v>
      </c>
      <c r="H94" s="4">
        <f t="shared" si="64"/>
        <v>331467</v>
      </c>
      <c r="I94" s="4">
        <f t="shared" si="64"/>
        <v>0</v>
      </c>
      <c r="J94" s="4">
        <f t="shared" si="64"/>
        <v>0</v>
      </c>
      <c r="K94" s="4">
        <f t="shared" si="64"/>
        <v>0</v>
      </c>
      <c r="L94" s="4">
        <f t="shared" si="64"/>
        <v>1557</v>
      </c>
      <c r="M94" s="4">
        <f t="shared" si="64"/>
        <v>22442</v>
      </c>
      <c r="N94" s="4">
        <f t="shared" si="64"/>
        <v>0</v>
      </c>
    </row>
    <row r="95" spans="1:14" x14ac:dyDescent="0.25">
      <c r="A95" s="290" t="s">
        <v>106</v>
      </c>
      <c r="B95" s="262" t="s">
        <v>44</v>
      </c>
      <c r="C95" s="4">
        <f t="shared" si="64"/>
        <v>0</v>
      </c>
      <c r="D95" s="4">
        <f t="shared" si="64"/>
        <v>0</v>
      </c>
      <c r="E95" s="4">
        <f t="shared" si="64"/>
        <v>0</v>
      </c>
      <c r="F95" s="4">
        <f t="shared" si="64"/>
        <v>0</v>
      </c>
      <c r="G95" s="4">
        <f t="shared" si="64"/>
        <v>0</v>
      </c>
      <c r="H95" s="4">
        <f t="shared" si="64"/>
        <v>0</v>
      </c>
      <c r="I95" s="4">
        <f t="shared" si="64"/>
        <v>2431</v>
      </c>
      <c r="J95" s="4">
        <f t="shared" si="64"/>
        <v>3824</v>
      </c>
      <c r="K95" s="4">
        <f t="shared" si="64"/>
        <v>0</v>
      </c>
      <c r="L95" s="4">
        <f t="shared" si="64"/>
        <v>186</v>
      </c>
      <c r="M95" s="4">
        <f t="shared" si="64"/>
        <v>0</v>
      </c>
      <c r="N95" s="4">
        <f t="shared" si="64"/>
        <v>179</v>
      </c>
    </row>
    <row r="96" spans="1:14" x14ac:dyDescent="0.25">
      <c r="A96" s="302" t="s">
        <v>89</v>
      </c>
      <c r="B96" s="28" t="s">
        <v>44</v>
      </c>
      <c r="C96" s="4">
        <f t="shared" ref="C96:N96" si="65">C119+C142</f>
        <v>9467</v>
      </c>
      <c r="D96" s="4">
        <f t="shared" si="65"/>
        <v>2781</v>
      </c>
      <c r="E96" s="4">
        <f t="shared" si="65"/>
        <v>3227</v>
      </c>
      <c r="F96" s="4">
        <f t="shared" si="65"/>
        <v>2809</v>
      </c>
      <c r="G96" s="4">
        <f t="shared" si="65"/>
        <v>5716</v>
      </c>
      <c r="H96" s="4">
        <f t="shared" si="65"/>
        <v>4571</v>
      </c>
      <c r="I96" s="4">
        <f t="shared" si="65"/>
        <v>0</v>
      </c>
      <c r="J96" s="4">
        <f t="shared" si="65"/>
        <v>0</v>
      </c>
      <c r="K96" s="4">
        <f t="shared" si="65"/>
        <v>0</v>
      </c>
      <c r="L96" s="4">
        <f t="shared" si="65"/>
        <v>0</v>
      </c>
      <c r="M96" s="4">
        <f t="shared" si="65"/>
        <v>0</v>
      </c>
      <c r="N96" s="4">
        <f t="shared" si="65"/>
        <v>0</v>
      </c>
    </row>
    <row r="97" spans="1:17" x14ac:dyDescent="0.25">
      <c r="A97" s="302" t="s">
        <v>7</v>
      </c>
      <c r="B97" s="28" t="s">
        <v>44</v>
      </c>
      <c r="C97" s="4">
        <f t="shared" ref="C97:N97" si="66">C120+C143</f>
        <v>54660</v>
      </c>
      <c r="D97" s="4">
        <f t="shared" si="66"/>
        <v>49232</v>
      </c>
      <c r="E97" s="4">
        <f t="shared" si="66"/>
        <v>68100</v>
      </c>
      <c r="F97" s="4">
        <f t="shared" si="66"/>
        <v>59139</v>
      </c>
      <c r="G97" s="4">
        <f t="shared" si="66"/>
        <v>65530</v>
      </c>
      <c r="H97" s="4">
        <f t="shared" si="66"/>
        <v>77981</v>
      </c>
      <c r="I97" s="4">
        <f t="shared" si="66"/>
        <v>47079</v>
      </c>
      <c r="J97" s="4">
        <f t="shared" si="66"/>
        <v>123900</v>
      </c>
      <c r="K97" s="4">
        <f t="shared" si="66"/>
        <v>204005</v>
      </c>
      <c r="L97" s="4">
        <f t="shared" si="66"/>
        <v>129252</v>
      </c>
      <c r="M97" s="4">
        <f t="shared" si="66"/>
        <v>64719</v>
      </c>
      <c r="N97" s="4">
        <f t="shared" si="66"/>
        <v>55457</v>
      </c>
    </row>
    <row r="98" spans="1:17" x14ac:dyDescent="0.25">
      <c r="A98" s="302" t="s">
        <v>30</v>
      </c>
      <c r="B98" s="28" t="s">
        <v>44</v>
      </c>
      <c r="C98" s="4">
        <f t="shared" ref="C98:N98" si="67">C121+C144</f>
        <v>5149</v>
      </c>
      <c r="D98" s="4">
        <f t="shared" si="67"/>
        <v>5545</v>
      </c>
      <c r="E98" s="4">
        <f t="shared" si="67"/>
        <v>6269</v>
      </c>
      <c r="F98" s="4">
        <f t="shared" si="67"/>
        <v>5684</v>
      </c>
      <c r="G98" s="4">
        <f t="shared" si="67"/>
        <v>7713</v>
      </c>
      <c r="H98" s="4">
        <f t="shared" si="67"/>
        <v>7382</v>
      </c>
      <c r="I98" s="4">
        <f t="shared" si="67"/>
        <v>0</v>
      </c>
      <c r="J98" s="4">
        <f t="shared" si="67"/>
        <v>0</v>
      </c>
      <c r="K98" s="4">
        <f t="shared" si="67"/>
        <v>0</v>
      </c>
      <c r="L98" s="4">
        <f t="shared" si="67"/>
        <v>0</v>
      </c>
      <c r="M98" s="4">
        <f t="shared" si="67"/>
        <v>0</v>
      </c>
      <c r="N98" s="4">
        <f t="shared" si="67"/>
        <v>0</v>
      </c>
      <c r="O98" s="45"/>
    </row>
    <row r="99" spans="1:17" x14ac:dyDescent="0.25">
      <c r="A99" s="134"/>
      <c r="B99" s="134"/>
      <c r="C99" s="134"/>
      <c r="D99" s="134"/>
      <c r="E99" s="134"/>
      <c r="F99" s="134"/>
      <c r="G99" s="134"/>
      <c r="H99" s="134"/>
      <c r="I99" s="134"/>
      <c r="J99" s="150"/>
      <c r="K99" s="134"/>
      <c r="L99" s="134"/>
      <c r="M99" s="134"/>
      <c r="N99" s="134"/>
    </row>
    <row r="100" spans="1:17" ht="13.5" thickBot="1" x14ac:dyDescent="0.35">
      <c r="A100" s="120" t="s">
        <v>16</v>
      </c>
      <c r="B100" s="120" t="s">
        <v>15</v>
      </c>
      <c r="C100" s="62">
        <v>1</v>
      </c>
      <c r="D100" s="62">
        <v>2</v>
      </c>
      <c r="E100" s="62">
        <v>3</v>
      </c>
      <c r="F100" s="62">
        <v>4</v>
      </c>
      <c r="G100" s="62">
        <v>5</v>
      </c>
      <c r="H100" s="62">
        <v>6</v>
      </c>
      <c r="I100" s="62">
        <v>7</v>
      </c>
      <c r="J100" s="62">
        <v>8</v>
      </c>
      <c r="K100" s="62">
        <v>9</v>
      </c>
      <c r="L100" s="62">
        <v>10</v>
      </c>
      <c r="M100" s="62">
        <v>11</v>
      </c>
      <c r="N100" s="62">
        <v>12</v>
      </c>
    </row>
    <row r="101" spans="1:17" ht="13" thickTop="1" x14ac:dyDescent="0.25">
      <c r="A101" s="302" t="s">
        <v>8</v>
      </c>
      <c r="B101" s="28" t="s">
        <v>44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31">
        <v>0</v>
      </c>
      <c r="L101" s="31">
        <v>0</v>
      </c>
      <c r="M101" s="4">
        <v>0</v>
      </c>
      <c r="N101" s="31">
        <v>0</v>
      </c>
    </row>
    <row r="102" spans="1:17" x14ac:dyDescent="0.25">
      <c r="A102" s="302" t="s">
        <v>38</v>
      </c>
      <c r="B102" s="28" t="s">
        <v>44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1">
        <v>0</v>
      </c>
      <c r="K102" s="13">
        <v>0</v>
      </c>
      <c r="L102" s="13">
        <v>0</v>
      </c>
      <c r="M102" s="1">
        <v>0</v>
      </c>
      <c r="N102" s="13">
        <v>0</v>
      </c>
    </row>
    <row r="103" spans="1:17" x14ac:dyDescent="0.25">
      <c r="A103" s="302" t="s">
        <v>0</v>
      </c>
      <c r="B103" s="28" t="s">
        <v>44</v>
      </c>
      <c r="C103" s="4">
        <v>0</v>
      </c>
      <c r="D103" s="4">
        <v>5</v>
      </c>
      <c r="E103" s="4">
        <v>0</v>
      </c>
      <c r="F103" s="4">
        <v>345.67399999999998</v>
      </c>
      <c r="G103" s="4">
        <v>0</v>
      </c>
      <c r="H103" s="4">
        <v>0</v>
      </c>
      <c r="I103" s="4">
        <v>0</v>
      </c>
      <c r="J103" s="1">
        <v>2</v>
      </c>
      <c r="K103" s="267">
        <v>0</v>
      </c>
      <c r="L103" s="13">
        <v>57</v>
      </c>
      <c r="M103" s="1">
        <v>0</v>
      </c>
      <c r="N103" s="39">
        <v>0</v>
      </c>
    </row>
    <row r="104" spans="1:17" ht="25" x14ac:dyDescent="0.25">
      <c r="A104" s="301" t="s">
        <v>103</v>
      </c>
      <c r="B104" s="28" t="s">
        <v>44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291">
        <v>0</v>
      </c>
      <c r="K104" s="307">
        <v>0</v>
      </c>
      <c r="L104" s="292">
        <v>0</v>
      </c>
      <c r="M104" s="291">
        <v>0</v>
      </c>
      <c r="N104" s="306">
        <v>0</v>
      </c>
    </row>
    <row r="105" spans="1:17" x14ac:dyDescent="0.25">
      <c r="A105" s="302" t="s">
        <v>1</v>
      </c>
      <c r="B105" s="28" t="s">
        <v>44</v>
      </c>
      <c r="C105" s="4">
        <v>16953138</v>
      </c>
      <c r="D105" s="4">
        <v>0</v>
      </c>
      <c r="E105" s="4">
        <v>0</v>
      </c>
      <c r="F105" s="4">
        <v>167715.505</v>
      </c>
      <c r="G105" s="4">
        <v>502495</v>
      </c>
      <c r="H105" s="4">
        <v>808659</v>
      </c>
      <c r="I105" s="4">
        <v>0</v>
      </c>
      <c r="J105" s="1">
        <v>2841644</v>
      </c>
      <c r="K105" s="40">
        <v>175127</v>
      </c>
      <c r="L105" s="39">
        <v>333415</v>
      </c>
      <c r="M105" s="1">
        <v>0</v>
      </c>
      <c r="N105" s="39">
        <v>0</v>
      </c>
    </row>
    <row r="106" spans="1:17" x14ac:dyDescent="0.25">
      <c r="A106" s="303" t="s">
        <v>83</v>
      </c>
      <c r="B106" s="28" t="s">
        <v>44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244">
        <v>0</v>
      </c>
      <c r="K106" s="250">
        <v>0</v>
      </c>
      <c r="L106" s="247">
        <v>0</v>
      </c>
      <c r="M106" s="247">
        <v>0</v>
      </c>
      <c r="N106" s="247">
        <v>0</v>
      </c>
    </row>
    <row r="107" spans="1:17" x14ac:dyDescent="0.25">
      <c r="A107" s="303" t="s">
        <v>40</v>
      </c>
      <c r="B107" s="28" t="s">
        <v>44</v>
      </c>
      <c r="C107" s="4">
        <v>0</v>
      </c>
      <c r="D107" s="4">
        <v>41</v>
      </c>
      <c r="E107" s="4">
        <v>23</v>
      </c>
      <c r="F107" s="4">
        <v>0</v>
      </c>
      <c r="G107" s="4">
        <v>0</v>
      </c>
      <c r="H107" s="4">
        <v>0</v>
      </c>
      <c r="I107" s="4">
        <v>0</v>
      </c>
      <c r="J107" s="1">
        <v>0</v>
      </c>
      <c r="K107" s="40">
        <v>0</v>
      </c>
      <c r="L107" s="39">
        <v>0</v>
      </c>
      <c r="M107" s="1">
        <v>0</v>
      </c>
      <c r="N107" s="39">
        <v>0</v>
      </c>
    </row>
    <row r="108" spans="1:17" x14ac:dyDescent="0.25">
      <c r="A108" s="302" t="s">
        <v>2</v>
      </c>
      <c r="B108" s="28" t="s">
        <v>44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1">
        <v>0</v>
      </c>
      <c r="K108" s="40">
        <v>0</v>
      </c>
      <c r="L108" s="39">
        <v>0</v>
      </c>
      <c r="M108" s="1">
        <v>0</v>
      </c>
      <c r="N108" s="39">
        <v>0</v>
      </c>
    </row>
    <row r="109" spans="1:17" x14ac:dyDescent="0.25">
      <c r="A109" s="302" t="s">
        <v>35</v>
      </c>
      <c r="B109" s="28" t="s">
        <v>44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1">
        <v>0</v>
      </c>
      <c r="K109" s="40">
        <v>0</v>
      </c>
      <c r="L109" s="39">
        <v>0</v>
      </c>
      <c r="M109" s="1">
        <v>0</v>
      </c>
      <c r="N109" s="39">
        <v>0</v>
      </c>
    </row>
    <row r="110" spans="1:17" x14ac:dyDescent="0.25">
      <c r="A110" s="302" t="s">
        <v>4</v>
      </c>
      <c r="B110" s="28" t="s">
        <v>44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1">
        <v>0</v>
      </c>
      <c r="K110" s="15">
        <v>0</v>
      </c>
      <c r="L110" s="38">
        <v>0</v>
      </c>
      <c r="M110" s="1">
        <v>0</v>
      </c>
      <c r="N110" s="38">
        <v>0</v>
      </c>
    </row>
    <row r="111" spans="1:17" x14ac:dyDescent="0.25">
      <c r="A111" s="302" t="s">
        <v>101</v>
      </c>
      <c r="B111" s="28" t="s">
        <v>44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12">
        <v>0</v>
      </c>
      <c r="L111" s="12">
        <v>0</v>
      </c>
      <c r="M111" s="12">
        <v>0</v>
      </c>
      <c r="N111" s="12">
        <v>0</v>
      </c>
      <c r="Q111" s="135"/>
    </row>
    <row r="112" spans="1:17" x14ac:dyDescent="0.25">
      <c r="A112" s="302" t="s">
        <v>102</v>
      </c>
      <c r="B112" s="28" t="s">
        <v>44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12">
        <v>0</v>
      </c>
      <c r="L112" s="12">
        <v>0</v>
      </c>
      <c r="M112" s="12">
        <v>0</v>
      </c>
      <c r="N112" s="12">
        <v>0</v>
      </c>
      <c r="Q112" s="135"/>
    </row>
    <row r="113" spans="1:14" x14ac:dyDescent="0.25">
      <c r="A113" s="302" t="s">
        <v>5</v>
      </c>
      <c r="B113" s="28" t="s">
        <v>44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1">
        <v>0</v>
      </c>
      <c r="K113" s="15">
        <v>0</v>
      </c>
      <c r="L113" s="38">
        <v>0</v>
      </c>
      <c r="M113" s="1">
        <v>0</v>
      </c>
      <c r="N113" s="39">
        <v>0</v>
      </c>
    </row>
    <row r="114" spans="1:14" x14ac:dyDescent="0.25">
      <c r="A114" s="303" t="s">
        <v>43</v>
      </c>
      <c r="B114" s="28" t="s">
        <v>44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1">
        <v>0</v>
      </c>
      <c r="K114" s="15">
        <v>0</v>
      </c>
      <c r="L114" s="38">
        <v>0</v>
      </c>
      <c r="M114" s="1">
        <v>0</v>
      </c>
      <c r="N114" s="39">
        <v>0</v>
      </c>
    </row>
    <row r="115" spans="1:14" x14ac:dyDescent="0.25">
      <c r="A115" s="302" t="s">
        <v>11</v>
      </c>
      <c r="B115" s="28" t="s">
        <v>44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1">
        <v>0</v>
      </c>
      <c r="K115" s="15">
        <v>0</v>
      </c>
      <c r="L115" s="38">
        <v>0</v>
      </c>
      <c r="M115" s="1">
        <v>0</v>
      </c>
      <c r="N115" s="38">
        <v>0</v>
      </c>
    </row>
    <row r="116" spans="1:14" x14ac:dyDescent="0.25">
      <c r="A116" s="302" t="s">
        <v>104</v>
      </c>
      <c r="B116" s="28" t="s">
        <v>44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291">
        <v>0</v>
      </c>
      <c r="K116" s="308">
        <v>0</v>
      </c>
      <c r="L116" s="309">
        <v>0</v>
      </c>
      <c r="M116" s="291">
        <v>0</v>
      </c>
      <c r="N116" s="309">
        <v>0</v>
      </c>
    </row>
    <row r="117" spans="1:14" x14ac:dyDescent="0.25">
      <c r="A117" s="302" t="s">
        <v>6</v>
      </c>
      <c r="B117" s="28" t="s">
        <v>44</v>
      </c>
      <c r="C117" s="4">
        <v>0</v>
      </c>
      <c r="D117" s="4">
        <v>0</v>
      </c>
      <c r="E117" s="4">
        <v>1569</v>
      </c>
      <c r="F117" s="4">
        <v>0</v>
      </c>
      <c r="G117" s="4">
        <v>1545</v>
      </c>
      <c r="H117" s="4">
        <v>1545</v>
      </c>
      <c r="I117" s="4">
        <v>0</v>
      </c>
      <c r="J117" s="1">
        <v>0</v>
      </c>
      <c r="K117" s="40">
        <v>0</v>
      </c>
      <c r="L117" s="39">
        <v>1557</v>
      </c>
      <c r="M117" s="1">
        <v>0</v>
      </c>
      <c r="N117" s="39">
        <v>0</v>
      </c>
    </row>
    <row r="118" spans="1:14" x14ac:dyDescent="0.25">
      <c r="A118" s="290" t="s">
        <v>106</v>
      </c>
      <c r="B118" s="28" t="s">
        <v>44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252">
        <v>0</v>
      </c>
      <c r="K118" s="254">
        <v>0</v>
      </c>
      <c r="L118" s="253">
        <v>0</v>
      </c>
      <c r="M118" s="252">
        <v>0</v>
      </c>
      <c r="N118" s="253">
        <v>0</v>
      </c>
    </row>
    <row r="119" spans="1:14" ht="14.25" customHeight="1" x14ac:dyDescent="0.25">
      <c r="A119" s="302" t="s">
        <v>89</v>
      </c>
      <c r="B119" s="28" t="s">
        <v>44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252">
        <v>0</v>
      </c>
      <c r="K119" s="254">
        <v>0</v>
      </c>
      <c r="L119" s="253">
        <v>0</v>
      </c>
      <c r="M119" s="252">
        <v>0</v>
      </c>
      <c r="N119" s="253">
        <v>0</v>
      </c>
    </row>
    <row r="120" spans="1:14" x14ac:dyDescent="0.25">
      <c r="A120" s="302" t="s">
        <v>7</v>
      </c>
      <c r="B120" s="28" t="s">
        <v>44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1">
        <v>0</v>
      </c>
      <c r="K120" s="40">
        <v>0</v>
      </c>
      <c r="L120" s="39">
        <v>1048</v>
      </c>
      <c r="M120" s="1">
        <v>0</v>
      </c>
      <c r="N120" s="39">
        <v>0</v>
      </c>
    </row>
    <row r="121" spans="1:14" x14ac:dyDescent="0.25">
      <c r="A121" s="302" t="s">
        <v>30</v>
      </c>
      <c r="B121" s="28" t="s">
        <v>44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1">
        <v>0</v>
      </c>
      <c r="K121" s="40">
        <v>0</v>
      </c>
      <c r="L121" s="39">
        <v>0</v>
      </c>
      <c r="M121" s="1">
        <v>0</v>
      </c>
      <c r="N121" s="39">
        <v>0</v>
      </c>
    </row>
    <row r="123" spans="1:14" ht="13.5" thickBot="1" x14ac:dyDescent="0.35">
      <c r="A123" s="5" t="s">
        <v>18</v>
      </c>
      <c r="B123" s="5" t="s">
        <v>15</v>
      </c>
      <c r="C123" s="6">
        <v>1</v>
      </c>
      <c r="D123" s="6">
        <v>2</v>
      </c>
      <c r="E123" s="6">
        <v>3</v>
      </c>
      <c r="F123" s="6">
        <v>4</v>
      </c>
      <c r="G123" s="6">
        <v>5</v>
      </c>
      <c r="H123" s="6">
        <v>6</v>
      </c>
      <c r="I123" s="6">
        <v>7</v>
      </c>
      <c r="J123" s="6">
        <v>8</v>
      </c>
      <c r="K123" s="6">
        <v>9</v>
      </c>
      <c r="L123" s="6">
        <v>10</v>
      </c>
      <c r="M123" s="6">
        <v>11</v>
      </c>
      <c r="N123" s="6">
        <v>12</v>
      </c>
    </row>
    <row r="124" spans="1:14" ht="13" thickTop="1" x14ac:dyDescent="0.25">
      <c r="A124" s="302" t="s">
        <v>8</v>
      </c>
      <c r="B124" s="28" t="s">
        <v>44</v>
      </c>
      <c r="C124" s="13">
        <v>12681569</v>
      </c>
      <c r="D124" s="99">
        <v>5972866</v>
      </c>
      <c r="E124" s="35">
        <v>7227148</v>
      </c>
      <c r="F124" s="4">
        <v>8175759</v>
      </c>
      <c r="G124" s="4">
        <v>11093634</v>
      </c>
      <c r="H124" s="13">
        <v>11771657</v>
      </c>
      <c r="I124" s="37">
        <v>15312536</v>
      </c>
      <c r="J124" s="37">
        <v>15930782</v>
      </c>
      <c r="K124" s="37">
        <v>13378913</v>
      </c>
      <c r="L124" s="4">
        <v>13027417</v>
      </c>
      <c r="M124" s="37">
        <v>12355256</v>
      </c>
      <c r="N124" s="13">
        <v>41376062</v>
      </c>
    </row>
    <row r="125" spans="1:14" x14ac:dyDescent="0.25">
      <c r="A125" s="302" t="s">
        <v>38</v>
      </c>
      <c r="B125" s="28" t="s">
        <v>44</v>
      </c>
      <c r="C125" s="13">
        <v>7254448</v>
      </c>
      <c r="D125" s="100">
        <v>233117</v>
      </c>
      <c r="E125" s="1">
        <v>1268185</v>
      </c>
      <c r="F125" s="1">
        <v>3509853</v>
      </c>
      <c r="G125" s="1">
        <v>3714564</v>
      </c>
      <c r="H125" s="13">
        <v>3879645</v>
      </c>
      <c r="I125" s="37">
        <v>0</v>
      </c>
      <c r="J125" s="13">
        <v>0</v>
      </c>
      <c r="K125" s="13">
        <v>0</v>
      </c>
      <c r="L125" s="1">
        <v>0</v>
      </c>
      <c r="M125" s="13">
        <v>0</v>
      </c>
      <c r="N125" s="13">
        <v>0</v>
      </c>
    </row>
    <row r="126" spans="1:14" x14ac:dyDescent="0.25">
      <c r="A126" s="302" t="s">
        <v>0</v>
      </c>
      <c r="B126" s="28" t="s">
        <v>44</v>
      </c>
      <c r="C126" s="13">
        <v>11827</v>
      </c>
      <c r="D126" s="100">
        <v>906</v>
      </c>
      <c r="E126" s="1">
        <v>13500</v>
      </c>
      <c r="F126" s="1">
        <v>1736</v>
      </c>
      <c r="G126" s="1">
        <v>427</v>
      </c>
      <c r="H126" s="13">
        <v>20171</v>
      </c>
      <c r="I126" s="37">
        <v>974</v>
      </c>
      <c r="J126" s="37">
        <v>5320</v>
      </c>
      <c r="K126" s="37">
        <v>25387</v>
      </c>
      <c r="L126" s="1">
        <v>1441</v>
      </c>
      <c r="M126" s="37">
        <v>10275</v>
      </c>
      <c r="N126" s="13">
        <v>2494</v>
      </c>
    </row>
    <row r="127" spans="1:14" ht="25" x14ac:dyDescent="0.25">
      <c r="A127" s="301" t="s">
        <v>103</v>
      </c>
      <c r="B127" s="28" t="s">
        <v>44</v>
      </c>
      <c r="C127" s="292">
        <v>0</v>
      </c>
      <c r="D127" s="293">
        <v>0</v>
      </c>
      <c r="E127" s="291">
        <v>0</v>
      </c>
      <c r="F127" s="291">
        <v>0</v>
      </c>
      <c r="G127" s="291">
        <v>0</v>
      </c>
      <c r="H127" s="292">
        <v>0</v>
      </c>
      <c r="I127" s="294">
        <v>0</v>
      </c>
      <c r="J127" s="294">
        <v>0</v>
      </c>
      <c r="K127" s="294">
        <v>0</v>
      </c>
      <c r="L127" s="291">
        <v>0</v>
      </c>
      <c r="M127" s="294">
        <v>0</v>
      </c>
      <c r="N127" s="292">
        <v>0</v>
      </c>
    </row>
    <row r="128" spans="1:14" x14ac:dyDescent="0.25">
      <c r="A128" s="302" t="s">
        <v>1</v>
      </c>
      <c r="B128" s="28" t="s">
        <v>44</v>
      </c>
      <c r="C128" s="13">
        <v>56447990</v>
      </c>
      <c r="D128" s="100">
        <v>4422196</v>
      </c>
      <c r="E128" s="1">
        <v>8685827</v>
      </c>
      <c r="F128" s="1">
        <v>12847997</v>
      </c>
      <c r="G128" s="1">
        <v>27244010</v>
      </c>
      <c r="H128" s="13">
        <v>28080863</v>
      </c>
      <c r="I128" s="37">
        <v>25855499</v>
      </c>
      <c r="J128" s="37">
        <v>26902705</v>
      </c>
      <c r="K128" s="37">
        <v>26154823</v>
      </c>
      <c r="L128" s="1">
        <v>28370525</v>
      </c>
      <c r="M128" s="37">
        <v>27264113</v>
      </c>
      <c r="N128" s="13">
        <v>27692001</v>
      </c>
    </row>
    <row r="129" spans="1:14" x14ac:dyDescent="0.25">
      <c r="A129" s="303" t="s">
        <v>83</v>
      </c>
      <c r="B129" s="28" t="s">
        <v>44</v>
      </c>
      <c r="C129" s="249">
        <v>0</v>
      </c>
      <c r="D129" s="247">
        <v>0</v>
      </c>
      <c r="E129" s="249">
        <v>8944</v>
      </c>
      <c r="F129" s="247">
        <v>100944</v>
      </c>
      <c r="G129" s="12">
        <v>317609</v>
      </c>
      <c r="H129" s="247">
        <v>168596</v>
      </c>
      <c r="I129" s="249">
        <v>0</v>
      </c>
      <c r="J129" s="244">
        <v>0</v>
      </c>
      <c r="K129" s="250">
        <v>0</v>
      </c>
      <c r="L129" s="247">
        <v>0</v>
      </c>
      <c r="M129" s="247">
        <v>0</v>
      </c>
      <c r="N129" s="247">
        <v>0</v>
      </c>
    </row>
    <row r="130" spans="1:14" x14ac:dyDescent="0.25">
      <c r="A130" s="303" t="s">
        <v>40</v>
      </c>
      <c r="B130" s="28" t="s">
        <v>44</v>
      </c>
      <c r="C130" s="13">
        <v>764</v>
      </c>
      <c r="D130" s="100">
        <v>725</v>
      </c>
      <c r="E130" s="1">
        <v>2809</v>
      </c>
      <c r="F130" s="1">
        <v>248</v>
      </c>
      <c r="G130" s="1">
        <v>0</v>
      </c>
      <c r="H130" s="13">
        <v>7145</v>
      </c>
      <c r="I130" s="37">
        <v>85</v>
      </c>
      <c r="J130" s="37">
        <v>476</v>
      </c>
      <c r="K130" s="37">
        <v>5037</v>
      </c>
      <c r="L130" s="1">
        <v>1124</v>
      </c>
      <c r="M130" s="37">
        <v>1103</v>
      </c>
      <c r="N130" s="13">
        <v>17456</v>
      </c>
    </row>
    <row r="131" spans="1:14" x14ac:dyDescent="0.25">
      <c r="A131" s="302" t="s">
        <v>2</v>
      </c>
      <c r="B131" s="28" t="s">
        <v>44</v>
      </c>
      <c r="C131" s="13">
        <v>602179</v>
      </c>
      <c r="D131" s="100">
        <v>330774</v>
      </c>
      <c r="E131" s="1">
        <v>565756</v>
      </c>
      <c r="F131" s="1">
        <v>886251</v>
      </c>
      <c r="G131" s="1">
        <v>1345323</v>
      </c>
      <c r="H131" s="13">
        <v>923092</v>
      </c>
      <c r="I131" s="37">
        <v>984669</v>
      </c>
      <c r="J131" s="37">
        <v>1678768</v>
      </c>
      <c r="K131" s="37">
        <v>1855039</v>
      </c>
      <c r="L131" s="1">
        <v>1075060</v>
      </c>
      <c r="M131" s="37">
        <v>805095</v>
      </c>
      <c r="N131" s="13">
        <v>531393</v>
      </c>
    </row>
    <row r="132" spans="1:14" x14ac:dyDescent="0.25">
      <c r="A132" s="302" t="s">
        <v>35</v>
      </c>
      <c r="B132" s="28" t="s">
        <v>44</v>
      </c>
      <c r="C132" s="13">
        <v>11684</v>
      </c>
      <c r="D132" s="100">
        <v>7578</v>
      </c>
      <c r="E132" s="1">
        <v>220</v>
      </c>
      <c r="F132" s="1">
        <v>190</v>
      </c>
      <c r="G132" s="1">
        <v>238</v>
      </c>
      <c r="H132" s="13">
        <v>250</v>
      </c>
      <c r="I132" s="37">
        <v>241</v>
      </c>
      <c r="J132" s="37">
        <v>238</v>
      </c>
      <c r="K132" s="37">
        <v>238</v>
      </c>
      <c r="L132" s="1">
        <v>226</v>
      </c>
      <c r="M132" s="37">
        <v>238</v>
      </c>
      <c r="N132" s="13">
        <v>30</v>
      </c>
    </row>
    <row r="133" spans="1:14" x14ac:dyDescent="0.25">
      <c r="A133" s="302" t="s">
        <v>4</v>
      </c>
      <c r="B133" s="28" t="s">
        <v>44</v>
      </c>
      <c r="C133" s="13">
        <v>379</v>
      </c>
      <c r="D133" s="100">
        <v>1007</v>
      </c>
      <c r="E133" s="1">
        <v>934</v>
      </c>
      <c r="F133" s="1">
        <v>8406</v>
      </c>
      <c r="G133" s="1">
        <v>4411</v>
      </c>
      <c r="H133" s="13">
        <v>12587</v>
      </c>
      <c r="I133" s="37">
        <v>4422</v>
      </c>
      <c r="J133" s="37">
        <v>11925</v>
      </c>
      <c r="K133" s="37">
        <v>1738</v>
      </c>
      <c r="L133" s="1">
        <v>3348</v>
      </c>
      <c r="M133" s="37">
        <v>3854</v>
      </c>
      <c r="N133" s="13">
        <v>2678</v>
      </c>
    </row>
    <row r="134" spans="1:14" x14ac:dyDescent="0.25">
      <c r="A134" s="302" t="s">
        <v>101</v>
      </c>
      <c r="B134" s="28" t="s">
        <v>44</v>
      </c>
      <c r="C134" s="292">
        <v>0</v>
      </c>
      <c r="D134" s="293">
        <v>0</v>
      </c>
      <c r="E134" s="291">
        <v>0</v>
      </c>
      <c r="F134" s="291">
        <v>0</v>
      </c>
      <c r="G134" s="291">
        <v>0</v>
      </c>
      <c r="H134" s="292">
        <v>0</v>
      </c>
      <c r="I134" s="294">
        <v>27520</v>
      </c>
      <c r="J134" s="294">
        <v>28853</v>
      </c>
      <c r="K134" s="294">
        <v>28837</v>
      </c>
      <c r="L134" s="291">
        <v>30131</v>
      </c>
      <c r="M134" s="294">
        <v>29617</v>
      </c>
      <c r="N134" s="292">
        <v>31815</v>
      </c>
    </row>
    <row r="135" spans="1:14" x14ac:dyDescent="0.25">
      <c r="A135" s="302" t="s">
        <v>102</v>
      </c>
      <c r="B135" s="28" t="s">
        <v>44</v>
      </c>
      <c r="C135" s="292">
        <v>0</v>
      </c>
      <c r="D135" s="293">
        <v>0</v>
      </c>
      <c r="E135" s="291">
        <v>0</v>
      </c>
      <c r="F135" s="291">
        <v>0</v>
      </c>
      <c r="G135" s="291">
        <v>0</v>
      </c>
      <c r="H135" s="292">
        <v>0</v>
      </c>
      <c r="I135" s="294">
        <v>110335</v>
      </c>
      <c r="J135" s="294">
        <v>129182</v>
      </c>
      <c r="K135" s="294">
        <v>124903</v>
      </c>
      <c r="L135" s="291">
        <v>124624</v>
      </c>
      <c r="M135" s="294">
        <v>114117</v>
      </c>
      <c r="N135" s="292">
        <v>119684</v>
      </c>
    </row>
    <row r="136" spans="1:14" x14ac:dyDescent="0.25">
      <c r="A136" s="302" t="s">
        <v>5</v>
      </c>
      <c r="B136" s="28" t="s">
        <v>44</v>
      </c>
      <c r="C136" s="13">
        <v>1469</v>
      </c>
      <c r="D136" s="100">
        <v>2762</v>
      </c>
      <c r="E136" s="1">
        <v>10308</v>
      </c>
      <c r="F136" s="1">
        <v>6752</v>
      </c>
      <c r="G136" s="1">
        <v>17057</v>
      </c>
      <c r="H136" s="13">
        <v>19888</v>
      </c>
      <c r="I136" s="37">
        <v>17581</v>
      </c>
      <c r="J136" s="37">
        <v>3711</v>
      </c>
      <c r="K136" s="37">
        <v>12021</v>
      </c>
      <c r="L136" s="1">
        <v>11161</v>
      </c>
      <c r="M136" s="37">
        <v>7510</v>
      </c>
      <c r="N136" s="13">
        <v>6134</v>
      </c>
    </row>
    <row r="137" spans="1:14" x14ac:dyDescent="0.25">
      <c r="A137" s="303" t="s">
        <v>43</v>
      </c>
      <c r="B137" s="28" t="s">
        <v>44</v>
      </c>
      <c r="C137" s="13">
        <v>421239</v>
      </c>
      <c r="D137" s="100">
        <v>350861</v>
      </c>
      <c r="E137" s="1">
        <v>244179</v>
      </c>
      <c r="F137" s="1">
        <v>284812</v>
      </c>
      <c r="G137" s="1">
        <v>176299</v>
      </c>
      <c r="H137" s="13">
        <v>83564</v>
      </c>
      <c r="I137" s="37">
        <v>91713</v>
      </c>
      <c r="J137" s="37">
        <v>60459</v>
      </c>
      <c r="K137" s="37">
        <v>117115</v>
      </c>
      <c r="L137" s="1">
        <v>267654</v>
      </c>
      <c r="M137" s="37">
        <v>286921</v>
      </c>
      <c r="N137" s="13">
        <v>393385</v>
      </c>
    </row>
    <row r="138" spans="1:14" x14ac:dyDescent="0.25">
      <c r="A138" s="302" t="s">
        <v>11</v>
      </c>
      <c r="B138" s="28" t="s">
        <v>44</v>
      </c>
      <c r="C138" s="13">
        <v>257138</v>
      </c>
      <c r="D138" s="100">
        <v>180988</v>
      </c>
      <c r="E138" s="1">
        <v>227769</v>
      </c>
      <c r="F138" s="1">
        <v>201319</v>
      </c>
      <c r="G138" s="1">
        <v>227010</v>
      </c>
      <c r="H138" s="13">
        <v>123389</v>
      </c>
      <c r="I138" s="37">
        <v>0</v>
      </c>
      <c r="J138" s="37">
        <v>0</v>
      </c>
      <c r="K138" s="37">
        <v>0</v>
      </c>
      <c r="L138" s="1">
        <v>0</v>
      </c>
      <c r="M138" s="37">
        <v>0</v>
      </c>
      <c r="N138" s="13">
        <v>0</v>
      </c>
    </row>
    <row r="139" spans="1:14" x14ac:dyDescent="0.25">
      <c r="A139" s="302" t="s">
        <v>104</v>
      </c>
      <c r="B139" s="28" t="s">
        <v>44</v>
      </c>
      <c r="C139" s="292">
        <v>0</v>
      </c>
      <c r="D139" s="293">
        <v>0</v>
      </c>
      <c r="E139" s="291">
        <v>0</v>
      </c>
      <c r="F139" s="291">
        <v>0</v>
      </c>
      <c r="G139" s="291">
        <v>0</v>
      </c>
      <c r="H139" s="292">
        <v>0</v>
      </c>
      <c r="I139" s="294">
        <v>312388</v>
      </c>
      <c r="J139" s="294">
        <v>369317</v>
      </c>
      <c r="K139" s="294">
        <v>436594</v>
      </c>
      <c r="L139" s="291">
        <v>393161</v>
      </c>
      <c r="M139" s="294">
        <v>388783</v>
      </c>
      <c r="N139" s="292">
        <v>161110</v>
      </c>
    </row>
    <row r="140" spans="1:14" x14ac:dyDescent="0.25">
      <c r="A140" s="302" t="s">
        <v>6</v>
      </c>
      <c r="B140" s="28" t="s">
        <v>44</v>
      </c>
      <c r="C140" s="13">
        <v>69552</v>
      </c>
      <c r="D140" s="100">
        <v>62532</v>
      </c>
      <c r="E140" s="2">
        <v>41853</v>
      </c>
      <c r="F140" s="1">
        <v>119726</v>
      </c>
      <c r="G140" s="1">
        <v>144953</v>
      </c>
      <c r="H140" s="13">
        <v>329922</v>
      </c>
      <c r="I140" s="37">
        <v>0</v>
      </c>
      <c r="J140" s="37">
        <v>0</v>
      </c>
      <c r="K140" s="37">
        <v>0</v>
      </c>
      <c r="L140" s="1">
        <v>0</v>
      </c>
      <c r="M140" s="37">
        <v>22442</v>
      </c>
      <c r="N140" s="13">
        <v>0</v>
      </c>
    </row>
    <row r="141" spans="1:14" x14ac:dyDescent="0.25">
      <c r="A141" s="290" t="s">
        <v>106</v>
      </c>
      <c r="B141" s="28" t="s">
        <v>44</v>
      </c>
      <c r="C141" s="255">
        <v>0</v>
      </c>
      <c r="D141" s="256">
        <v>0</v>
      </c>
      <c r="E141" s="257">
        <v>0</v>
      </c>
      <c r="F141" s="252">
        <v>0</v>
      </c>
      <c r="G141" s="252">
        <v>0</v>
      </c>
      <c r="H141" s="255">
        <v>0</v>
      </c>
      <c r="I141" s="294">
        <v>2431</v>
      </c>
      <c r="J141" s="258">
        <v>3824</v>
      </c>
      <c r="K141" s="258">
        <v>0</v>
      </c>
      <c r="L141" s="252">
        <v>186</v>
      </c>
      <c r="M141" s="258">
        <v>0</v>
      </c>
      <c r="N141" s="255">
        <v>179</v>
      </c>
    </row>
    <row r="142" spans="1:14" x14ac:dyDescent="0.25">
      <c r="A142" s="302" t="s">
        <v>89</v>
      </c>
      <c r="B142" s="28" t="s">
        <v>44</v>
      </c>
      <c r="C142" s="255">
        <v>9467</v>
      </c>
      <c r="D142" s="256">
        <v>2781</v>
      </c>
      <c r="E142" s="257">
        <v>3227</v>
      </c>
      <c r="F142" s="252">
        <v>2809</v>
      </c>
      <c r="G142" s="252">
        <v>5716</v>
      </c>
      <c r="H142" s="255">
        <v>4571</v>
      </c>
      <c r="I142" s="258">
        <v>0</v>
      </c>
      <c r="J142" s="258">
        <v>0</v>
      </c>
      <c r="K142" s="258">
        <v>0</v>
      </c>
      <c r="L142" s="252">
        <v>0</v>
      </c>
      <c r="M142" s="258">
        <v>0</v>
      </c>
      <c r="N142" s="255">
        <v>0</v>
      </c>
    </row>
    <row r="143" spans="1:14" x14ac:dyDescent="0.25">
      <c r="A143" s="302" t="s">
        <v>7</v>
      </c>
      <c r="B143" s="28" t="s">
        <v>44</v>
      </c>
      <c r="C143" s="13">
        <v>54660</v>
      </c>
      <c r="D143" s="100">
        <v>49232</v>
      </c>
      <c r="E143" s="1">
        <v>68100</v>
      </c>
      <c r="F143" s="1">
        <v>59139</v>
      </c>
      <c r="G143" s="1">
        <v>65530</v>
      </c>
      <c r="H143" s="13">
        <v>77981</v>
      </c>
      <c r="I143" s="37">
        <v>47079</v>
      </c>
      <c r="J143" s="37">
        <v>123900</v>
      </c>
      <c r="K143" s="37">
        <v>204005</v>
      </c>
      <c r="L143" s="1">
        <v>128204</v>
      </c>
      <c r="M143" s="37">
        <v>64719</v>
      </c>
      <c r="N143" s="255">
        <v>55457</v>
      </c>
    </row>
    <row r="144" spans="1:14" x14ac:dyDescent="0.25">
      <c r="A144" s="302" t="s">
        <v>30</v>
      </c>
      <c r="B144" s="28" t="s">
        <v>44</v>
      </c>
      <c r="C144" s="13">
        <v>5149</v>
      </c>
      <c r="D144" s="100">
        <v>5545</v>
      </c>
      <c r="E144" s="1">
        <v>6269</v>
      </c>
      <c r="F144" s="1">
        <v>5684</v>
      </c>
      <c r="G144" s="1">
        <v>7713</v>
      </c>
      <c r="H144" s="13">
        <v>7382</v>
      </c>
      <c r="I144" s="37">
        <v>0</v>
      </c>
      <c r="J144" s="13">
        <v>0</v>
      </c>
      <c r="K144" s="13">
        <v>0</v>
      </c>
      <c r="L144" s="1">
        <v>0</v>
      </c>
      <c r="M144" s="13">
        <v>0</v>
      </c>
      <c r="N144" s="13">
        <v>0</v>
      </c>
    </row>
    <row r="145" spans="1:14" ht="13" x14ac:dyDescent="0.3">
      <c r="A145" s="353" t="s">
        <v>120</v>
      </c>
      <c r="B145" s="354"/>
      <c r="C145" s="354"/>
      <c r="D145" s="354"/>
      <c r="E145" s="354"/>
      <c r="F145" s="354"/>
      <c r="G145" s="354"/>
      <c r="H145" s="354"/>
      <c r="I145" s="354"/>
      <c r="J145" s="354"/>
      <c r="K145" s="354"/>
      <c r="L145" s="354"/>
      <c r="M145" s="354"/>
      <c r="N145" s="354"/>
    </row>
    <row r="146" spans="1:14" ht="13" x14ac:dyDescent="0.3">
      <c r="A146" s="93" t="s">
        <v>28</v>
      </c>
      <c r="B146" s="85" t="s">
        <v>15</v>
      </c>
      <c r="C146" s="86">
        <v>1</v>
      </c>
      <c r="D146" s="87">
        <v>2</v>
      </c>
      <c r="E146" s="87">
        <v>3</v>
      </c>
      <c r="F146" s="87">
        <v>4</v>
      </c>
      <c r="G146" s="87">
        <v>5</v>
      </c>
      <c r="H146" s="87">
        <v>6</v>
      </c>
      <c r="I146" s="87">
        <v>7</v>
      </c>
      <c r="J146" s="88">
        <v>8</v>
      </c>
      <c r="K146" s="88">
        <v>9</v>
      </c>
      <c r="L146" s="88">
        <v>10</v>
      </c>
      <c r="M146" s="88">
        <v>11</v>
      </c>
      <c r="N146" s="88">
        <v>12</v>
      </c>
    </row>
    <row r="147" spans="1:14" x14ac:dyDescent="0.25">
      <c r="A147" s="82" t="s">
        <v>8</v>
      </c>
      <c r="B147" s="89" t="s">
        <v>44</v>
      </c>
      <c r="C147" s="84">
        <f>C78</f>
        <v>12681569</v>
      </c>
      <c r="D147" s="84">
        <f t="shared" ref="D147:N147" si="68">D78</f>
        <v>5972866</v>
      </c>
      <c r="E147" s="84">
        <f t="shared" si="68"/>
        <v>7227148</v>
      </c>
      <c r="F147" s="84">
        <f t="shared" si="68"/>
        <v>8175759</v>
      </c>
      <c r="G147" s="84">
        <f t="shared" si="68"/>
        <v>11093634</v>
      </c>
      <c r="H147" s="84">
        <f t="shared" si="68"/>
        <v>11771657</v>
      </c>
      <c r="I147" s="84">
        <f t="shared" si="68"/>
        <v>15312536</v>
      </c>
      <c r="J147" s="84">
        <f t="shared" si="68"/>
        <v>15930782</v>
      </c>
      <c r="K147" s="84">
        <f t="shared" si="68"/>
        <v>13378913</v>
      </c>
      <c r="L147" s="84">
        <f t="shared" si="68"/>
        <v>13027417</v>
      </c>
      <c r="M147" s="84">
        <f t="shared" si="68"/>
        <v>12355256</v>
      </c>
      <c r="N147" s="84">
        <f t="shared" si="68"/>
        <v>41376062</v>
      </c>
    </row>
    <row r="148" spans="1:14" x14ac:dyDescent="0.25">
      <c r="A148" s="295" t="s">
        <v>38</v>
      </c>
      <c r="B148" s="89" t="s">
        <v>44</v>
      </c>
      <c r="C148" s="84">
        <f t="shared" ref="C148:C160" si="69">C79</f>
        <v>7254448</v>
      </c>
      <c r="D148" s="84">
        <f t="shared" ref="D148:N148" si="70">D79</f>
        <v>233117</v>
      </c>
      <c r="E148" s="84">
        <f t="shared" si="70"/>
        <v>1268185</v>
      </c>
      <c r="F148" s="84">
        <f t="shared" si="70"/>
        <v>3509853</v>
      </c>
      <c r="G148" s="84">
        <f t="shared" si="70"/>
        <v>3714564</v>
      </c>
      <c r="H148" s="84">
        <f t="shared" si="70"/>
        <v>3879645</v>
      </c>
      <c r="I148" s="84">
        <f t="shared" si="70"/>
        <v>0</v>
      </c>
      <c r="J148" s="84">
        <f t="shared" si="70"/>
        <v>0</v>
      </c>
      <c r="K148" s="84">
        <f t="shared" si="70"/>
        <v>0</v>
      </c>
      <c r="L148" s="84">
        <f t="shared" si="70"/>
        <v>0</v>
      </c>
      <c r="M148" s="84">
        <f t="shared" si="70"/>
        <v>0</v>
      </c>
      <c r="N148" s="84">
        <f t="shared" si="70"/>
        <v>0</v>
      </c>
    </row>
    <row r="149" spans="1:14" x14ac:dyDescent="0.25">
      <c r="A149" s="82" t="s">
        <v>0</v>
      </c>
      <c r="B149" s="89" t="s">
        <v>44</v>
      </c>
      <c r="C149" s="84">
        <f t="shared" si="69"/>
        <v>11827</v>
      </c>
      <c r="D149" s="84">
        <f t="shared" ref="D149:N149" si="71">D80</f>
        <v>911</v>
      </c>
      <c r="E149" s="84">
        <f t="shared" si="71"/>
        <v>13500</v>
      </c>
      <c r="F149" s="84">
        <f t="shared" si="71"/>
        <v>2081.674</v>
      </c>
      <c r="G149" s="84">
        <f t="shared" si="71"/>
        <v>427</v>
      </c>
      <c r="H149" s="84">
        <f t="shared" si="71"/>
        <v>20171</v>
      </c>
      <c r="I149" s="84">
        <f t="shared" si="71"/>
        <v>974</v>
      </c>
      <c r="J149" s="84">
        <f t="shared" si="71"/>
        <v>5322</v>
      </c>
      <c r="K149" s="84">
        <f t="shared" si="71"/>
        <v>25387</v>
      </c>
      <c r="L149" s="84">
        <f t="shared" si="71"/>
        <v>1498</v>
      </c>
      <c r="M149" s="84">
        <f t="shared" si="71"/>
        <v>10275</v>
      </c>
      <c r="N149" s="84">
        <f t="shared" si="71"/>
        <v>2494</v>
      </c>
    </row>
    <row r="150" spans="1:14" x14ac:dyDescent="0.25">
      <c r="A150" s="295" t="s">
        <v>103</v>
      </c>
      <c r="B150" s="89" t="s">
        <v>44</v>
      </c>
      <c r="C150" s="84">
        <f t="shared" si="69"/>
        <v>0</v>
      </c>
      <c r="D150" s="84">
        <f t="shared" ref="D150:N150" si="72">D81</f>
        <v>0</v>
      </c>
      <c r="E150" s="84">
        <f t="shared" si="72"/>
        <v>0</v>
      </c>
      <c r="F150" s="84">
        <f t="shared" si="72"/>
        <v>0</v>
      </c>
      <c r="G150" s="84">
        <f t="shared" si="72"/>
        <v>0</v>
      </c>
      <c r="H150" s="84">
        <f t="shared" si="72"/>
        <v>0</v>
      </c>
      <c r="I150" s="84">
        <f t="shared" si="72"/>
        <v>0</v>
      </c>
      <c r="J150" s="84">
        <f t="shared" si="72"/>
        <v>0</v>
      </c>
      <c r="K150" s="84">
        <f t="shared" si="72"/>
        <v>0</v>
      </c>
      <c r="L150" s="84">
        <f t="shared" si="72"/>
        <v>0</v>
      </c>
      <c r="M150" s="84">
        <f t="shared" si="72"/>
        <v>0</v>
      </c>
      <c r="N150" s="84">
        <f t="shared" si="72"/>
        <v>0</v>
      </c>
    </row>
    <row r="151" spans="1:14" x14ac:dyDescent="0.25">
      <c r="A151" s="82" t="s">
        <v>1</v>
      </c>
      <c r="B151" s="89" t="s">
        <v>44</v>
      </c>
      <c r="C151" s="84">
        <f t="shared" si="69"/>
        <v>73401128</v>
      </c>
      <c r="D151" s="84">
        <f t="shared" ref="D151:N151" si="73">D82</f>
        <v>4422196</v>
      </c>
      <c r="E151" s="84">
        <f t="shared" si="73"/>
        <v>8685827</v>
      </c>
      <c r="F151" s="84">
        <f t="shared" si="73"/>
        <v>13015712.505000001</v>
      </c>
      <c r="G151" s="84">
        <f t="shared" si="73"/>
        <v>27746505</v>
      </c>
      <c r="H151" s="84">
        <f t="shared" si="73"/>
        <v>28889522</v>
      </c>
      <c r="I151" s="84">
        <f t="shared" si="73"/>
        <v>25855499</v>
      </c>
      <c r="J151" s="84">
        <f t="shared" si="73"/>
        <v>29744349</v>
      </c>
      <c r="K151" s="84">
        <f t="shared" si="73"/>
        <v>26329950</v>
      </c>
      <c r="L151" s="84">
        <f t="shared" si="73"/>
        <v>28703940</v>
      </c>
      <c r="M151" s="84">
        <f t="shared" si="73"/>
        <v>27264113</v>
      </c>
      <c r="N151" s="84">
        <f t="shared" si="73"/>
        <v>27692001</v>
      </c>
    </row>
    <row r="152" spans="1:14" x14ac:dyDescent="0.25">
      <c r="A152" s="259" t="s">
        <v>83</v>
      </c>
      <c r="B152" s="89" t="s">
        <v>44</v>
      </c>
      <c r="C152" s="84">
        <f t="shared" si="69"/>
        <v>0</v>
      </c>
      <c r="D152" s="84">
        <f t="shared" ref="D152:N152" si="74">D83</f>
        <v>0</v>
      </c>
      <c r="E152" s="84">
        <f t="shared" si="74"/>
        <v>8944</v>
      </c>
      <c r="F152" s="84">
        <f t="shared" si="74"/>
        <v>100944</v>
      </c>
      <c r="G152" s="84">
        <f t="shared" si="74"/>
        <v>317609</v>
      </c>
      <c r="H152" s="84">
        <f t="shared" si="74"/>
        <v>168596</v>
      </c>
      <c r="I152" s="84">
        <f t="shared" si="74"/>
        <v>0</v>
      </c>
      <c r="J152" s="84">
        <f>J83</f>
        <v>0</v>
      </c>
      <c r="K152" s="84">
        <f t="shared" si="74"/>
        <v>0</v>
      </c>
      <c r="L152" s="84">
        <f t="shared" si="74"/>
        <v>0</v>
      </c>
      <c r="M152" s="84">
        <f t="shared" si="74"/>
        <v>0</v>
      </c>
      <c r="N152" s="84">
        <f t="shared" si="74"/>
        <v>0</v>
      </c>
    </row>
    <row r="153" spans="1:14" x14ac:dyDescent="0.25">
      <c r="A153" s="82" t="s">
        <v>40</v>
      </c>
      <c r="B153" s="89" t="s">
        <v>44</v>
      </c>
      <c r="C153" s="84">
        <f t="shared" si="69"/>
        <v>764</v>
      </c>
      <c r="D153" s="84">
        <f t="shared" ref="D153:N153" si="75">D84</f>
        <v>766</v>
      </c>
      <c r="E153" s="84">
        <f t="shared" si="75"/>
        <v>2832</v>
      </c>
      <c r="F153" s="84">
        <f t="shared" si="75"/>
        <v>248</v>
      </c>
      <c r="G153" s="84">
        <f t="shared" si="75"/>
        <v>0</v>
      </c>
      <c r="H153" s="84">
        <f t="shared" si="75"/>
        <v>7145</v>
      </c>
      <c r="I153" s="84">
        <f t="shared" si="75"/>
        <v>85</v>
      </c>
      <c r="J153" s="84">
        <f t="shared" si="75"/>
        <v>476</v>
      </c>
      <c r="K153" s="84">
        <f t="shared" si="75"/>
        <v>5037</v>
      </c>
      <c r="L153" s="84">
        <f t="shared" si="75"/>
        <v>1124</v>
      </c>
      <c r="M153" s="84">
        <f t="shared" si="75"/>
        <v>1103</v>
      </c>
      <c r="N153" s="84">
        <f t="shared" si="75"/>
        <v>17456</v>
      </c>
    </row>
    <row r="154" spans="1:14" x14ac:dyDescent="0.25">
      <c r="A154" s="82" t="s">
        <v>2</v>
      </c>
      <c r="B154" s="89" t="s">
        <v>44</v>
      </c>
      <c r="C154" s="84">
        <f t="shared" si="69"/>
        <v>602179</v>
      </c>
      <c r="D154" s="84">
        <f t="shared" ref="D154:N154" si="76">D85</f>
        <v>330774</v>
      </c>
      <c r="E154" s="84">
        <f t="shared" si="76"/>
        <v>565756</v>
      </c>
      <c r="F154" s="84">
        <f t="shared" si="76"/>
        <v>886251</v>
      </c>
      <c r="G154" s="84">
        <f t="shared" si="76"/>
        <v>1345323</v>
      </c>
      <c r="H154" s="84">
        <f t="shared" si="76"/>
        <v>923092</v>
      </c>
      <c r="I154" s="84">
        <f t="shared" si="76"/>
        <v>984669</v>
      </c>
      <c r="J154" s="84">
        <f t="shared" si="76"/>
        <v>1678768</v>
      </c>
      <c r="K154" s="84">
        <f t="shared" si="76"/>
        <v>1855039</v>
      </c>
      <c r="L154" s="84">
        <f t="shared" si="76"/>
        <v>1075060</v>
      </c>
      <c r="M154" s="84">
        <f t="shared" si="76"/>
        <v>805095</v>
      </c>
      <c r="N154" s="84">
        <f t="shared" si="76"/>
        <v>531393</v>
      </c>
    </row>
    <row r="155" spans="1:14" x14ac:dyDescent="0.25">
      <c r="A155" s="82" t="s">
        <v>35</v>
      </c>
      <c r="B155" s="89" t="s">
        <v>44</v>
      </c>
      <c r="C155" s="84">
        <f t="shared" si="69"/>
        <v>11684</v>
      </c>
      <c r="D155" s="84">
        <f t="shared" ref="D155:N155" si="77">D86</f>
        <v>7578</v>
      </c>
      <c r="E155" s="84">
        <f t="shared" si="77"/>
        <v>220</v>
      </c>
      <c r="F155" s="84">
        <f t="shared" si="77"/>
        <v>190</v>
      </c>
      <c r="G155" s="84">
        <f t="shared" si="77"/>
        <v>238</v>
      </c>
      <c r="H155" s="84">
        <f t="shared" si="77"/>
        <v>250</v>
      </c>
      <c r="I155" s="84">
        <f t="shared" si="77"/>
        <v>241</v>
      </c>
      <c r="J155" s="84">
        <f t="shared" si="77"/>
        <v>238</v>
      </c>
      <c r="K155" s="84">
        <f t="shared" si="77"/>
        <v>238</v>
      </c>
      <c r="L155" s="84">
        <f t="shared" si="77"/>
        <v>226</v>
      </c>
      <c r="M155" s="84">
        <f t="shared" si="77"/>
        <v>238</v>
      </c>
      <c r="N155" s="84">
        <f t="shared" si="77"/>
        <v>30</v>
      </c>
    </row>
    <row r="156" spans="1:14" x14ac:dyDescent="0.25">
      <c r="A156" s="82" t="s">
        <v>4</v>
      </c>
      <c r="B156" s="89" t="s">
        <v>44</v>
      </c>
      <c r="C156" s="84">
        <f t="shared" si="69"/>
        <v>379</v>
      </c>
      <c r="D156" s="84">
        <f t="shared" ref="D156:N156" si="78">D87</f>
        <v>1007</v>
      </c>
      <c r="E156" s="84">
        <f t="shared" si="78"/>
        <v>934</v>
      </c>
      <c r="F156" s="84">
        <f t="shared" si="78"/>
        <v>8406</v>
      </c>
      <c r="G156" s="84">
        <f t="shared" si="78"/>
        <v>4411</v>
      </c>
      <c r="H156" s="84">
        <f t="shared" si="78"/>
        <v>12587</v>
      </c>
      <c r="I156" s="84">
        <f t="shared" si="78"/>
        <v>4422</v>
      </c>
      <c r="J156" s="84">
        <f t="shared" si="78"/>
        <v>11925</v>
      </c>
      <c r="K156" s="84">
        <f t="shared" si="78"/>
        <v>1738</v>
      </c>
      <c r="L156" s="84">
        <f t="shared" si="78"/>
        <v>3348</v>
      </c>
      <c r="M156" s="84">
        <f t="shared" si="78"/>
        <v>3854</v>
      </c>
      <c r="N156" s="84">
        <f t="shared" si="78"/>
        <v>2678</v>
      </c>
    </row>
    <row r="157" spans="1:14" x14ac:dyDescent="0.25">
      <c r="A157" s="295" t="s">
        <v>101</v>
      </c>
      <c r="B157" s="89" t="s">
        <v>44</v>
      </c>
      <c r="C157" s="84">
        <f t="shared" si="69"/>
        <v>0</v>
      </c>
      <c r="D157" s="84">
        <f t="shared" ref="D157:N157" si="79">D88</f>
        <v>0</v>
      </c>
      <c r="E157" s="84">
        <f t="shared" si="79"/>
        <v>0</v>
      </c>
      <c r="F157" s="84">
        <f t="shared" si="79"/>
        <v>0</v>
      </c>
      <c r="G157" s="84">
        <f t="shared" si="79"/>
        <v>0</v>
      </c>
      <c r="H157" s="84">
        <f t="shared" si="79"/>
        <v>0</v>
      </c>
      <c r="I157" s="84">
        <f t="shared" si="79"/>
        <v>27520</v>
      </c>
      <c r="J157" s="84">
        <f t="shared" si="79"/>
        <v>28853</v>
      </c>
      <c r="K157" s="84">
        <f t="shared" si="79"/>
        <v>28837</v>
      </c>
      <c r="L157" s="84">
        <f t="shared" si="79"/>
        <v>30131</v>
      </c>
      <c r="M157" s="84">
        <f t="shared" si="79"/>
        <v>29617</v>
      </c>
      <c r="N157" s="84">
        <f t="shared" si="79"/>
        <v>31815</v>
      </c>
    </row>
    <row r="158" spans="1:14" x14ac:dyDescent="0.25">
      <c r="A158" s="295" t="s">
        <v>102</v>
      </c>
      <c r="B158" s="89" t="s">
        <v>44</v>
      </c>
      <c r="C158" s="84">
        <f t="shared" si="69"/>
        <v>0</v>
      </c>
      <c r="D158" s="84">
        <f t="shared" ref="D158:N158" si="80">D89</f>
        <v>0</v>
      </c>
      <c r="E158" s="84">
        <f t="shared" si="80"/>
        <v>0</v>
      </c>
      <c r="F158" s="84">
        <f t="shared" si="80"/>
        <v>0</v>
      </c>
      <c r="G158" s="84">
        <f t="shared" si="80"/>
        <v>0</v>
      </c>
      <c r="H158" s="84">
        <f t="shared" si="80"/>
        <v>0</v>
      </c>
      <c r="I158" s="84">
        <f t="shared" si="80"/>
        <v>110335</v>
      </c>
      <c r="J158" s="84">
        <f t="shared" si="80"/>
        <v>129182</v>
      </c>
      <c r="K158" s="84">
        <f t="shared" si="80"/>
        <v>124903</v>
      </c>
      <c r="L158" s="84">
        <f t="shared" si="80"/>
        <v>124624</v>
      </c>
      <c r="M158" s="84">
        <f t="shared" si="80"/>
        <v>114117</v>
      </c>
      <c r="N158" s="84">
        <f t="shared" si="80"/>
        <v>119684</v>
      </c>
    </row>
    <row r="159" spans="1:14" x14ac:dyDescent="0.25">
      <c r="A159" s="82" t="s">
        <v>5</v>
      </c>
      <c r="B159" s="89" t="s">
        <v>44</v>
      </c>
      <c r="C159" s="84">
        <f t="shared" si="69"/>
        <v>1469</v>
      </c>
      <c r="D159" s="84">
        <f t="shared" ref="D159:N159" si="81">D90</f>
        <v>2762</v>
      </c>
      <c r="E159" s="84">
        <f t="shared" si="81"/>
        <v>10308</v>
      </c>
      <c r="F159" s="84">
        <f t="shared" si="81"/>
        <v>6752</v>
      </c>
      <c r="G159" s="84">
        <f t="shared" si="81"/>
        <v>17057</v>
      </c>
      <c r="H159" s="84">
        <f t="shared" si="81"/>
        <v>19888</v>
      </c>
      <c r="I159" s="84">
        <f t="shared" si="81"/>
        <v>17581</v>
      </c>
      <c r="J159" s="84">
        <f t="shared" si="81"/>
        <v>3711</v>
      </c>
      <c r="K159" s="84">
        <f t="shared" si="81"/>
        <v>12021</v>
      </c>
      <c r="L159" s="84">
        <f t="shared" si="81"/>
        <v>11161</v>
      </c>
      <c r="M159" s="84">
        <f t="shared" si="81"/>
        <v>7510</v>
      </c>
      <c r="N159" s="84">
        <f t="shared" si="81"/>
        <v>6134</v>
      </c>
    </row>
    <row r="160" spans="1:14" x14ac:dyDescent="0.25">
      <c r="A160" s="82" t="s">
        <v>43</v>
      </c>
      <c r="B160" s="89" t="s">
        <v>44</v>
      </c>
      <c r="C160" s="84">
        <f t="shared" si="69"/>
        <v>421239</v>
      </c>
      <c r="D160" s="84">
        <f t="shared" ref="D160:N160" si="82">D91</f>
        <v>350861</v>
      </c>
      <c r="E160" s="84">
        <f t="shared" si="82"/>
        <v>244179</v>
      </c>
      <c r="F160" s="84">
        <f t="shared" si="82"/>
        <v>284812</v>
      </c>
      <c r="G160" s="84">
        <f t="shared" si="82"/>
        <v>176299</v>
      </c>
      <c r="H160" s="84">
        <f t="shared" si="82"/>
        <v>83564</v>
      </c>
      <c r="I160" s="84">
        <f t="shared" si="82"/>
        <v>91713</v>
      </c>
      <c r="J160" s="84">
        <f t="shared" si="82"/>
        <v>60459</v>
      </c>
      <c r="K160" s="84">
        <f t="shared" si="82"/>
        <v>117115</v>
      </c>
      <c r="L160" s="84">
        <f t="shared" si="82"/>
        <v>267654</v>
      </c>
      <c r="M160" s="84">
        <f t="shared" si="82"/>
        <v>286921</v>
      </c>
      <c r="N160" s="84">
        <f t="shared" si="82"/>
        <v>393385</v>
      </c>
    </row>
    <row r="161" spans="1:18" x14ac:dyDescent="0.25">
      <c r="A161" s="82" t="s">
        <v>11</v>
      </c>
      <c r="B161" s="89" t="s">
        <v>44</v>
      </c>
      <c r="C161" s="84">
        <f t="shared" ref="C161:N161" si="83">C92</f>
        <v>257138</v>
      </c>
      <c r="D161" s="84">
        <f t="shared" si="83"/>
        <v>180988</v>
      </c>
      <c r="E161" s="84">
        <f t="shared" si="83"/>
        <v>227769</v>
      </c>
      <c r="F161" s="84">
        <f t="shared" si="83"/>
        <v>201319</v>
      </c>
      <c r="G161" s="84">
        <f t="shared" si="83"/>
        <v>227010</v>
      </c>
      <c r="H161" s="84">
        <f t="shared" si="83"/>
        <v>123389</v>
      </c>
      <c r="I161" s="84">
        <f t="shared" si="83"/>
        <v>0</v>
      </c>
      <c r="J161" s="84">
        <f t="shared" si="83"/>
        <v>0</v>
      </c>
      <c r="K161" s="84">
        <f t="shared" si="83"/>
        <v>0</v>
      </c>
      <c r="L161" s="84">
        <f t="shared" si="83"/>
        <v>0</v>
      </c>
      <c r="M161" s="84">
        <f t="shared" si="83"/>
        <v>0</v>
      </c>
      <c r="N161" s="84">
        <f t="shared" si="83"/>
        <v>0</v>
      </c>
    </row>
    <row r="162" spans="1:18" x14ac:dyDescent="0.25">
      <c r="A162" s="295" t="s">
        <v>104</v>
      </c>
      <c r="B162" s="89" t="s">
        <v>44</v>
      </c>
      <c r="C162" s="84">
        <f t="shared" ref="C162:N162" si="84">C93</f>
        <v>0</v>
      </c>
      <c r="D162" s="84">
        <f t="shared" si="84"/>
        <v>0</v>
      </c>
      <c r="E162" s="84">
        <f t="shared" si="84"/>
        <v>0</v>
      </c>
      <c r="F162" s="84">
        <f t="shared" si="84"/>
        <v>0</v>
      </c>
      <c r="G162" s="84">
        <f t="shared" si="84"/>
        <v>0</v>
      </c>
      <c r="H162" s="84">
        <f t="shared" si="84"/>
        <v>0</v>
      </c>
      <c r="I162" s="84">
        <f t="shared" si="84"/>
        <v>312388</v>
      </c>
      <c r="J162" s="84">
        <f t="shared" si="84"/>
        <v>369317</v>
      </c>
      <c r="K162" s="84">
        <f t="shared" si="84"/>
        <v>436594</v>
      </c>
      <c r="L162" s="84">
        <f t="shared" si="84"/>
        <v>393161</v>
      </c>
      <c r="M162" s="84">
        <f t="shared" si="84"/>
        <v>388783</v>
      </c>
      <c r="N162" s="84">
        <f t="shared" si="84"/>
        <v>161110</v>
      </c>
    </row>
    <row r="163" spans="1:18" x14ac:dyDescent="0.25">
      <c r="A163" s="82" t="s">
        <v>6</v>
      </c>
      <c r="B163" s="89" t="s">
        <v>44</v>
      </c>
      <c r="C163" s="84">
        <f t="shared" ref="C163:N164" si="85">C94</f>
        <v>69552</v>
      </c>
      <c r="D163" s="84">
        <f t="shared" si="85"/>
        <v>62532</v>
      </c>
      <c r="E163" s="84">
        <f t="shared" si="85"/>
        <v>43422</v>
      </c>
      <c r="F163" s="84">
        <f t="shared" si="85"/>
        <v>119726</v>
      </c>
      <c r="G163" s="84">
        <f t="shared" si="85"/>
        <v>146498</v>
      </c>
      <c r="H163" s="84">
        <f t="shared" si="85"/>
        <v>331467</v>
      </c>
      <c r="I163" s="84">
        <f t="shared" si="85"/>
        <v>0</v>
      </c>
      <c r="J163" s="84">
        <f t="shared" si="85"/>
        <v>0</v>
      </c>
      <c r="K163" s="84">
        <f t="shared" si="85"/>
        <v>0</v>
      </c>
      <c r="L163" s="84">
        <f t="shared" si="85"/>
        <v>1557</v>
      </c>
      <c r="M163" s="84">
        <f t="shared" si="85"/>
        <v>22442</v>
      </c>
      <c r="N163" s="84">
        <f t="shared" si="85"/>
        <v>0</v>
      </c>
    </row>
    <row r="164" spans="1:18" x14ac:dyDescent="0.25">
      <c r="A164" s="259" t="s">
        <v>106</v>
      </c>
      <c r="B164" s="320" t="s">
        <v>44</v>
      </c>
      <c r="C164" s="84">
        <f t="shared" si="85"/>
        <v>0</v>
      </c>
      <c r="D164" s="84">
        <f t="shared" si="85"/>
        <v>0</v>
      </c>
      <c r="E164" s="84">
        <f t="shared" si="85"/>
        <v>0</v>
      </c>
      <c r="F164" s="84">
        <f t="shared" si="85"/>
        <v>0</v>
      </c>
      <c r="G164" s="84">
        <f t="shared" si="85"/>
        <v>0</v>
      </c>
      <c r="H164" s="84">
        <f t="shared" si="85"/>
        <v>0</v>
      </c>
      <c r="I164" s="84">
        <f t="shared" si="85"/>
        <v>2431</v>
      </c>
      <c r="J164" s="84">
        <f t="shared" si="85"/>
        <v>3824</v>
      </c>
      <c r="K164" s="84">
        <f t="shared" si="85"/>
        <v>0</v>
      </c>
      <c r="L164" s="84">
        <f t="shared" si="85"/>
        <v>186</v>
      </c>
      <c r="M164" s="84">
        <f t="shared" si="85"/>
        <v>0</v>
      </c>
      <c r="N164" s="84">
        <f t="shared" si="85"/>
        <v>179</v>
      </c>
    </row>
    <row r="165" spans="1:18" x14ac:dyDescent="0.25">
      <c r="A165" s="259" t="s">
        <v>89</v>
      </c>
      <c r="B165" s="89" t="s">
        <v>44</v>
      </c>
      <c r="C165" s="84">
        <f t="shared" ref="C165:N165" si="86">C96</f>
        <v>9467</v>
      </c>
      <c r="D165" s="84">
        <f t="shared" si="86"/>
        <v>2781</v>
      </c>
      <c r="E165" s="84">
        <f t="shared" si="86"/>
        <v>3227</v>
      </c>
      <c r="F165" s="84">
        <f t="shared" si="86"/>
        <v>2809</v>
      </c>
      <c r="G165" s="84">
        <f t="shared" si="86"/>
        <v>5716</v>
      </c>
      <c r="H165" s="84">
        <f t="shared" si="86"/>
        <v>4571</v>
      </c>
      <c r="I165" s="84">
        <f t="shared" si="86"/>
        <v>0</v>
      </c>
      <c r="J165" s="84">
        <f t="shared" si="86"/>
        <v>0</v>
      </c>
      <c r="K165" s="84">
        <f t="shared" si="86"/>
        <v>0</v>
      </c>
      <c r="L165" s="84">
        <f t="shared" si="86"/>
        <v>0</v>
      </c>
      <c r="M165" s="84">
        <f t="shared" si="86"/>
        <v>0</v>
      </c>
      <c r="N165" s="84">
        <f t="shared" si="86"/>
        <v>0</v>
      </c>
    </row>
    <row r="166" spans="1:18" x14ac:dyDescent="0.25">
      <c r="A166" s="83" t="s">
        <v>7</v>
      </c>
      <c r="B166" s="89" t="s">
        <v>44</v>
      </c>
      <c r="C166" s="84">
        <f t="shared" ref="C166:N166" si="87">C97</f>
        <v>54660</v>
      </c>
      <c r="D166" s="84">
        <f t="shared" si="87"/>
        <v>49232</v>
      </c>
      <c r="E166" s="84">
        <f t="shared" si="87"/>
        <v>68100</v>
      </c>
      <c r="F166" s="84">
        <f t="shared" si="87"/>
        <v>59139</v>
      </c>
      <c r="G166" s="84">
        <f t="shared" si="87"/>
        <v>65530</v>
      </c>
      <c r="H166" s="84">
        <f t="shared" si="87"/>
        <v>77981</v>
      </c>
      <c r="I166" s="84">
        <f t="shared" si="87"/>
        <v>47079</v>
      </c>
      <c r="J166" s="84">
        <f t="shared" si="87"/>
        <v>123900</v>
      </c>
      <c r="K166" s="84">
        <f t="shared" si="87"/>
        <v>204005</v>
      </c>
      <c r="L166" s="84">
        <f t="shared" si="87"/>
        <v>129252</v>
      </c>
      <c r="M166" s="84">
        <f t="shared" si="87"/>
        <v>64719</v>
      </c>
      <c r="N166" s="84">
        <f t="shared" si="87"/>
        <v>55457</v>
      </c>
    </row>
    <row r="167" spans="1:18" x14ac:dyDescent="0.25">
      <c r="A167" s="83" t="s">
        <v>30</v>
      </c>
      <c r="B167" s="89" t="s">
        <v>44</v>
      </c>
      <c r="C167" s="84">
        <f t="shared" ref="C167:N167" si="88">C98</f>
        <v>5149</v>
      </c>
      <c r="D167" s="84">
        <f t="shared" si="88"/>
        <v>5545</v>
      </c>
      <c r="E167" s="84">
        <f t="shared" si="88"/>
        <v>6269</v>
      </c>
      <c r="F167" s="84">
        <f t="shared" si="88"/>
        <v>5684</v>
      </c>
      <c r="G167" s="84">
        <f t="shared" si="88"/>
        <v>7713</v>
      </c>
      <c r="H167" s="84">
        <f t="shared" si="88"/>
        <v>7382</v>
      </c>
      <c r="I167" s="84">
        <f t="shared" si="88"/>
        <v>0</v>
      </c>
      <c r="J167" s="84">
        <f t="shared" si="88"/>
        <v>0</v>
      </c>
      <c r="K167" s="84">
        <f t="shared" si="88"/>
        <v>0</v>
      </c>
      <c r="L167" s="84">
        <f t="shared" si="88"/>
        <v>0</v>
      </c>
      <c r="M167" s="84">
        <f t="shared" si="88"/>
        <v>0</v>
      </c>
      <c r="N167" s="84">
        <f t="shared" si="88"/>
        <v>0</v>
      </c>
    </row>
    <row r="168" spans="1:18" x14ac:dyDescent="0.25">
      <c r="A168" s="83" t="s">
        <v>29</v>
      </c>
      <c r="B168" s="89" t="s">
        <v>44</v>
      </c>
      <c r="C168" s="84">
        <v>2732154</v>
      </c>
      <c r="D168" s="84">
        <v>2403392</v>
      </c>
      <c r="E168" s="84">
        <v>2194832</v>
      </c>
      <c r="F168" s="84">
        <v>1599011</v>
      </c>
      <c r="G168" s="84">
        <v>979751</v>
      </c>
      <c r="H168" s="94">
        <v>599722</v>
      </c>
      <c r="I168" s="84">
        <v>610121</v>
      </c>
      <c r="J168" s="84">
        <v>657875</v>
      </c>
      <c r="K168" s="84">
        <v>825470</v>
      </c>
      <c r="L168" s="84">
        <v>1579028</v>
      </c>
      <c r="M168" s="84">
        <v>1893285</v>
      </c>
      <c r="N168" s="94">
        <v>2191261</v>
      </c>
    </row>
    <row r="169" spans="1:18" s="138" customFormat="1" ht="13" x14ac:dyDescent="0.3">
      <c r="A169" s="310" t="s">
        <v>27</v>
      </c>
      <c r="B169" s="311" t="s">
        <v>44</v>
      </c>
      <c r="C169" s="312">
        <f>SUM(C147:C168)</f>
        <v>97514806</v>
      </c>
      <c r="D169" s="312">
        <f t="shared" ref="D169:N169" si="89">SUM(D147:D168)</f>
        <v>14027308</v>
      </c>
      <c r="E169" s="312">
        <f t="shared" si="89"/>
        <v>20571452</v>
      </c>
      <c r="F169" s="312">
        <f t="shared" si="89"/>
        <v>27978697.179000001</v>
      </c>
      <c r="G169" s="312">
        <f t="shared" si="89"/>
        <v>45848285</v>
      </c>
      <c r="H169" s="312">
        <f t="shared" si="89"/>
        <v>46920629</v>
      </c>
      <c r="I169" s="312">
        <f t="shared" si="89"/>
        <v>43377594</v>
      </c>
      <c r="J169" s="312">
        <f t="shared" si="89"/>
        <v>48748981</v>
      </c>
      <c r="K169" s="312">
        <f t="shared" si="89"/>
        <v>43345247</v>
      </c>
      <c r="L169" s="312">
        <f>SUM(L147:L168)</f>
        <v>45349367</v>
      </c>
      <c r="M169" s="312">
        <f t="shared" si="89"/>
        <v>43247328</v>
      </c>
      <c r="N169" s="312">
        <f t="shared" si="89"/>
        <v>72581139</v>
      </c>
    </row>
    <row r="170" spans="1:18" x14ac:dyDescent="0.25">
      <c r="C170" s="194"/>
      <c r="D170" s="194"/>
      <c r="E170" s="194"/>
      <c r="F170" s="194"/>
      <c r="G170" s="194"/>
      <c r="H170" s="141"/>
      <c r="I170" s="141"/>
      <c r="J170" s="141"/>
      <c r="K170" s="141"/>
      <c r="L170" s="141"/>
      <c r="M170" s="141"/>
      <c r="N170" s="81"/>
    </row>
    <row r="171" spans="1:18" x14ac:dyDescent="0.25"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</row>
    <row r="172" spans="1:18" ht="13" x14ac:dyDescent="0.3">
      <c r="A172" s="56"/>
      <c r="B172" s="61" t="s">
        <v>15</v>
      </c>
      <c r="C172" s="58">
        <v>1</v>
      </c>
      <c r="D172" s="47">
        <v>2</v>
      </c>
      <c r="E172" s="47">
        <v>3</v>
      </c>
      <c r="F172" s="47">
        <v>4</v>
      </c>
      <c r="G172" s="47">
        <v>5</v>
      </c>
      <c r="H172" s="47">
        <v>6</v>
      </c>
      <c r="I172" s="47">
        <v>7</v>
      </c>
      <c r="J172" s="46">
        <v>8</v>
      </c>
      <c r="K172" s="46">
        <v>9</v>
      </c>
      <c r="L172" s="46">
        <v>10</v>
      </c>
      <c r="M172" s="46">
        <v>11</v>
      </c>
      <c r="N172" s="46">
        <v>12</v>
      </c>
    </row>
    <row r="173" spans="1:18" x14ac:dyDescent="0.25">
      <c r="A173" s="57" t="s">
        <v>21</v>
      </c>
      <c r="B173" s="54" t="s">
        <v>44</v>
      </c>
      <c r="C173" s="59">
        <v>82963515.290000007</v>
      </c>
      <c r="D173" s="49">
        <v>14018448.48</v>
      </c>
      <c r="E173" s="49">
        <v>20699514.809999999</v>
      </c>
      <c r="F173" s="139">
        <v>28326585.629999999</v>
      </c>
      <c r="G173" s="139">
        <v>46191139.18</v>
      </c>
      <c r="H173" s="139">
        <v>45895838.090000004</v>
      </c>
      <c r="I173" s="139">
        <v>46264829.649999999</v>
      </c>
      <c r="J173" s="49">
        <v>46056700.909999996</v>
      </c>
      <c r="K173" s="139">
        <v>43477921.240000002</v>
      </c>
      <c r="L173" s="139">
        <v>45000059.390000001</v>
      </c>
      <c r="M173" s="139">
        <v>43233271.780000001</v>
      </c>
      <c r="N173" s="206">
        <v>72557646.439999998</v>
      </c>
      <c r="O173" s="45">
        <f>SUM(C173:N173)</f>
        <v>534685470.88999993</v>
      </c>
      <c r="P173" s="45">
        <f>SUM(C173:M173)+'2016'!N129</f>
        <v>521325643.90999991</v>
      </c>
    </row>
    <row r="174" spans="1:18" x14ac:dyDescent="0.25">
      <c r="A174" s="51" t="s">
        <v>8</v>
      </c>
      <c r="B174" s="60" t="s">
        <v>44</v>
      </c>
      <c r="C174" s="53">
        <f>C147/C$169*C$173</f>
        <v>10789208.190935541</v>
      </c>
      <c r="D174" s="53">
        <f t="shared" ref="D174:N174" si="90">D147/D$169*D$173</f>
        <v>5969093.5922233751</v>
      </c>
      <c r="E174" s="53">
        <f t="shared" si="90"/>
        <v>7272138.9360392187</v>
      </c>
      <c r="F174" s="53">
        <f t="shared" si="90"/>
        <v>8277416.7761309799</v>
      </c>
      <c r="G174" s="53">
        <f t="shared" si="90"/>
        <v>11176592.365580961</v>
      </c>
      <c r="H174" s="53">
        <f t="shared" si="90"/>
        <v>11514552.878713865</v>
      </c>
      <c r="I174" s="53">
        <f t="shared" si="90"/>
        <v>16331746.512946116</v>
      </c>
      <c r="J174" s="53">
        <f t="shared" si="90"/>
        <v>15050966.128633777</v>
      </c>
      <c r="K174" s="140">
        <f t="shared" si="90"/>
        <v>13419864.13621803</v>
      </c>
      <c r="L174" s="140">
        <f t="shared" si="90"/>
        <v>12927072.139690408</v>
      </c>
      <c r="M174" s="53">
        <f t="shared" si="90"/>
        <v>12351240.302278923</v>
      </c>
      <c r="N174" s="53">
        <f t="shared" si="90"/>
        <v>41362669.68303597</v>
      </c>
      <c r="O174" s="45">
        <f t="shared" ref="O174:O195" si="91">SUM(C174:N174)</f>
        <v>166442561.64242718</v>
      </c>
      <c r="R174" s="45">
        <f>SUM(C174:M174)+'2016'!N130</f>
        <v>140273473.31688052</v>
      </c>
    </row>
    <row r="175" spans="1:18" x14ac:dyDescent="0.25">
      <c r="A175" s="296" t="s">
        <v>38</v>
      </c>
      <c r="B175" s="60" t="s">
        <v>44</v>
      </c>
      <c r="C175" s="53">
        <f t="shared" ref="C175:C190" si="92">C148/C$169*C$173</f>
        <v>6171929.4972346043</v>
      </c>
      <c r="D175" s="53">
        <f t="shared" ref="D175:N175" si="93">D148/D$169*D$173</f>
        <v>232969.76542556562</v>
      </c>
      <c r="E175" s="53">
        <f t="shared" si="93"/>
        <v>1276079.7920010628</v>
      </c>
      <c r="F175" s="53">
        <f t="shared" si="93"/>
        <v>3553494.6790816179</v>
      </c>
      <c r="G175" s="53">
        <f t="shared" si="93"/>
        <v>3742341.5666914806</v>
      </c>
      <c r="H175" s="53">
        <f t="shared" si="93"/>
        <v>3794909.8842361653</v>
      </c>
      <c r="I175" s="53">
        <f t="shared" si="93"/>
        <v>0</v>
      </c>
      <c r="J175" s="53">
        <f t="shared" si="93"/>
        <v>0</v>
      </c>
      <c r="K175" s="140">
        <f t="shared" si="93"/>
        <v>0</v>
      </c>
      <c r="L175" s="140">
        <f t="shared" si="93"/>
        <v>0</v>
      </c>
      <c r="M175" s="53">
        <f t="shared" si="93"/>
        <v>0</v>
      </c>
      <c r="N175" s="53">
        <f t="shared" si="93"/>
        <v>0</v>
      </c>
      <c r="O175" s="45">
        <f t="shared" si="91"/>
        <v>18771725.184670497</v>
      </c>
    </row>
    <row r="176" spans="1:18" x14ac:dyDescent="0.25">
      <c r="A176" s="51" t="s">
        <v>0</v>
      </c>
      <c r="B176" s="60" t="s">
        <v>44</v>
      </c>
      <c r="C176" s="53">
        <f t="shared" si="92"/>
        <v>10062.159128274634</v>
      </c>
      <c r="D176" s="53">
        <f t="shared" ref="D176:N176" si="94">D149/D$169*D$173</f>
        <v>910.42462069557473</v>
      </c>
      <c r="E176" s="53">
        <f t="shared" si="94"/>
        <v>13584.041123348998</v>
      </c>
      <c r="F176" s="53">
        <f t="shared" si="94"/>
        <v>2107.5576334913594</v>
      </c>
      <c r="G176" s="53">
        <f t="shared" si="94"/>
        <v>430.19311256375238</v>
      </c>
      <c r="H176" s="53">
        <f t="shared" si="94"/>
        <v>19730.446284370784</v>
      </c>
      <c r="I176" s="53">
        <f t="shared" si="94"/>
        <v>1038.8299562926427</v>
      </c>
      <c r="J176" s="53">
        <f t="shared" si="94"/>
        <v>5028.0797098716785</v>
      </c>
      <c r="K176" s="140">
        <f t="shared" si="94"/>
        <v>25464.706349922981</v>
      </c>
      <c r="L176" s="140">
        <f t="shared" si="94"/>
        <v>1486.4615192141491</v>
      </c>
      <c r="M176" s="53">
        <f t="shared" si="94"/>
        <v>10271.660425807115</v>
      </c>
      <c r="N176" s="53">
        <f t="shared" si="94"/>
        <v>2493.192759366314</v>
      </c>
      <c r="O176" s="45">
        <f t="shared" si="91"/>
        <v>92607.752623219974</v>
      </c>
    </row>
    <row r="177" spans="1:15" x14ac:dyDescent="0.25">
      <c r="A177" s="296" t="s">
        <v>103</v>
      </c>
      <c r="B177" s="60" t="s">
        <v>44</v>
      </c>
      <c r="C177" s="53">
        <f t="shared" si="92"/>
        <v>0</v>
      </c>
      <c r="D177" s="53">
        <f t="shared" ref="D177:N177" si="95">D150/D$169*D$173</f>
        <v>0</v>
      </c>
      <c r="E177" s="53">
        <f t="shared" si="95"/>
        <v>0</v>
      </c>
      <c r="F177" s="53">
        <f t="shared" si="95"/>
        <v>0</v>
      </c>
      <c r="G177" s="53">
        <f t="shared" si="95"/>
        <v>0</v>
      </c>
      <c r="H177" s="53">
        <f t="shared" si="95"/>
        <v>0</v>
      </c>
      <c r="I177" s="53">
        <f>I150/I$169*I$173</f>
        <v>0</v>
      </c>
      <c r="J177" s="53">
        <f t="shared" si="95"/>
        <v>0</v>
      </c>
      <c r="K177" s="140">
        <f t="shared" si="95"/>
        <v>0</v>
      </c>
      <c r="L177" s="140">
        <f t="shared" si="95"/>
        <v>0</v>
      </c>
      <c r="M177" s="53">
        <f t="shared" si="95"/>
        <v>0</v>
      </c>
      <c r="N177" s="53">
        <f t="shared" si="95"/>
        <v>0</v>
      </c>
      <c r="O177" s="45">
        <f t="shared" si="91"/>
        <v>0</v>
      </c>
    </row>
    <row r="178" spans="1:15" x14ac:dyDescent="0.25">
      <c r="A178" s="51" t="s">
        <v>1</v>
      </c>
      <c r="B178" s="60" t="s">
        <v>44</v>
      </c>
      <c r="C178" s="53">
        <f t="shared" si="92"/>
        <v>62448112.803826399</v>
      </c>
      <c r="D178" s="53">
        <f t="shared" ref="D178:N178" si="96">D151/D$169*D$173</f>
        <v>4419402.9812749587</v>
      </c>
      <c r="E178" s="53">
        <f t="shared" si="96"/>
        <v>8739898.6043181531</v>
      </c>
      <c r="F178" s="53">
        <f t="shared" si="96"/>
        <v>13177550.493132785</v>
      </c>
      <c r="G178" s="53">
        <f t="shared" si="96"/>
        <v>27953993.790903322</v>
      </c>
      <c r="H178" s="53">
        <f t="shared" si="96"/>
        <v>28258547.518821478</v>
      </c>
      <c r="I178" s="53">
        <f t="shared" si="96"/>
        <v>27576454.71878282</v>
      </c>
      <c r="J178" s="53">
        <f t="shared" si="96"/>
        <v>28101645.563743319</v>
      </c>
      <c r="K178" s="140">
        <f t="shared" si="96"/>
        <v>26410542.598895285</v>
      </c>
      <c r="L178" s="140">
        <f t="shared" si="96"/>
        <v>28482845.300288238</v>
      </c>
      <c r="M178" s="53">
        <f t="shared" si="96"/>
        <v>27255251.634728305</v>
      </c>
      <c r="N178" s="53">
        <f t="shared" si="96"/>
        <v>27683037.845054019</v>
      </c>
      <c r="O178" s="45">
        <f t="shared" si="91"/>
        <v>310507283.85376906</v>
      </c>
    </row>
    <row r="179" spans="1:15" x14ac:dyDescent="0.25">
      <c r="A179" s="296" t="s">
        <v>83</v>
      </c>
      <c r="B179" s="60" t="s">
        <v>44</v>
      </c>
      <c r="C179" s="53">
        <f t="shared" si="92"/>
        <v>0</v>
      </c>
      <c r="D179" s="53">
        <f t="shared" ref="D179:N179" si="97">D152/D$169*D$173</f>
        <v>0</v>
      </c>
      <c r="E179" s="53">
        <f t="shared" si="97"/>
        <v>8999.6788005358103</v>
      </c>
      <c r="F179" s="53">
        <f t="shared" si="97"/>
        <v>102199.14249548766</v>
      </c>
      <c r="G179" s="53">
        <f t="shared" si="97"/>
        <v>319984.08498421736</v>
      </c>
      <c r="H179" s="53">
        <f t="shared" si="97"/>
        <v>164913.7039194773</v>
      </c>
      <c r="I179" s="53">
        <f t="shared" si="97"/>
        <v>0</v>
      </c>
      <c r="J179" s="53">
        <f t="shared" si="97"/>
        <v>0</v>
      </c>
      <c r="K179" s="140">
        <f t="shared" si="97"/>
        <v>0</v>
      </c>
      <c r="L179" s="140">
        <f t="shared" si="97"/>
        <v>0</v>
      </c>
      <c r="M179" s="53">
        <f t="shared" si="97"/>
        <v>0</v>
      </c>
      <c r="N179" s="53">
        <f t="shared" si="97"/>
        <v>0</v>
      </c>
      <c r="O179" s="45">
        <f t="shared" si="91"/>
        <v>596096.61019971815</v>
      </c>
    </row>
    <row r="180" spans="1:15" x14ac:dyDescent="0.25">
      <c r="A180" s="51" t="s">
        <v>40</v>
      </c>
      <c r="B180" s="60" t="s">
        <v>44</v>
      </c>
      <c r="C180" s="53">
        <f t="shared" si="92"/>
        <v>649.99489084314041</v>
      </c>
      <c r="D180" s="53">
        <f t="shared" ref="D180:N180" si="98">D153/D$169*D$173</f>
        <v>765.51620137520331</v>
      </c>
      <c r="E180" s="53">
        <f t="shared" si="98"/>
        <v>2849.6299600981006</v>
      </c>
      <c r="F180" s="53">
        <f t="shared" si="98"/>
        <v>251.08364379141844</v>
      </c>
      <c r="G180" s="53">
        <f t="shared" si="98"/>
        <v>0</v>
      </c>
      <c r="H180" s="53">
        <f t="shared" si="98"/>
        <v>6988.9464430037806</v>
      </c>
      <c r="I180" s="53">
        <f t="shared" si="98"/>
        <v>90.657645056339462</v>
      </c>
      <c r="J180" s="53">
        <f t="shared" si="98"/>
        <v>449.71175157815088</v>
      </c>
      <c r="K180" s="140">
        <f t="shared" si="98"/>
        <v>5052.4176107677968</v>
      </c>
      <c r="L180" s="140">
        <f t="shared" si="98"/>
        <v>1115.3422881152894</v>
      </c>
      <c r="M180" s="53">
        <f t="shared" si="98"/>
        <v>1102.6415036170558</v>
      </c>
      <c r="N180" s="53">
        <f t="shared" si="98"/>
        <v>17450.349962910335</v>
      </c>
      <c r="O180" s="45">
        <f t="shared" si="91"/>
        <v>36766.291901156612</v>
      </c>
    </row>
    <row r="181" spans="1:15" x14ac:dyDescent="0.25">
      <c r="A181" s="51" t="s">
        <v>2</v>
      </c>
      <c r="B181" s="60" t="s">
        <v>44</v>
      </c>
      <c r="C181" s="53">
        <f t="shared" si="92"/>
        <v>512321.03844637616</v>
      </c>
      <c r="D181" s="53">
        <f t="shared" ref="D181:N181" si="99">D154/D$169*D$173</f>
        <v>330565.08615363121</v>
      </c>
      <c r="E181" s="53">
        <f t="shared" si="99"/>
        <v>569277.98294677294</v>
      </c>
      <c r="F181" s="53">
        <f t="shared" si="99"/>
        <v>897270.68707172724</v>
      </c>
      <c r="G181" s="53">
        <f t="shared" si="99"/>
        <v>1355383.3460740165</v>
      </c>
      <c r="H181" s="53">
        <f t="shared" si="99"/>
        <v>902930.79775580764</v>
      </c>
      <c r="I181" s="53">
        <f t="shared" si="99"/>
        <v>1050209.0905880083</v>
      </c>
      <c r="J181" s="53">
        <f t="shared" si="99"/>
        <v>1586053.986918801</v>
      </c>
      <c r="K181" s="140">
        <f t="shared" si="99"/>
        <v>1860717.0363829825</v>
      </c>
      <c r="L181" s="140">
        <f t="shared" si="99"/>
        <v>1066779.252901444</v>
      </c>
      <c r="M181" s="53">
        <f t="shared" si="99"/>
        <v>804833.32851729239</v>
      </c>
      <c r="N181" s="53">
        <f t="shared" si="99"/>
        <v>531221.00239693013</v>
      </c>
      <c r="O181" s="45">
        <f t="shared" si="91"/>
        <v>11467562.636153789</v>
      </c>
    </row>
    <row r="182" spans="1:15" x14ac:dyDescent="0.25">
      <c r="A182" s="51" t="s">
        <v>35</v>
      </c>
      <c r="B182" s="60" t="s">
        <v>44</v>
      </c>
      <c r="C182" s="53">
        <f t="shared" si="92"/>
        <v>9940.4977809047796</v>
      </c>
      <c r="D182" s="53">
        <f t="shared" ref="D182:N182" si="100">D155/D$169*D$173</f>
        <v>7573.2138042053402</v>
      </c>
      <c r="E182" s="53">
        <f t="shared" si="100"/>
        <v>221.36955904716885</v>
      </c>
      <c r="F182" s="53">
        <f t="shared" si="100"/>
        <v>192.36246903374797</v>
      </c>
      <c r="G182" s="53">
        <f t="shared" si="100"/>
        <v>239.77976765848493</v>
      </c>
      <c r="H182" s="53">
        <f t="shared" si="100"/>
        <v>244.5397635760595</v>
      </c>
      <c r="I182" s="53">
        <f t="shared" si="100"/>
        <v>257.04108774797425</v>
      </c>
      <c r="J182" s="53">
        <f t="shared" si="100"/>
        <v>224.85587578907544</v>
      </c>
      <c r="K182" s="140">
        <f t="shared" si="100"/>
        <v>238.72848746530389</v>
      </c>
      <c r="L182" s="140">
        <f t="shared" si="100"/>
        <v>224.2592145142842</v>
      </c>
      <c r="M182" s="53">
        <f t="shared" si="100"/>
        <v>237.92264538609183</v>
      </c>
      <c r="N182" s="53">
        <f t="shared" si="100"/>
        <v>29.990289807934815</v>
      </c>
      <c r="O182" s="45">
        <f t="shared" si="91"/>
        <v>19624.560745136245</v>
      </c>
    </row>
    <row r="183" spans="1:15" x14ac:dyDescent="0.25">
      <c r="A183" s="51" t="s">
        <v>4</v>
      </c>
      <c r="B183" s="60" t="s">
        <v>44</v>
      </c>
      <c r="C183" s="53">
        <f t="shared" si="92"/>
        <v>322.44510946276199</v>
      </c>
      <c r="D183" s="53">
        <f t="shared" ref="D183:N183" si="101">D156/D$169*D$173</f>
        <v>1006.3639879697516</v>
      </c>
      <c r="E183" s="53">
        <f t="shared" si="101"/>
        <v>939.81440068207132</v>
      </c>
      <c r="F183" s="53">
        <f t="shared" si="101"/>
        <v>8510.5206036720301</v>
      </c>
      <c r="G183" s="53">
        <f t="shared" si="101"/>
        <v>4443.9855258049456</v>
      </c>
      <c r="H183" s="53">
        <f t="shared" si="101"/>
        <v>12312.088016527443</v>
      </c>
      <c r="I183" s="53">
        <f t="shared" si="101"/>
        <v>4716.330663989801</v>
      </c>
      <c r="J183" s="53">
        <f t="shared" si="101"/>
        <v>11266.413104137499</v>
      </c>
      <c r="K183" s="140">
        <f t="shared" si="101"/>
        <v>1743.31979501974</v>
      </c>
      <c r="L183" s="140">
        <f t="shared" si="101"/>
        <v>3322.2117265213424</v>
      </c>
      <c r="M183" s="53">
        <f t="shared" si="101"/>
        <v>3852.7473752857059</v>
      </c>
      <c r="N183" s="53">
        <f t="shared" si="101"/>
        <v>2677.1332035216478</v>
      </c>
      <c r="O183" s="45">
        <f t="shared" si="91"/>
        <v>55113.373512594742</v>
      </c>
    </row>
    <row r="184" spans="1:15" x14ac:dyDescent="0.25">
      <c r="A184" s="296" t="s">
        <v>101</v>
      </c>
      <c r="B184" s="60" t="s">
        <v>44</v>
      </c>
      <c r="C184" s="53">
        <f t="shared" si="92"/>
        <v>0</v>
      </c>
      <c r="D184" s="53">
        <f t="shared" ref="D184:N184" si="102">D157/D$169*D$173</f>
        <v>0</v>
      </c>
      <c r="E184" s="53">
        <f t="shared" si="102"/>
        <v>0</v>
      </c>
      <c r="F184" s="53">
        <f t="shared" si="102"/>
        <v>0</v>
      </c>
      <c r="G184" s="53">
        <f t="shared" si="102"/>
        <v>0</v>
      </c>
      <c r="H184" s="53">
        <f t="shared" si="102"/>
        <v>0</v>
      </c>
      <c r="I184" s="53">
        <f t="shared" si="102"/>
        <v>29351.74578765249</v>
      </c>
      <c r="J184" s="53">
        <f t="shared" si="102"/>
        <v>27259.523462782327</v>
      </c>
      <c r="K184" s="140">
        <f t="shared" si="102"/>
        <v>28925.266357298184</v>
      </c>
      <c r="L184" s="140">
        <f t="shared" si="102"/>
        <v>29898.913241282731</v>
      </c>
      <c r="M184" s="53">
        <f t="shared" si="102"/>
        <v>29607.373900839841</v>
      </c>
      <c r="N184" s="53">
        <f t="shared" si="102"/>
        <v>31804.702341314871</v>
      </c>
      <c r="O184" s="45">
        <f t="shared" si="91"/>
        <v>176847.52509117045</v>
      </c>
    </row>
    <row r="185" spans="1:15" x14ac:dyDescent="0.25">
      <c r="A185" s="296" t="s">
        <v>102</v>
      </c>
      <c r="B185" s="60" t="s">
        <v>44</v>
      </c>
      <c r="C185" s="53">
        <f t="shared" si="92"/>
        <v>0</v>
      </c>
      <c r="D185" s="53">
        <f t="shared" ref="D185:N185" si="103">D158/D$169*D$173</f>
        <v>0</v>
      </c>
      <c r="E185" s="53">
        <f t="shared" si="103"/>
        <v>0</v>
      </c>
      <c r="F185" s="53">
        <f t="shared" si="103"/>
        <v>0</v>
      </c>
      <c r="G185" s="53">
        <f t="shared" si="103"/>
        <v>0</v>
      </c>
      <c r="H185" s="53">
        <f t="shared" si="103"/>
        <v>0</v>
      </c>
      <c r="I185" s="53">
        <f t="shared" si="103"/>
        <v>117678.95608577898</v>
      </c>
      <c r="J185" s="53">
        <f t="shared" si="103"/>
        <v>122047.61237892583</v>
      </c>
      <c r="K185" s="140">
        <f t="shared" si="103"/>
        <v>125285.31205831449</v>
      </c>
      <c r="L185" s="140">
        <f t="shared" si="103"/>
        <v>123664.07234348739</v>
      </c>
      <c r="M185" s="53">
        <f t="shared" si="103"/>
        <v>114079.90976270857</v>
      </c>
      <c r="N185" s="53">
        <f t="shared" si="103"/>
        <v>119645.261512429</v>
      </c>
      <c r="O185" s="45">
        <f t="shared" si="91"/>
        <v>722401.12414164422</v>
      </c>
    </row>
    <row r="186" spans="1:15" x14ac:dyDescent="0.25">
      <c r="A186" s="51" t="s">
        <v>5</v>
      </c>
      <c r="B186" s="60" t="s">
        <v>44</v>
      </c>
      <c r="C186" s="53">
        <f t="shared" si="92"/>
        <v>1249.7938411630539</v>
      </c>
      <c r="D186" s="53">
        <f t="shared" ref="D186:N186" si="104">D159/D$169*D$173</f>
        <v>2760.255545950798</v>
      </c>
      <c r="E186" s="53">
        <f t="shared" si="104"/>
        <v>10372.170066628256</v>
      </c>
      <c r="F186" s="53">
        <f t="shared" si="104"/>
        <v>6835.9546890308757</v>
      </c>
      <c r="G186" s="53">
        <f t="shared" si="104"/>
        <v>17184.552508196542</v>
      </c>
      <c r="H186" s="53">
        <f t="shared" si="104"/>
        <v>19453.627272002686</v>
      </c>
      <c r="I186" s="53">
        <f t="shared" si="104"/>
        <v>18751.200679241225</v>
      </c>
      <c r="J186" s="53">
        <f t="shared" si="104"/>
        <v>3506.051071652349</v>
      </c>
      <c r="K186" s="140">
        <f t="shared" si="104"/>
        <v>12057.794738741251</v>
      </c>
      <c r="L186" s="140">
        <f t="shared" si="104"/>
        <v>11075.031385813831</v>
      </c>
      <c r="M186" s="53">
        <f t="shared" si="104"/>
        <v>7507.5591044098719</v>
      </c>
      <c r="N186" s="53">
        <f t="shared" si="104"/>
        <v>6132.0145893957379</v>
      </c>
      <c r="O186" s="45">
        <f t="shared" si="91"/>
        <v>116886.00549222647</v>
      </c>
    </row>
    <row r="187" spans="1:15" x14ac:dyDescent="0.25">
      <c r="A187" s="51" t="s">
        <v>43</v>
      </c>
      <c r="B187" s="60" t="s">
        <v>44</v>
      </c>
      <c r="C187" s="53">
        <f t="shared" si="92"/>
        <v>358381.14898412774</v>
      </c>
      <c r="D187" s="53">
        <f t="shared" ref="D187:N187" si="105">D160/D$169*D$173</f>
        <v>350639.39938734361</v>
      </c>
      <c r="E187" s="53">
        <f t="shared" si="105"/>
        <v>245699.07981172108</v>
      </c>
      <c r="F187" s="53">
        <f t="shared" si="105"/>
        <v>288353.3659496833</v>
      </c>
      <c r="G187" s="53">
        <f t="shared" si="105"/>
        <v>177617.3666320304</v>
      </c>
      <c r="H187" s="53">
        <f t="shared" si="105"/>
        <v>81738.883213879351</v>
      </c>
      <c r="I187" s="53">
        <f t="shared" si="105"/>
        <v>97817.465894730121</v>
      </c>
      <c r="J187" s="53">
        <f t="shared" si="105"/>
        <v>57120.005858536613</v>
      </c>
      <c r="K187" s="140">
        <f t="shared" si="105"/>
        <v>117473.47398949186</v>
      </c>
      <c r="L187" s="140">
        <f t="shared" si="105"/>
        <v>265592.37080356735</v>
      </c>
      <c r="M187" s="53">
        <f t="shared" si="105"/>
        <v>286827.74511270109</v>
      </c>
      <c r="N187" s="53">
        <f t="shared" si="105"/>
        <v>393257.67186981451</v>
      </c>
      <c r="O187" s="45">
        <f t="shared" si="91"/>
        <v>2720517.9775076266</v>
      </c>
    </row>
    <row r="188" spans="1:15" x14ac:dyDescent="0.25">
      <c r="A188" s="51" t="s">
        <v>11</v>
      </c>
      <c r="B188" s="60" t="s">
        <v>44</v>
      </c>
      <c r="C188" s="53">
        <f t="shared" si="92"/>
        <v>218767.52125866938</v>
      </c>
      <c r="D188" s="53">
        <f t="shared" ref="D188:N188" si="106">D161/D$169*D$173</f>
        <v>180873.68962727845</v>
      </c>
      <c r="E188" s="53">
        <f t="shared" si="106"/>
        <v>229186.9231573391</v>
      </c>
      <c r="F188" s="53">
        <f t="shared" si="106"/>
        <v>203822.21001792164</v>
      </c>
      <c r="G188" s="53">
        <f t="shared" si="106"/>
        <v>228707.58426954903</v>
      </c>
      <c r="H188" s="53">
        <f t="shared" si="106"/>
        <v>120694.06755154562</v>
      </c>
      <c r="I188" s="53">
        <f t="shared" si="106"/>
        <v>0</v>
      </c>
      <c r="J188" s="53">
        <f t="shared" si="106"/>
        <v>0</v>
      </c>
      <c r="K188" s="140">
        <f t="shared" si="106"/>
        <v>0</v>
      </c>
      <c r="L188" s="140">
        <f t="shared" si="106"/>
        <v>0</v>
      </c>
      <c r="M188" s="53">
        <f t="shared" si="106"/>
        <v>0</v>
      </c>
      <c r="N188" s="53">
        <f t="shared" si="106"/>
        <v>0</v>
      </c>
      <c r="O188" s="45">
        <f t="shared" si="91"/>
        <v>1182051.9958823032</v>
      </c>
    </row>
    <row r="189" spans="1:15" x14ac:dyDescent="0.25">
      <c r="A189" s="296" t="s">
        <v>104</v>
      </c>
      <c r="B189" s="60" t="s">
        <v>44</v>
      </c>
      <c r="C189" s="53">
        <f t="shared" si="92"/>
        <v>0</v>
      </c>
      <c r="D189" s="53">
        <f t="shared" ref="D189:N189" si="107">D162/D$169*D$173</f>
        <v>0</v>
      </c>
      <c r="E189" s="53">
        <f t="shared" si="107"/>
        <v>0</v>
      </c>
      <c r="F189" s="53">
        <f t="shared" si="107"/>
        <v>0</v>
      </c>
      <c r="G189" s="53">
        <f t="shared" si="107"/>
        <v>0</v>
      </c>
      <c r="H189" s="53">
        <f t="shared" si="107"/>
        <v>0</v>
      </c>
      <c r="I189" s="53">
        <f t="shared" si="107"/>
        <v>333180.71086893842</v>
      </c>
      <c r="J189" s="53">
        <f t="shared" si="107"/>
        <v>348920.57764199149</v>
      </c>
      <c r="K189" s="140">
        <f t="shared" si="107"/>
        <v>437930.35822028096</v>
      </c>
      <c r="L189" s="140">
        <f t="shared" si="107"/>
        <v>390132.64175951545</v>
      </c>
      <c r="M189" s="53">
        <f t="shared" si="107"/>
        <v>388656.6379879872</v>
      </c>
      <c r="N189" s="53">
        <f t="shared" si="107"/>
        <v>161057.85303187926</v>
      </c>
      <c r="O189" s="45">
        <f t="shared" si="91"/>
        <v>2059878.7795105928</v>
      </c>
    </row>
    <row r="190" spans="1:15" x14ac:dyDescent="0.25">
      <c r="A190" s="318" t="s">
        <v>6</v>
      </c>
      <c r="B190" s="60" t="s">
        <v>44</v>
      </c>
      <c r="C190" s="53">
        <f t="shared" si="92"/>
        <v>59173.356869007977</v>
      </c>
      <c r="D190" s="53">
        <f t="shared" ref="D190:N190" si="108">D163/D$169*D$173</f>
        <v>62492.505358216993</v>
      </c>
      <c r="E190" s="53">
        <f t="shared" si="108"/>
        <v>43692.313604300754</v>
      </c>
      <c r="F190" s="53">
        <f t="shared" si="108"/>
        <v>121214.67877649743</v>
      </c>
      <c r="G190" s="53">
        <f t="shared" si="108"/>
        <v>147593.51429593583</v>
      </c>
      <c r="H190" s="53">
        <f t="shared" si="108"/>
        <v>324227.44725306286</v>
      </c>
      <c r="I190" s="53">
        <f t="shared" si="108"/>
        <v>0</v>
      </c>
      <c r="J190" s="53">
        <f t="shared" si="108"/>
        <v>0</v>
      </c>
      <c r="K190" s="140">
        <f t="shared" si="108"/>
        <v>0</v>
      </c>
      <c r="L190" s="140">
        <f t="shared" si="108"/>
        <v>1545.0070663661083</v>
      </c>
      <c r="M190" s="53">
        <f t="shared" si="108"/>
        <v>22434.705914935603</v>
      </c>
      <c r="N190" s="53">
        <f t="shared" si="108"/>
        <v>0</v>
      </c>
      <c r="O190" s="45">
        <f t="shared" si="91"/>
        <v>782373.52913832362</v>
      </c>
    </row>
    <row r="191" spans="1:15" x14ac:dyDescent="0.25">
      <c r="A191" s="260" t="s">
        <v>106</v>
      </c>
      <c r="B191" s="319" t="s">
        <v>44</v>
      </c>
      <c r="C191" s="53">
        <f t="shared" ref="C191:N192" si="109">C164/C$169*C$173</f>
        <v>0</v>
      </c>
      <c r="D191" s="53">
        <f t="shared" si="109"/>
        <v>0</v>
      </c>
      <c r="E191" s="53">
        <f t="shared" si="109"/>
        <v>0</v>
      </c>
      <c r="F191" s="53">
        <f t="shared" si="109"/>
        <v>0</v>
      </c>
      <c r="G191" s="53">
        <f t="shared" si="109"/>
        <v>0</v>
      </c>
      <c r="H191" s="53">
        <f t="shared" si="109"/>
        <v>0</v>
      </c>
      <c r="I191" s="53">
        <f t="shared" si="109"/>
        <v>2592.8086486113084</v>
      </c>
      <c r="J191" s="53">
        <f t="shared" si="109"/>
        <v>3612.8103740227921</v>
      </c>
      <c r="K191" s="53">
        <f t="shared" si="109"/>
        <v>0</v>
      </c>
      <c r="L191" s="53">
        <f t="shared" si="109"/>
        <v>184.5673181400746</v>
      </c>
      <c r="M191" s="53">
        <f t="shared" si="109"/>
        <v>0</v>
      </c>
      <c r="N191" s="53">
        <f t="shared" si="109"/>
        <v>178.94206252067769</v>
      </c>
      <c r="O191" s="45">
        <f t="shared" si="91"/>
        <v>6569.1284032948524</v>
      </c>
    </row>
    <row r="192" spans="1:15" x14ac:dyDescent="0.25">
      <c r="A192" s="260" t="s">
        <v>89</v>
      </c>
      <c r="B192" s="60" t="s">
        <v>44</v>
      </c>
      <c r="C192" s="53">
        <f t="shared" si="109"/>
        <v>8054.3215073455622</v>
      </c>
      <c r="D192" s="53">
        <f t="shared" ref="D192:N192" si="110">D165/D$169*D$173</f>
        <v>2779.2435457238125</v>
      </c>
      <c r="E192" s="53">
        <f t="shared" si="110"/>
        <v>3247.0889411146086</v>
      </c>
      <c r="F192" s="53">
        <f t="shared" si="110"/>
        <v>2843.9272395568319</v>
      </c>
      <c r="G192" s="53">
        <f t="shared" si="110"/>
        <v>5758.7443358651253</v>
      </c>
      <c r="H192" s="53">
        <f t="shared" si="110"/>
        <v>4471.1650372246713</v>
      </c>
      <c r="I192" s="53">
        <f t="shared" si="110"/>
        <v>0</v>
      </c>
      <c r="J192" s="53">
        <f t="shared" si="110"/>
        <v>0</v>
      </c>
      <c r="K192" s="140">
        <f t="shared" si="110"/>
        <v>0</v>
      </c>
      <c r="L192" s="140">
        <f t="shared" si="110"/>
        <v>0</v>
      </c>
      <c r="M192" s="53">
        <f t="shared" si="110"/>
        <v>0</v>
      </c>
      <c r="N192" s="53">
        <f t="shared" si="110"/>
        <v>0</v>
      </c>
      <c r="O192" s="45">
        <f t="shared" si="91"/>
        <v>27154.490606830615</v>
      </c>
    </row>
    <row r="193" spans="1:16" x14ac:dyDescent="0.25">
      <c r="A193" s="52" t="s">
        <v>7</v>
      </c>
      <c r="B193" s="60" t="s">
        <v>44</v>
      </c>
      <c r="C193" s="53">
        <f>C166/C$169*C$173</f>
        <v>46503.561169484361</v>
      </c>
      <c r="D193" s="53">
        <f t="shared" ref="D193:N193" si="111">D166/D$169*D$173</f>
        <v>49200.905517107065</v>
      </c>
      <c r="E193" s="53">
        <f t="shared" si="111"/>
        <v>68523.940777782729</v>
      </c>
      <c r="F193" s="53">
        <f t="shared" si="111"/>
        <v>59874.337137825372</v>
      </c>
      <c r="G193" s="53">
        <f t="shared" si="111"/>
        <v>66020.034347313107</v>
      </c>
      <c r="H193" s="53">
        <f t="shared" si="111"/>
        <v>76277.821213698771</v>
      </c>
      <c r="I193" s="53">
        <f t="shared" si="111"/>
        <v>50212.603195381234</v>
      </c>
      <c r="J193" s="53">
        <f t="shared" si="111"/>
        <v>117057.32357254811</v>
      </c>
      <c r="K193" s="140">
        <f t="shared" si="111"/>
        <v>204629.43313176185</v>
      </c>
      <c r="L193" s="140">
        <f t="shared" si="111"/>
        <v>128256.42475398345</v>
      </c>
      <c r="M193" s="53">
        <f t="shared" si="111"/>
        <v>64697.965070346545</v>
      </c>
      <c r="N193" s="53">
        <f t="shared" si="111"/>
        <v>55439.050062621362</v>
      </c>
      <c r="O193" s="45">
        <f t="shared" si="91"/>
        <v>986693.39994985412</v>
      </c>
    </row>
    <row r="194" spans="1:16" x14ac:dyDescent="0.25">
      <c r="A194" s="52" t="s">
        <v>30</v>
      </c>
      <c r="B194" s="60" t="s">
        <v>44</v>
      </c>
      <c r="C194" s="53">
        <f>C167/C$169*C$173</f>
        <v>4380.6592839677087</v>
      </c>
      <c r="D194" s="53">
        <f t="shared" ref="D194:N194" si="112">D167/D$169*D$173</f>
        <v>5541.4978284928229</v>
      </c>
      <c r="E194" s="53">
        <f t="shared" si="112"/>
        <v>6308.0262075759156</v>
      </c>
      <c r="F194" s="53">
        <f t="shared" si="112"/>
        <v>5754.6751262517027</v>
      </c>
      <c r="G194" s="53">
        <f t="shared" si="112"/>
        <v>7770.6779325625803</v>
      </c>
      <c r="H194" s="53">
        <f t="shared" si="112"/>
        <v>7220.7701388738842</v>
      </c>
      <c r="I194" s="53">
        <f t="shared" si="112"/>
        <v>0</v>
      </c>
      <c r="J194" s="53">
        <f t="shared" si="112"/>
        <v>0</v>
      </c>
      <c r="K194" s="140">
        <f t="shared" si="112"/>
        <v>0</v>
      </c>
      <c r="L194" s="140">
        <f t="shared" si="112"/>
        <v>0</v>
      </c>
      <c r="M194" s="53">
        <f t="shared" si="112"/>
        <v>0</v>
      </c>
      <c r="N194" s="53">
        <f t="shared" si="112"/>
        <v>0</v>
      </c>
      <c r="O194" s="45">
        <f t="shared" si="91"/>
        <v>36976.306517724617</v>
      </c>
    </row>
    <row r="195" spans="1:16" x14ac:dyDescent="0.25">
      <c r="A195" s="52" t="s">
        <v>29</v>
      </c>
      <c r="B195" s="60" t="s">
        <v>44</v>
      </c>
      <c r="C195" s="53">
        <f>C168/C$169*C$173</f>
        <v>2324458.2997338339</v>
      </c>
      <c r="D195" s="53">
        <f t="shared" ref="D195:N195" si="113">D168/D$169*D$173</f>
        <v>2401874.0394981108</v>
      </c>
      <c r="E195" s="53">
        <f t="shared" si="113"/>
        <v>2208495.4182846169</v>
      </c>
      <c r="F195" s="53">
        <f t="shared" si="113"/>
        <v>1618893.1788006441</v>
      </c>
      <c r="G195" s="53">
        <f t="shared" si="113"/>
        <v>987077.59303852217</v>
      </c>
      <c r="H195" s="53">
        <f t="shared" si="113"/>
        <v>586623.50436544616</v>
      </c>
      <c r="I195" s="53">
        <f t="shared" si="113"/>
        <v>650730.97716963396</v>
      </c>
      <c r="J195" s="53">
        <f t="shared" si="113"/>
        <v>621542.26590226055</v>
      </c>
      <c r="K195" s="140">
        <f t="shared" si="113"/>
        <v>827996.65776464029</v>
      </c>
      <c r="L195" s="140">
        <f t="shared" si="113"/>
        <v>1566865.3936993855</v>
      </c>
      <c r="M195" s="53">
        <f t="shared" si="113"/>
        <v>1892669.6456714573</v>
      </c>
      <c r="N195" s="53">
        <f t="shared" si="113"/>
        <v>2190551.7478275015</v>
      </c>
      <c r="O195" s="45">
        <f t="shared" si="91"/>
        <v>17877778.721756052</v>
      </c>
    </row>
    <row r="196" spans="1:16" x14ac:dyDescent="0.25">
      <c r="A196" s="48" t="s">
        <v>23</v>
      </c>
      <c r="B196" s="54" t="s">
        <v>44</v>
      </c>
      <c r="C196" s="49">
        <f t="shared" ref="C196:N196" si="114">C169</f>
        <v>97514806</v>
      </c>
      <c r="D196" s="49">
        <f t="shared" si="114"/>
        <v>14027308</v>
      </c>
      <c r="E196" s="49">
        <f t="shared" si="114"/>
        <v>20571452</v>
      </c>
      <c r="F196" s="49">
        <f t="shared" si="114"/>
        <v>27978697.179000001</v>
      </c>
      <c r="G196" s="49">
        <f t="shared" si="114"/>
        <v>45848285</v>
      </c>
      <c r="H196" s="49">
        <f t="shared" si="114"/>
        <v>46920629</v>
      </c>
      <c r="I196" s="49">
        <f t="shared" si="114"/>
        <v>43377594</v>
      </c>
      <c r="J196" s="49">
        <f t="shared" si="114"/>
        <v>48748981</v>
      </c>
      <c r="K196" s="49">
        <f t="shared" si="114"/>
        <v>43345247</v>
      </c>
      <c r="L196" s="139">
        <f t="shared" si="114"/>
        <v>45349367</v>
      </c>
      <c r="M196" s="49">
        <f t="shared" si="114"/>
        <v>43247328</v>
      </c>
      <c r="N196" s="49">
        <f t="shared" si="114"/>
        <v>72581139</v>
      </c>
      <c r="O196" s="226" t="s">
        <v>82</v>
      </c>
    </row>
    <row r="197" spans="1:16" x14ac:dyDescent="0.25">
      <c r="A197" s="48" t="s">
        <v>46</v>
      </c>
      <c r="B197" s="54" t="s">
        <v>44</v>
      </c>
      <c r="C197" s="142">
        <f>C173-C196</f>
        <v>-14551290.709999993</v>
      </c>
      <c r="D197" s="49">
        <f t="shared" ref="D197:N197" si="115">D173-D196</f>
        <v>-8859.519999999553</v>
      </c>
      <c r="E197" s="49">
        <f t="shared" si="115"/>
        <v>128062.80999999866</v>
      </c>
      <c r="F197" s="49">
        <f t="shared" si="115"/>
        <v>347888.45099999756</v>
      </c>
      <c r="G197" s="49">
        <f t="shared" si="115"/>
        <v>342854.1799999997</v>
      </c>
      <c r="H197" s="49">
        <f t="shared" si="115"/>
        <v>-1024790.9099999964</v>
      </c>
      <c r="I197" s="49">
        <f t="shared" si="115"/>
        <v>2887235.6499999985</v>
      </c>
      <c r="J197" s="49">
        <f t="shared" si="115"/>
        <v>-2692280.0900000036</v>
      </c>
      <c r="K197" s="49">
        <f t="shared" si="115"/>
        <v>132674.24000000209</v>
      </c>
      <c r="L197" s="139">
        <f t="shared" si="115"/>
        <v>-349307.6099999994</v>
      </c>
      <c r="M197" s="49">
        <f t="shared" si="115"/>
        <v>-14056.219999998808</v>
      </c>
      <c r="N197" s="49">
        <f t="shared" si="115"/>
        <v>-23492.560000002384</v>
      </c>
      <c r="O197" s="276">
        <f>SUM(C197:M197)+'2015'!N146</f>
        <v>-14801855.854959702</v>
      </c>
    </row>
    <row r="198" spans="1:16" x14ac:dyDescent="0.25">
      <c r="J198">
        <f>J173/1000</f>
        <v>46056.70091</v>
      </c>
      <c r="K198">
        <f t="shared" ref="K198:N198" si="116">K173/1000</f>
        <v>43477.921240000003</v>
      </c>
      <c r="L198">
        <f t="shared" si="116"/>
        <v>45000.059390000002</v>
      </c>
      <c r="M198">
        <f t="shared" si="116"/>
        <v>43233.271780000003</v>
      </c>
      <c r="N198">
        <f t="shared" si="116"/>
        <v>72557.646439999997</v>
      </c>
    </row>
    <row r="199" spans="1:16" ht="13" x14ac:dyDescent="0.3">
      <c r="A199" s="350" t="s">
        <v>64</v>
      </c>
      <c r="B199" s="351"/>
      <c r="C199" s="351"/>
      <c r="D199" s="351"/>
      <c r="E199" s="351"/>
      <c r="F199" s="351"/>
      <c r="G199" s="351"/>
      <c r="H199" s="351"/>
      <c r="I199" s="351"/>
      <c r="J199" s="351"/>
      <c r="K199" s="351"/>
      <c r="L199" s="351"/>
      <c r="M199" s="351"/>
      <c r="N199" s="352"/>
    </row>
    <row r="200" spans="1:16" x14ac:dyDescent="0.25">
      <c r="A200" s="174" t="s">
        <v>8</v>
      </c>
      <c r="B200" s="174" t="s">
        <v>66</v>
      </c>
      <c r="C200" s="175">
        <f>(C174+C175+C176)/1000000</f>
        <v>16.971199847298422</v>
      </c>
      <c r="D200" s="175">
        <f t="shared" ref="D200:H200" si="117">(D174+D175+D176)/1000000</f>
        <v>6.2029737822696358</v>
      </c>
      <c r="E200" s="175">
        <f t="shared" si="117"/>
        <v>8.5618027691636307</v>
      </c>
      <c r="F200" s="175">
        <f t="shared" si="117"/>
        <v>11.833019012846089</v>
      </c>
      <c r="G200" s="175">
        <f t="shared" si="117"/>
        <v>14.919364125385005</v>
      </c>
      <c r="H200" s="175">
        <f t="shared" si="117"/>
        <v>15.329193209234401</v>
      </c>
      <c r="I200" s="175">
        <f>(I174+I175+I176)/1000000</f>
        <v>16.332785342902408</v>
      </c>
      <c r="J200" s="175">
        <f t="shared" ref="J200:N200" si="118">(J174+J176)/1000000</f>
        <v>15.05599420834365</v>
      </c>
      <c r="K200" s="175">
        <f t="shared" si="118"/>
        <v>13.445328842567953</v>
      </c>
      <c r="L200" s="175">
        <f t="shared" si="118"/>
        <v>12.928558601209621</v>
      </c>
      <c r="M200" s="175">
        <f t="shared" si="118"/>
        <v>12.361511962704729</v>
      </c>
      <c r="N200" s="175">
        <f t="shared" si="118"/>
        <v>41.365162875795335</v>
      </c>
      <c r="O200" s="135">
        <f>SUM(C200:N200)</f>
        <v>185.3068945797209</v>
      </c>
      <c r="P200" s="135">
        <f>SUM(C200:M200)+'2015'!N146</f>
        <v>157.81577199610118</v>
      </c>
    </row>
    <row r="201" spans="1:16" x14ac:dyDescent="0.25">
      <c r="A201" s="174" t="s">
        <v>1</v>
      </c>
      <c r="B201" s="174" t="s">
        <v>66</v>
      </c>
      <c r="C201" s="175">
        <f>(C178+C179+C180)/1000000</f>
        <v>62.448762798717247</v>
      </c>
      <c r="D201" s="175">
        <f t="shared" ref="D201:I201" si="119">(D178+D179+D180)/1000000</f>
        <v>4.4201684974763333</v>
      </c>
      <c r="E201" s="175">
        <f>(E178+E179+E180)/1000000</f>
        <v>8.7517479130787876</v>
      </c>
      <c r="F201" s="175">
        <f t="shared" si="119"/>
        <v>13.280000719272063</v>
      </c>
      <c r="G201" s="175">
        <f t="shared" si="119"/>
        <v>28.273977875887539</v>
      </c>
      <c r="H201" s="175">
        <f t="shared" si="119"/>
        <v>28.43045016918396</v>
      </c>
      <c r="I201" s="175">
        <f t="shared" si="119"/>
        <v>27.576545376427877</v>
      </c>
      <c r="J201" s="175">
        <f t="shared" ref="J201:N201" si="120">(J178+J180)/1000000</f>
        <v>28.102095275494896</v>
      </c>
      <c r="K201" s="175">
        <f t="shared" si="120"/>
        <v>26.415595016506053</v>
      </c>
      <c r="L201" s="175">
        <f t="shared" si="120"/>
        <v>28.483960642576353</v>
      </c>
      <c r="M201" s="175">
        <f t="shared" si="120"/>
        <v>27.256354276231921</v>
      </c>
      <c r="N201" s="175">
        <f t="shared" si="120"/>
        <v>27.700488195016927</v>
      </c>
      <c r="O201" s="135">
        <f>SUM(C201:N201)</f>
        <v>311.14014675586998</v>
      </c>
      <c r="P201" s="135">
        <f>SUM(C201:M201)+'2015'!N147</f>
        <v>313.60394083785798</v>
      </c>
    </row>
    <row r="202" spans="1:16" x14ac:dyDescent="0.25">
      <c r="A202" s="173" t="s">
        <v>29</v>
      </c>
      <c r="B202" s="174" t="s">
        <v>66</v>
      </c>
      <c r="C202" s="175">
        <f>C195/1000000</f>
        <v>2.3244582997338337</v>
      </c>
      <c r="D202" s="175">
        <f t="shared" ref="D202:I202" si="121">D195/1000000</f>
        <v>2.4018740394981108</v>
      </c>
      <c r="E202" s="175">
        <f t="shared" si="121"/>
        <v>2.2084954182846168</v>
      </c>
      <c r="F202" s="175">
        <f t="shared" si="121"/>
        <v>1.6188931788006442</v>
      </c>
      <c r="G202" s="175">
        <f t="shared" si="121"/>
        <v>0.98707759303852216</v>
      </c>
      <c r="H202" s="175">
        <f t="shared" si="121"/>
        <v>0.58662350436544619</v>
      </c>
      <c r="I202" s="175">
        <f t="shared" si="121"/>
        <v>0.65073097716963391</v>
      </c>
      <c r="J202" s="175">
        <f t="shared" ref="J202:N202" si="122">J195/1000000</f>
        <v>0.62154226590226058</v>
      </c>
      <c r="K202" s="175">
        <f t="shared" si="122"/>
        <v>0.82799665776464026</v>
      </c>
      <c r="L202" s="175">
        <f t="shared" si="122"/>
        <v>1.5668653936993855</v>
      </c>
      <c r="M202" s="175">
        <f t="shared" si="122"/>
        <v>1.8926696456714573</v>
      </c>
      <c r="N202" s="175">
        <f t="shared" si="122"/>
        <v>2.1905517478275014</v>
      </c>
      <c r="O202" s="135">
        <f t="shared" ref="O202" si="123">SUM(C202:N202)</f>
        <v>17.877778721756052</v>
      </c>
    </row>
    <row r="203" spans="1:16" x14ac:dyDescent="0.25">
      <c r="A203" s="173" t="s">
        <v>65</v>
      </c>
      <c r="B203" s="174" t="s">
        <v>66</v>
      </c>
      <c r="C203" s="175">
        <f>(C173/1000000)-C200-C201-C202</f>
        <v>1.2190943442505007</v>
      </c>
      <c r="D203" s="175">
        <f t="shared" ref="D203:H203" si="124">(D173/1000000)-D200-D201-D202</f>
        <v>0.99343216075592</v>
      </c>
      <c r="E203" s="175">
        <f t="shared" si="124"/>
        <v>1.177468709472965</v>
      </c>
      <c r="F203" s="175">
        <f t="shared" si="124"/>
        <v>1.594672719081202</v>
      </c>
      <c r="G203" s="175">
        <f t="shared" si="124"/>
        <v>2.0107195856889342</v>
      </c>
      <c r="H203" s="175">
        <f t="shared" si="124"/>
        <v>1.5495712072161987</v>
      </c>
      <c r="I203" s="175">
        <f>(I173/1000000)-I200-I201-I202</f>
        <v>1.704767953500077</v>
      </c>
      <c r="J203" s="175">
        <f t="shared" ref="J203:N203" si="125">(J173/1000000)-J200-J201-J202</f>
        <v>2.2770691602591913</v>
      </c>
      <c r="K203" s="175">
        <f t="shared" si="125"/>
        <v>2.7890007231613541</v>
      </c>
      <c r="L203" s="175">
        <f t="shared" si="125"/>
        <v>2.0206747525146427</v>
      </c>
      <c r="M203" s="175">
        <f t="shared" si="125"/>
        <v>1.7227358953918959</v>
      </c>
      <c r="N203" s="175">
        <f t="shared" si="125"/>
        <v>1.3014436213602361</v>
      </c>
      <c r="O203">
        <f t="shared" ref="O203" si="126">(O173/1000000)-O200-O201-O202</f>
        <v>20.360650832652986</v>
      </c>
    </row>
    <row r="204" spans="1:16" x14ac:dyDescent="0.25">
      <c r="F204" s="135"/>
      <c r="G204" s="135"/>
    </row>
    <row r="205" spans="1:16" x14ac:dyDescent="0.25">
      <c r="A205" s="313" t="s">
        <v>8</v>
      </c>
      <c r="C205">
        <f t="shared" ref="C205:N205" si="127">C174/1000</f>
        <v>10789.20819093554</v>
      </c>
      <c r="D205">
        <f t="shared" si="127"/>
        <v>5969.0935922233748</v>
      </c>
      <c r="E205">
        <f t="shared" si="127"/>
        <v>7272.1389360392186</v>
      </c>
      <c r="F205">
        <f t="shared" si="127"/>
        <v>8277.41677613098</v>
      </c>
      <c r="G205">
        <f t="shared" si="127"/>
        <v>11176.592365580962</v>
      </c>
      <c r="H205">
        <f t="shared" si="127"/>
        <v>11514.552878713865</v>
      </c>
      <c r="I205">
        <f t="shared" si="127"/>
        <v>16331.746512946116</v>
      </c>
      <c r="J205">
        <f t="shared" si="127"/>
        <v>15050.966128633776</v>
      </c>
      <c r="K205">
        <f t="shared" si="127"/>
        <v>13419.86413621803</v>
      </c>
      <c r="L205">
        <f t="shared" si="127"/>
        <v>12927.072139690408</v>
      </c>
      <c r="M205">
        <f t="shared" si="127"/>
        <v>12351.240302278922</v>
      </c>
      <c r="N205">
        <f t="shared" si="127"/>
        <v>41362.669683035972</v>
      </c>
    </row>
    <row r="206" spans="1:16" x14ac:dyDescent="0.25">
      <c r="A206" s="313" t="s">
        <v>38</v>
      </c>
      <c r="C206">
        <f t="shared" ref="C206:N206" si="128">C175/1000</f>
        <v>6171.9294972346042</v>
      </c>
      <c r="D206">
        <f t="shared" si="128"/>
        <v>232.96976542556561</v>
      </c>
      <c r="E206">
        <f t="shared" si="128"/>
        <v>1276.0797920010627</v>
      </c>
      <c r="F206">
        <f t="shared" si="128"/>
        <v>3553.494679081618</v>
      </c>
      <c r="G206">
        <f t="shared" si="128"/>
        <v>3742.3415666914807</v>
      </c>
      <c r="H206">
        <f t="shared" si="128"/>
        <v>3794.9098842361655</v>
      </c>
      <c r="I206">
        <f t="shared" si="128"/>
        <v>0</v>
      </c>
      <c r="J206">
        <f t="shared" si="128"/>
        <v>0</v>
      </c>
      <c r="K206">
        <f t="shared" si="128"/>
        <v>0</v>
      </c>
      <c r="L206">
        <f t="shared" si="128"/>
        <v>0</v>
      </c>
      <c r="M206">
        <f t="shared" si="128"/>
        <v>0</v>
      </c>
      <c r="N206">
        <f t="shared" si="128"/>
        <v>0</v>
      </c>
    </row>
    <row r="207" spans="1:16" x14ac:dyDescent="0.25">
      <c r="A207" s="313" t="s">
        <v>0</v>
      </c>
      <c r="C207">
        <f t="shared" ref="C207:N207" si="129">C176/1000</f>
        <v>10.062159128274635</v>
      </c>
      <c r="D207">
        <f t="shared" si="129"/>
        <v>0.91042462069557473</v>
      </c>
      <c r="E207">
        <f t="shared" si="129"/>
        <v>13.584041123348998</v>
      </c>
      <c r="F207">
        <f t="shared" si="129"/>
        <v>2.1075576334913593</v>
      </c>
      <c r="G207">
        <f t="shared" si="129"/>
        <v>0.43019311256375237</v>
      </c>
      <c r="H207">
        <f t="shared" si="129"/>
        <v>19.730446284370785</v>
      </c>
      <c r="I207">
        <f t="shared" si="129"/>
        <v>1.0388299562926426</v>
      </c>
      <c r="J207">
        <f t="shared" si="129"/>
        <v>5.0280797098716787</v>
      </c>
      <c r="K207">
        <f t="shared" si="129"/>
        <v>25.464706349922981</v>
      </c>
      <c r="L207">
        <f t="shared" si="129"/>
        <v>1.486461519214149</v>
      </c>
      <c r="M207">
        <f t="shared" si="129"/>
        <v>10.271660425807115</v>
      </c>
      <c r="N207">
        <f t="shared" si="129"/>
        <v>2.4931927593663139</v>
      </c>
    </row>
    <row r="208" spans="1:16" x14ac:dyDescent="0.25">
      <c r="A208" s="313" t="s">
        <v>103</v>
      </c>
      <c r="C208">
        <f t="shared" ref="C208:N208" si="130">C177/1000</f>
        <v>0</v>
      </c>
      <c r="D208">
        <f t="shared" si="130"/>
        <v>0</v>
      </c>
      <c r="E208">
        <f t="shared" si="130"/>
        <v>0</v>
      </c>
      <c r="F208">
        <f t="shared" si="130"/>
        <v>0</v>
      </c>
      <c r="G208">
        <f t="shared" si="130"/>
        <v>0</v>
      </c>
      <c r="H208">
        <f t="shared" si="130"/>
        <v>0</v>
      </c>
      <c r="I208">
        <f t="shared" si="130"/>
        <v>0</v>
      </c>
      <c r="J208">
        <f t="shared" si="130"/>
        <v>0</v>
      </c>
      <c r="K208">
        <f t="shared" si="130"/>
        <v>0</v>
      </c>
      <c r="L208">
        <f t="shared" si="130"/>
        <v>0</v>
      </c>
      <c r="M208">
        <f t="shared" si="130"/>
        <v>0</v>
      </c>
      <c r="N208">
        <f t="shared" si="130"/>
        <v>0</v>
      </c>
    </row>
    <row r="209" spans="1:14" x14ac:dyDescent="0.25">
      <c r="A209" s="313" t="s">
        <v>1</v>
      </c>
      <c r="C209">
        <f t="shared" ref="C209:N209" si="131">C178/1000</f>
        <v>62448.1128038264</v>
      </c>
      <c r="D209">
        <f t="shared" si="131"/>
        <v>4419.4029812749586</v>
      </c>
      <c r="E209">
        <f t="shared" si="131"/>
        <v>8739.898604318154</v>
      </c>
      <c r="F209">
        <f t="shared" si="131"/>
        <v>13177.550493132785</v>
      </c>
      <c r="G209">
        <f t="shared" si="131"/>
        <v>27953.993790903321</v>
      </c>
      <c r="H209">
        <f t="shared" si="131"/>
        <v>28258.547518821477</v>
      </c>
      <c r="I209">
        <f t="shared" si="131"/>
        <v>27576.454718782821</v>
      </c>
      <c r="J209">
        <f t="shared" si="131"/>
        <v>28101.645563743321</v>
      </c>
      <c r="K209">
        <f t="shared" si="131"/>
        <v>26410.542598895285</v>
      </c>
      <c r="L209">
        <f t="shared" si="131"/>
        <v>28482.845300288238</v>
      </c>
      <c r="M209">
        <f t="shared" si="131"/>
        <v>27255.251634728305</v>
      </c>
      <c r="N209">
        <f t="shared" si="131"/>
        <v>27683.037845054019</v>
      </c>
    </row>
    <row r="210" spans="1:14" x14ac:dyDescent="0.25">
      <c r="A210" s="313" t="s">
        <v>83</v>
      </c>
      <c r="C210">
        <f t="shared" ref="C210:N210" si="132">C179/1000</f>
        <v>0</v>
      </c>
      <c r="D210">
        <f t="shared" si="132"/>
        <v>0</v>
      </c>
      <c r="E210">
        <f t="shared" si="132"/>
        <v>8.9996788005358095</v>
      </c>
      <c r="F210">
        <f t="shared" si="132"/>
        <v>102.19914249548766</v>
      </c>
      <c r="G210">
        <f t="shared" si="132"/>
        <v>319.98408498421736</v>
      </c>
      <c r="H210">
        <f t="shared" si="132"/>
        <v>164.91370391947729</v>
      </c>
      <c r="I210">
        <f t="shared" si="132"/>
        <v>0</v>
      </c>
      <c r="J210">
        <f t="shared" si="132"/>
        <v>0</v>
      </c>
      <c r="K210">
        <f t="shared" si="132"/>
        <v>0</v>
      </c>
      <c r="L210">
        <f t="shared" si="132"/>
        <v>0</v>
      </c>
      <c r="M210">
        <f t="shared" si="132"/>
        <v>0</v>
      </c>
      <c r="N210">
        <f t="shared" si="132"/>
        <v>0</v>
      </c>
    </row>
    <row r="211" spans="1:14" x14ac:dyDescent="0.25">
      <c r="A211" s="313" t="s">
        <v>40</v>
      </c>
      <c r="C211">
        <f t="shared" ref="C211:N211" si="133">C180/1000</f>
        <v>0.64999489084314044</v>
      </c>
      <c r="D211">
        <f t="shared" si="133"/>
        <v>0.76551620137520326</v>
      </c>
      <c r="E211">
        <f t="shared" si="133"/>
        <v>2.8496299600981008</v>
      </c>
      <c r="F211">
        <f t="shared" si="133"/>
        <v>0.25108364379141845</v>
      </c>
      <c r="G211">
        <f t="shared" si="133"/>
        <v>0</v>
      </c>
      <c r="H211">
        <f t="shared" si="133"/>
        <v>6.9889464430037807</v>
      </c>
      <c r="I211">
        <f t="shared" si="133"/>
        <v>9.0657645056339456E-2</v>
      </c>
      <c r="J211">
        <f t="shared" si="133"/>
        <v>0.44971175157815091</v>
      </c>
      <c r="K211">
        <f t="shared" si="133"/>
        <v>5.0524176107677965</v>
      </c>
      <c r="L211">
        <f t="shared" si="133"/>
        <v>1.1153422881152895</v>
      </c>
      <c r="M211">
        <f t="shared" si="133"/>
        <v>1.1026415036170558</v>
      </c>
      <c r="N211">
        <f t="shared" si="133"/>
        <v>17.450349962910334</v>
      </c>
    </row>
    <row r="212" spans="1:14" x14ac:dyDescent="0.25">
      <c r="A212" s="313" t="s">
        <v>2</v>
      </c>
      <c r="C212">
        <f t="shared" ref="C212:N212" si="134">C181/1000</f>
        <v>512.32103844637618</v>
      </c>
      <c r="D212">
        <f t="shared" si="134"/>
        <v>330.56508615363123</v>
      </c>
      <c r="E212">
        <f t="shared" si="134"/>
        <v>569.27798294677291</v>
      </c>
      <c r="F212">
        <f t="shared" si="134"/>
        <v>897.27068707172725</v>
      </c>
      <c r="G212">
        <f t="shared" si="134"/>
        <v>1355.3833460740166</v>
      </c>
      <c r="H212">
        <f t="shared" si="134"/>
        <v>902.93079775580759</v>
      </c>
      <c r="I212">
        <f t="shared" si="134"/>
        <v>1050.2090905880084</v>
      </c>
      <c r="J212">
        <f t="shared" si="134"/>
        <v>1586.053986918801</v>
      </c>
      <c r="K212">
        <f t="shared" si="134"/>
        <v>1860.7170363829825</v>
      </c>
      <c r="L212">
        <f t="shared" si="134"/>
        <v>1066.7792529014439</v>
      </c>
      <c r="M212">
        <f t="shared" si="134"/>
        <v>804.83332851729244</v>
      </c>
      <c r="N212">
        <f t="shared" si="134"/>
        <v>531.22100239693009</v>
      </c>
    </row>
    <row r="213" spans="1:14" x14ac:dyDescent="0.25">
      <c r="A213" s="313" t="s">
        <v>35</v>
      </c>
      <c r="C213">
        <f t="shared" ref="C213:N213" si="135">C182/1000</f>
        <v>9.9404977809047796</v>
      </c>
      <c r="D213">
        <f t="shared" si="135"/>
        <v>7.5732138042053405</v>
      </c>
      <c r="E213">
        <f t="shared" si="135"/>
        <v>0.22136955904716885</v>
      </c>
      <c r="F213">
        <f t="shared" si="135"/>
        <v>0.19236246903374796</v>
      </c>
      <c r="G213">
        <f t="shared" si="135"/>
        <v>0.23977976765848494</v>
      </c>
      <c r="H213">
        <f t="shared" si="135"/>
        <v>0.2445397635760595</v>
      </c>
      <c r="I213">
        <f t="shared" si="135"/>
        <v>0.25704108774797424</v>
      </c>
      <c r="J213">
        <f t="shared" si="135"/>
        <v>0.22485587578907545</v>
      </c>
      <c r="K213">
        <f t="shared" si="135"/>
        <v>0.2387284874653039</v>
      </c>
      <c r="L213">
        <f t="shared" si="135"/>
        <v>0.22425921451428418</v>
      </c>
      <c r="M213">
        <f t="shared" si="135"/>
        <v>0.23792264538609184</v>
      </c>
      <c r="N213">
        <f t="shared" si="135"/>
        <v>2.9990289807934816E-2</v>
      </c>
    </row>
    <row r="214" spans="1:14" x14ac:dyDescent="0.25">
      <c r="A214" s="313" t="s">
        <v>4</v>
      </c>
      <c r="C214">
        <f t="shared" ref="C214:N214" si="136">C183/1000</f>
        <v>0.322445109462762</v>
      </c>
      <c r="D214">
        <f t="shared" si="136"/>
        <v>1.0063639879697517</v>
      </c>
      <c r="E214">
        <f t="shared" si="136"/>
        <v>0.93981440068207134</v>
      </c>
      <c r="F214">
        <f t="shared" si="136"/>
        <v>8.5105206036720293</v>
      </c>
      <c r="G214">
        <f t="shared" si="136"/>
        <v>4.4439855258049459</v>
      </c>
      <c r="H214">
        <f t="shared" si="136"/>
        <v>12.312088016527444</v>
      </c>
      <c r="I214">
        <f t="shared" si="136"/>
        <v>4.7163306639898011</v>
      </c>
      <c r="J214">
        <f t="shared" si="136"/>
        <v>11.266413104137499</v>
      </c>
      <c r="K214">
        <f t="shared" si="136"/>
        <v>1.7433197950197401</v>
      </c>
      <c r="L214">
        <f t="shared" si="136"/>
        <v>3.3222117265213424</v>
      </c>
      <c r="M214">
        <f t="shared" si="136"/>
        <v>3.852747375285706</v>
      </c>
      <c r="N214">
        <f t="shared" si="136"/>
        <v>2.677133203521648</v>
      </c>
    </row>
    <row r="215" spans="1:14" x14ac:dyDescent="0.25">
      <c r="A215" s="313" t="s">
        <v>101</v>
      </c>
      <c r="C215">
        <f t="shared" ref="C215:N215" si="137">C184/1000</f>
        <v>0</v>
      </c>
      <c r="D215">
        <f t="shared" si="137"/>
        <v>0</v>
      </c>
      <c r="E215">
        <f t="shared" si="137"/>
        <v>0</v>
      </c>
      <c r="F215">
        <f t="shared" si="137"/>
        <v>0</v>
      </c>
      <c r="G215">
        <f t="shared" si="137"/>
        <v>0</v>
      </c>
      <c r="H215">
        <f t="shared" si="137"/>
        <v>0</v>
      </c>
      <c r="I215">
        <f t="shared" si="137"/>
        <v>29.35174578765249</v>
      </c>
      <c r="J215">
        <f t="shared" si="137"/>
        <v>27.259523462782326</v>
      </c>
      <c r="K215">
        <f t="shared" si="137"/>
        <v>28.925266357298185</v>
      </c>
      <c r="L215">
        <f t="shared" si="137"/>
        <v>29.898913241282731</v>
      </c>
      <c r="M215">
        <f t="shared" si="137"/>
        <v>29.607373900839839</v>
      </c>
      <c r="N215">
        <f t="shared" si="137"/>
        <v>31.804702341314872</v>
      </c>
    </row>
    <row r="216" spans="1:14" x14ac:dyDescent="0.25">
      <c r="A216" s="313" t="s">
        <v>102</v>
      </c>
      <c r="C216">
        <f t="shared" ref="C216:N216" si="138">C185/1000</f>
        <v>0</v>
      </c>
      <c r="D216">
        <f t="shared" si="138"/>
        <v>0</v>
      </c>
      <c r="E216">
        <f t="shared" si="138"/>
        <v>0</v>
      </c>
      <c r="F216">
        <f t="shared" si="138"/>
        <v>0</v>
      </c>
      <c r="G216">
        <f t="shared" si="138"/>
        <v>0</v>
      </c>
      <c r="H216">
        <f t="shared" si="138"/>
        <v>0</v>
      </c>
      <c r="I216">
        <f t="shared" si="138"/>
        <v>117.67895608577898</v>
      </c>
      <c r="J216">
        <f t="shared" si="138"/>
        <v>122.04761237892583</v>
      </c>
      <c r="K216">
        <f t="shared" si="138"/>
        <v>125.28531205831449</v>
      </c>
      <c r="L216">
        <f t="shared" si="138"/>
        <v>123.66407234348739</v>
      </c>
      <c r="M216">
        <f t="shared" si="138"/>
        <v>114.07990976270857</v>
      </c>
      <c r="N216">
        <f t="shared" si="138"/>
        <v>119.645261512429</v>
      </c>
    </row>
    <row r="217" spans="1:14" x14ac:dyDescent="0.25">
      <c r="A217" s="313" t="s">
        <v>5</v>
      </c>
      <c r="C217">
        <f t="shared" ref="C217:N217" si="139">C186/1000</f>
        <v>1.2497938411630538</v>
      </c>
      <c r="D217">
        <f t="shared" si="139"/>
        <v>2.7602555459507978</v>
      </c>
      <c r="E217">
        <f t="shared" si="139"/>
        <v>10.372170066628255</v>
      </c>
      <c r="F217">
        <f t="shared" si="139"/>
        <v>6.835954689030876</v>
      </c>
      <c r="G217">
        <f t="shared" si="139"/>
        <v>17.184552508196543</v>
      </c>
      <c r="H217">
        <f t="shared" si="139"/>
        <v>19.453627272002688</v>
      </c>
      <c r="I217">
        <f t="shared" si="139"/>
        <v>18.751200679241226</v>
      </c>
      <c r="J217">
        <f t="shared" si="139"/>
        <v>3.5060510716523492</v>
      </c>
      <c r="K217">
        <f t="shared" si="139"/>
        <v>12.057794738741251</v>
      </c>
      <c r="L217">
        <f t="shared" si="139"/>
        <v>11.07503138581383</v>
      </c>
      <c r="M217">
        <f t="shared" si="139"/>
        <v>7.5075591044098715</v>
      </c>
      <c r="N217">
        <f t="shared" si="139"/>
        <v>6.1320145893957383</v>
      </c>
    </row>
    <row r="218" spans="1:14" x14ac:dyDescent="0.25">
      <c r="A218" s="313" t="s">
        <v>43</v>
      </c>
      <c r="C218">
        <f t="shared" ref="C218:N218" si="140">C187/1000</f>
        <v>358.38114898412772</v>
      </c>
      <c r="D218">
        <f t="shared" si="140"/>
        <v>350.63939938734359</v>
      </c>
      <c r="E218">
        <f t="shared" si="140"/>
        <v>245.69907981172108</v>
      </c>
      <c r="F218">
        <f t="shared" si="140"/>
        <v>288.35336594968328</v>
      </c>
      <c r="G218">
        <f t="shared" si="140"/>
        <v>177.61736663203041</v>
      </c>
      <c r="H218">
        <f t="shared" si="140"/>
        <v>81.738883213879348</v>
      </c>
      <c r="I218">
        <f t="shared" si="140"/>
        <v>97.81746589473012</v>
      </c>
      <c r="J218">
        <f t="shared" si="140"/>
        <v>57.120005858536615</v>
      </c>
      <c r="K218">
        <f t="shared" si="140"/>
        <v>117.47347398949186</v>
      </c>
      <c r="L218">
        <f t="shared" si="140"/>
        <v>265.59237080356735</v>
      </c>
      <c r="M218">
        <f t="shared" si="140"/>
        <v>286.82774511270111</v>
      </c>
      <c r="N218">
        <f t="shared" si="140"/>
        <v>393.25767186981449</v>
      </c>
    </row>
    <row r="219" spans="1:14" x14ac:dyDescent="0.25">
      <c r="A219" s="313" t="s">
        <v>11</v>
      </c>
      <c r="C219">
        <f t="shared" ref="C219:N219" si="141">C188/1000</f>
        <v>218.76752125866938</v>
      </c>
      <c r="D219">
        <f t="shared" si="141"/>
        <v>180.87368962727845</v>
      </c>
      <c r="E219">
        <f t="shared" si="141"/>
        <v>229.18692315733909</v>
      </c>
      <c r="F219">
        <f t="shared" si="141"/>
        <v>203.82221001792163</v>
      </c>
      <c r="G219">
        <f t="shared" si="141"/>
        <v>228.70758426954902</v>
      </c>
      <c r="H219">
        <f t="shared" si="141"/>
        <v>120.69406755154563</v>
      </c>
      <c r="I219">
        <f t="shared" si="141"/>
        <v>0</v>
      </c>
      <c r="J219">
        <f t="shared" si="141"/>
        <v>0</v>
      </c>
      <c r="K219">
        <f t="shared" si="141"/>
        <v>0</v>
      </c>
      <c r="L219">
        <f t="shared" si="141"/>
        <v>0</v>
      </c>
      <c r="M219">
        <f t="shared" si="141"/>
        <v>0</v>
      </c>
      <c r="N219">
        <f t="shared" si="141"/>
        <v>0</v>
      </c>
    </row>
    <row r="220" spans="1:14" x14ac:dyDescent="0.25">
      <c r="A220" s="313" t="s">
        <v>104</v>
      </c>
      <c r="C220">
        <f t="shared" ref="C220:N220" si="142">C189/1000</f>
        <v>0</v>
      </c>
      <c r="D220">
        <f t="shared" si="142"/>
        <v>0</v>
      </c>
      <c r="E220">
        <f t="shared" si="142"/>
        <v>0</v>
      </c>
      <c r="F220">
        <f t="shared" si="142"/>
        <v>0</v>
      </c>
      <c r="G220">
        <f t="shared" si="142"/>
        <v>0</v>
      </c>
      <c r="H220">
        <f t="shared" si="142"/>
        <v>0</v>
      </c>
      <c r="I220">
        <f t="shared" si="142"/>
        <v>333.18071086893843</v>
      </c>
      <c r="J220">
        <f t="shared" si="142"/>
        <v>348.92057764199149</v>
      </c>
      <c r="K220">
        <f t="shared" si="142"/>
        <v>437.93035822028094</v>
      </c>
      <c r="L220">
        <f t="shared" si="142"/>
        <v>390.13264175951542</v>
      </c>
      <c r="M220">
        <f t="shared" si="142"/>
        <v>388.65663798798721</v>
      </c>
      <c r="N220">
        <f t="shared" si="142"/>
        <v>161.05785303187926</v>
      </c>
    </row>
    <row r="221" spans="1:14" x14ac:dyDescent="0.25">
      <c r="A221" s="313" t="s">
        <v>6</v>
      </c>
      <c r="C221">
        <f t="shared" ref="C221:N221" si="143">C190/1000</f>
        <v>59.173356869007975</v>
      </c>
      <c r="D221">
        <f t="shared" si="143"/>
        <v>62.492505358216995</v>
      </c>
      <c r="E221">
        <f t="shared" si="143"/>
        <v>43.692313604300757</v>
      </c>
      <c r="F221">
        <f t="shared" si="143"/>
        <v>121.21467877649742</v>
      </c>
      <c r="G221">
        <f t="shared" si="143"/>
        <v>147.59351429593585</v>
      </c>
      <c r="H221">
        <f t="shared" si="143"/>
        <v>324.22744725306285</v>
      </c>
      <c r="I221">
        <f t="shared" si="143"/>
        <v>0</v>
      </c>
      <c r="J221">
        <f t="shared" si="143"/>
        <v>0</v>
      </c>
      <c r="K221">
        <f t="shared" si="143"/>
        <v>0</v>
      </c>
      <c r="L221">
        <f t="shared" si="143"/>
        <v>1.5450070663661084</v>
      </c>
      <c r="M221">
        <f t="shared" si="143"/>
        <v>22.434705914935602</v>
      </c>
      <c r="N221">
        <f t="shared" si="143"/>
        <v>0</v>
      </c>
    </row>
    <row r="222" spans="1:14" x14ac:dyDescent="0.25">
      <c r="A222" s="313" t="s">
        <v>89</v>
      </c>
      <c r="C222">
        <f t="shared" ref="C222:N222" si="144">C192/1000</f>
        <v>8.0543215073455627</v>
      </c>
      <c r="D222">
        <f t="shared" si="144"/>
        <v>2.7792435457238125</v>
      </c>
      <c r="E222">
        <f t="shared" si="144"/>
        <v>3.2470889411146087</v>
      </c>
      <c r="F222">
        <f t="shared" si="144"/>
        <v>2.843927239556832</v>
      </c>
      <c r="G222">
        <f t="shared" si="144"/>
        <v>5.7587443358651251</v>
      </c>
      <c r="H222">
        <f t="shared" si="144"/>
        <v>4.4711650372246714</v>
      </c>
      <c r="I222">
        <f t="shared" si="144"/>
        <v>0</v>
      </c>
      <c r="J222">
        <f t="shared" si="144"/>
        <v>0</v>
      </c>
      <c r="K222">
        <f t="shared" si="144"/>
        <v>0</v>
      </c>
      <c r="L222">
        <f t="shared" si="144"/>
        <v>0</v>
      </c>
      <c r="M222">
        <f t="shared" si="144"/>
        <v>0</v>
      </c>
      <c r="N222">
        <f t="shared" si="144"/>
        <v>0</v>
      </c>
    </row>
    <row r="223" spans="1:14" x14ac:dyDescent="0.25">
      <c r="A223" s="314" t="s">
        <v>7</v>
      </c>
      <c r="C223">
        <f t="shared" ref="C223:N223" si="145">C193/1000</f>
        <v>46.503561169484364</v>
      </c>
      <c r="D223">
        <f t="shared" si="145"/>
        <v>49.200905517107067</v>
      </c>
      <c r="E223">
        <f t="shared" si="145"/>
        <v>68.523940777782727</v>
      </c>
      <c r="F223">
        <f t="shared" si="145"/>
        <v>59.874337137825371</v>
      </c>
      <c r="G223">
        <f t="shared" si="145"/>
        <v>66.0200343473131</v>
      </c>
      <c r="H223">
        <f t="shared" si="145"/>
        <v>76.277821213698772</v>
      </c>
      <c r="I223">
        <f t="shared" si="145"/>
        <v>50.212603195381234</v>
      </c>
      <c r="J223">
        <f t="shared" si="145"/>
        <v>117.0573235725481</v>
      </c>
      <c r="K223">
        <f t="shared" si="145"/>
        <v>204.62943313176186</v>
      </c>
      <c r="L223">
        <f t="shared" si="145"/>
        <v>128.25642475398345</v>
      </c>
      <c r="M223">
        <f t="shared" si="145"/>
        <v>64.697965070346541</v>
      </c>
      <c r="N223">
        <f t="shared" si="145"/>
        <v>55.439050062621362</v>
      </c>
    </row>
    <row r="224" spans="1:14" x14ac:dyDescent="0.25">
      <c r="A224" s="314" t="s">
        <v>30</v>
      </c>
      <c r="C224">
        <f t="shared" ref="C224:N224" si="146">C194/1000</f>
        <v>4.3806592839677085</v>
      </c>
      <c r="D224">
        <f t="shared" si="146"/>
        <v>5.5414978284928234</v>
      </c>
      <c r="E224">
        <f t="shared" si="146"/>
        <v>6.3080262075759155</v>
      </c>
      <c r="F224">
        <f t="shared" si="146"/>
        <v>5.7546751262517031</v>
      </c>
      <c r="G224">
        <f t="shared" si="146"/>
        <v>7.7706779325625801</v>
      </c>
      <c r="H224">
        <f t="shared" si="146"/>
        <v>7.2207701388738839</v>
      </c>
      <c r="I224">
        <f t="shared" si="146"/>
        <v>0</v>
      </c>
      <c r="J224">
        <f t="shared" si="146"/>
        <v>0</v>
      </c>
      <c r="K224">
        <f t="shared" si="146"/>
        <v>0</v>
      </c>
      <c r="L224">
        <f t="shared" si="146"/>
        <v>0</v>
      </c>
      <c r="M224">
        <f t="shared" si="146"/>
        <v>0</v>
      </c>
      <c r="N224">
        <f t="shared" si="146"/>
        <v>0</v>
      </c>
    </row>
    <row r="225" spans="1:14" x14ac:dyDescent="0.25">
      <c r="A225" s="315" t="s">
        <v>29</v>
      </c>
      <c r="C225">
        <f t="shared" ref="C225:N225" si="147">C195/1000</f>
        <v>2324.4582997338339</v>
      </c>
      <c r="D225">
        <f t="shared" si="147"/>
        <v>2401.874039498111</v>
      </c>
      <c r="E225">
        <f t="shared" si="147"/>
        <v>2208.4954182846168</v>
      </c>
      <c r="F225">
        <f t="shared" si="147"/>
        <v>1618.8931788006441</v>
      </c>
      <c r="G225">
        <f t="shared" si="147"/>
        <v>987.0775930385222</v>
      </c>
      <c r="H225">
        <f t="shared" si="147"/>
        <v>586.62350436544614</v>
      </c>
      <c r="I225">
        <f t="shared" si="147"/>
        <v>650.730977169634</v>
      </c>
      <c r="J225">
        <f t="shared" si="147"/>
        <v>621.54226590226051</v>
      </c>
      <c r="K225">
        <f t="shared" si="147"/>
        <v>827.9966577646403</v>
      </c>
      <c r="L225">
        <f t="shared" si="147"/>
        <v>1566.8653936993855</v>
      </c>
      <c r="M225">
        <f t="shared" si="147"/>
        <v>1892.6696456714574</v>
      </c>
      <c r="N225">
        <f t="shared" si="147"/>
        <v>2190.5517478275015</v>
      </c>
    </row>
    <row r="226" spans="1:14" x14ac:dyDescent="0.25">
      <c r="C226">
        <f>C224+C223</f>
        <v>50.884220453452073</v>
      </c>
      <c r="D226">
        <f t="shared" ref="D226:H226" si="148">D224+D223</f>
        <v>54.74240334559989</v>
      </c>
      <c r="E226">
        <f t="shared" si="148"/>
        <v>74.831966985358648</v>
      </c>
      <c r="F226">
        <f t="shared" si="148"/>
        <v>65.629012264077076</v>
      </c>
      <c r="G226">
        <f t="shared" si="148"/>
        <v>73.790712279875677</v>
      </c>
      <c r="H226">
        <f t="shared" si="148"/>
        <v>83.49859135257266</v>
      </c>
    </row>
    <row r="232" spans="1:14" x14ac:dyDescent="0.25">
      <c r="C232" s="45">
        <f>C174+C175+C176</f>
        <v>16971199.847298421</v>
      </c>
      <c r="D232" s="45">
        <f t="shared" ref="D232:M232" si="149">D174+D175+D176</f>
        <v>6202973.7822696362</v>
      </c>
      <c r="E232" s="45">
        <f t="shared" si="149"/>
        <v>8561802.7691636309</v>
      </c>
      <c r="F232" s="45">
        <f t="shared" si="149"/>
        <v>11833019.012846088</v>
      </c>
      <c r="G232" s="45">
        <f t="shared" si="149"/>
        <v>14919364.125385005</v>
      </c>
      <c r="H232" s="45">
        <f t="shared" si="149"/>
        <v>15329193.2092344</v>
      </c>
      <c r="I232" s="45">
        <f>I174+I175+I176</f>
        <v>16332785.342902409</v>
      </c>
      <c r="J232" s="45">
        <f t="shared" si="149"/>
        <v>15055994.208343649</v>
      </c>
      <c r="K232" s="45">
        <f t="shared" si="149"/>
        <v>13445328.842567952</v>
      </c>
      <c r="L232" s="45">
        <f t="shared" si="149"/>
        <v>12928558.601209622</v>
      </c>
      <c r="M232" s="45">
        <f t="shared" si="149"/>
        <v>12361511.962704729</v>
      </c>
    </row>
    <row r="233" spans="1:14" x14ac:dyDescent="0.25">
      <c r="C233">
        <f t="shared" ref="C233:L233" si="150">C232/1000</f>
        <v>16971.19984729842</v>
      </c>
      <c r="D233">
        <f t="shared" si="150"/>
        <v>6202.9737822696361</v>
      </c>
      <c r="E233">
        <f t="shared" si="150"/>
        <v>8561.8027691636307</v>
      </c>
      <c r="F233">
        <f t="shared" si="150"/>
        <v>11833.019012846087</v>
      </c>
      <c r="G233">
        <f t="shared" si="150"/>
        <v>14919.364125385006</v>
      </c>
      <c r="H233">
        <f t="shared" si="150"/>
        <v>15329.1932092344</v>
      </c>
      <c r="I233">
        <f t="shared" si="150"/>
        <v>16332.785342902409</v>
      </c>
      <c r="J233">
        <f t="shared" si="150"/>
        <v>15055.994208343649</v>
      </c>
      <c r="K233">
        <f t="shared" si="150"/>
        <v>13445.328842567953</v>
      </c>
      <c r="L233">
        <f t="shared" si="150"/>
        <v>12928.558601209621</v>
      </c>
      <c r="M233">
        <f>M232/1000</f>
        <v>12361.51196270473</v>
      </c>
    </row>
  </sheetData>
  <mergeCells count="3">
    <mergeCell ref="A76:N76"/>
    <mergeCell ref="A199:N199"/>
    <mergeCell ref="A145:N145"/>
  </mergeCells>
  <pageMargins left="0.70866141732283472" right="0.70866141732283472" top="0.74803149606299213" bottom="0.74803149606299213" header="0.31496062992125984" footer="0.31496062992125984"/>
  <pageSetup paperSize="9" scale="21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Y233"/>
  <sheetViews>
    <sheetView zoomScaleNormal="100" workbookViewId="0">
      <pane xSplit="2" ySplit="1" topLeftCell="M142" activePane="bottomRight" state="frozen"/>
      <selection pane="topRight" activeCell="C1" sqref="C1"/>
      <selection pane="bottomLeft" activeCell="A2" sqref="A2"/>
      <selection pane="bottomRight" activeCell="Q186" sqref="Q186"/>
    </sheetView>
  </sheetViews>
  <sheetFormatPr defaultRowHeight="12.5" x14ac:dyDescent="0.25"/>
  <cols>
    <col min="1" max="1" width="33.54296875" bestFit="1" customWidth="1"/>
    <col min="2" max="2" width="11.453125" bestFit="1" customWidth="1"/>
    <col min="3" max="3" width="12" bestFit="1" customWidth="1"/>
    <col min="4" max="4" width="11.26953125" bestFit="1" customWidth="1"/>
    <col min="5" max="5" width="10.7265625" bestFit="1" customWidth="1"/>
    <col min="6" max="6" width="11.1796875" bestFit="1" customWidth="1"/>
    <col min="7" max="7" width="12" customWidth="1"/>
    <col min="8" max="8" width="12.26953125" bestFit="1" customWidth="1"/>
    <col min="9" max="9" width="13.1796875" bestFit="1" customWidth="1"/>
    <col min="10" max="10" width="11.1796875" customWidth="1"/>
    <col min="11" max="11" width="10.7265625" bestFit="1" customWidth="1"/>
    <col min="12" max="12" width="12" bestFit="1" customWidth="1"/>
    <col min="13" max="13" width="10.7265625" bestFit="1" customWidth="1"/>
    <col min="14" max="14" width="10.1796875" bestFit="1" customWidth="1"/>
    <col min="15" max="15" width="11.1796875" bestFit="1" customWidth="1"/>
    <col min="17" max="17" width="10.81640625" bestFit="1" customWidth="1"/>
  </cols>
  <sheetData>
    <row r="1" spans="1:17" ht="13.5" thickBot="1" x14ac:dyDescent="0.35">
      <c r="A1" s="5" t="s">
        <v>14</v>
      </c>
      <c r="B1" s="5" t="s">
        <v>15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</row>
    <row r="2" spans="1:17" ht="13" thickTop="1" x14ac:dyDescent="0.25">
      <c r="A2" s="27" t="s">
        <v>8</v>
      </c>
      <c r="B2" s="28" t="s">
        <v>9</v>
      </c>
      <c r="C2" s="12">
        <f t="shared" ref="C2:N17" si="0">C32+C55</f>
        <v>3713.3939999999998</v>
      </c>
      <c r="D2" s="12">
        <f t="shared" si="0"/>
        <v>10490.629000000001</v>
      </c>
      <c r="E2" s="12">
        <f t="shared" si="0"/>
        <v>12647.406999999999</v>
      </c>
      <c r="F2" s="12">
        <f t="shared" si="0"/>
        <v>19165.517</v>
      </c>
      <c r="G2" s="12">
        <f t="shared" si="0"/>
        <v>26252.06</v>
      </c>
      <c r="H2" s="12">
        <f t="shared" si="0"/>
        <v>24052.021000000001</v>
      </c>
      <c r="I2" s="12">
        <f t="shared" si="0"/>
        <v>27262.010999999999</v>
      </c>
      <c r="J2" s="12">
        <f t="shared" si="0"/>
        <v>29510.663</v>
      </c>
      <c r="K2" s="12">
        <f t="shared" si="0"/>
        <v>23912.867999999999</v>
      </c>
      <c r="L2" s="12">
        <f t="shared" si="0"/>
        <v>24112.166000000001</v>
      </c>
      <c r="M2" s="12">
        <f t="shared" si="0"/>
        <v>22595.9</v>
      </c>
      <c r="N2" s="12">
        <f t="shared" si="0"/>
        <v>33116.133999999998</v>
      </c>
      <c r="Q2" s="135"/>
    </row>
    <row r="3" spans="1:17" x14ac:dyDescent="0.25">
      <c r="A3" s="27" t="s">
        <v>38</v>
      </c>
      <c r="B3" s="28" t="s">
        <v>9</v>
      </c>
      <c r="C3" s="12">
        <f t="shared" si="0"/>
        <v>0</v>
      </c>
      <c r="D3" s="12">
        <f t="shared" si="0"/>
        <v>0</v>
      </c>
      <c r="E3" s="12">
        <f t="shared" si="0"/>
        <v>0</v>
      </c>
      <c r="F3" s="12">
        <f t="shared" si="0"/>
        <v>0</v>
      </c>
      <c r="G3" s="12">
        <f t="shared" si="0"/>
        <v>0</v>
      </c>
      <c r="H3" s="12">
        <f t="shared" si="0"/>
        <v>0</v>
      </c>
      <c r="I3" s="12">
        <f t="shared" si="0"/>
        <v>0</v>
      </c>
      <c r="J3" s="12">
        <f t="shared" si="0"/>
        <v>0.33200000000000002</v>
      </c>
      <c r="K3" s="12">
        <f t="shared" si="0"/>
        <v>0</v>
      </c>
      <c r="L3" s="12">
        <f t="shared" si="0"/>
        <v>0</v>
      </c>
      <c r="M3" s="12">
        <f t="shared" si="0"/>
        <v>0</v>
      </c>
      <c r="N3" s="12">
        <f t="shared" si="0"/>
        <v>0</v>
      </c>
      <c r="Q3" s="135"/>
    </row>
    <row r="4" spans="1:17" x14ac:dyDescent="0.25">
      <c r="A4" s="27" t="s">
        <v>0</v>
      </c>
      <c r="B4" s="28" t="s">
        <v>9</v>
      </c>
      <c r="C4" s="12">
        <f t="shared" si="0"/>
        <v>26.931000000000001</v>
      </c>
      <c r="D4" s="12">
        <f t="shared" si="0"/>
        <v>1.4100000000000001</v>
      </c>
      <c r="E4" s="12">
        <f t="shared" si="0"/>
        <v>6.2009999999999996</v>
      </c>
      <c r="F4" s="12">
        <f t="shared" si="0"/>
        <v>0.77100000000000002</v>
      </c>
      <c r="G4" s="12">
        <f t="shared" si="0"/>
        <v>10.426</v>
      </c>
      <c r="H4" s="12">
        <f t="shared" si="0"/>
        <v>21.795999999999999</v>
      </c>
      <c r="I4" s="12">
        <f t="shared" si="0"/>
        <v>25.707000000000001</v>
      </c>
      <c r="J4" s="12">
        <f t="shared" si="0"/>
        <v>1.266</v>
      </c>
      <c r="K4" s="12">
        <f t="shared" si="0"/>
        <v>1.4989999999999999</v>
      </c>
      <c r="L4" s="12">
        <f t="shared" si="0"/>
        <v>3.4249999999999998</v>
      </c>
      <c r="M4" s="12">
        <f t="shared" si="0"/>
        <v>20.869</v>
      </c>
      <c r="N4" s="12">
        <f t="shared" si="0"/>
        <v>0.311</v>
      </c>
      <c r="P4" s="135"/>
      <c r="Q4" s="135"/>
    </row>
    <row r="5" spans="1:17" ht="25" x14ac:dyDescent="0.25">
      <c r="A5" s="301" t="s">
        <v>103</v>
      </c>
      <c r="B5" s="28" t="s">
        <v>10</v>
      </c>
      <c r="C5" s="12">
        <f t="shared" si="0"/>
        <v>0</v>
      </c>
      <c r="D5" s="12">
        <f t="shared" si="0"/>
        <v>0</v>
      </c>
      <c r="E5" s="12">
        <f t="shared" si="0"/>
        <v>14.4</v>
      </c>
      <c r="F5" s="12">
        <f t="shared" si="0"/>
        <v>86.444999999999993</v>
      </c>
      <c r="G5" s="12">
        <f t="shared" si="0"/>
        <v>0</v>
      </c>
      <c r="H5" s="12">
        <f t="shared" si="0"/>
        <v>115.38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49.917000000000002</v>
      </c>
      <c r="M5" s="12">
        <f t="shared" si="0"/>
        <v>112.747</v>
      </c>
      <c r="N5" s="12">
        <f t="shared" si="0"/>
        <v>89.879000000000005</v>
      </c>
      <c r="P5" s="135"/>
      <c r="Q5" s="135"/>
    </row>
    <row r="6" spans="1:17" x14ac:dyDescent="0.25">
      <c r="A6" s="229" t="s">
        <v>1</v>
      </c>
      <c r="B6" s="28" t="s">
        <v>9</v>
      </c>
      <c r="C6" s="12">
        <f t="shared" si="0"/>
        <v>56680.140999999996</v>
      </c>
      <c r="D6" s="12">
        <f t="shared" si="0"/>
        <v>63035.734000000004</v>
      </c>
      <c r="E6" s="12">
        <f t="shared" si="0"/>
        <v>58901.01</v>
      </c>
      <c r="F6" s="12">
        <f t="shared" si="0"/>
        <v>80770.531000000003</v>
      </c>
      <c r="G6" s="12">
        <f t="shared" si="0"/>
        <v>42613.337999999996</v>
      </c>
      <c r="H6" s="12">
        <f t="shared" si="0"/>
        <v>49045.262000000002</v>
      </c>
      <c r="I6" s="12">
        <f t="shared" si="0"/>
        <v>56984.591</v>
      </c>
      <c r="J6" s="12">
        <f t="shared" si="0"/>
        <v>65394.777999999998</v>
      </c>
      <c r="K6" s="12">
        <f t="shared" si="0"/>
        <v>56090.483999999997</v>
      </c>
      <c r="L6" s="12">
        <f t="shared" si="0"/>
        <v>59496.3</v>
      </c>
      <c r="M6" s="12">
        <f t="shared" si="0"/>
        <v>61015.417000000001</v>
      </c>
      <c r="N6" s="12">
        <f t="shared" si="0"/>
        <v>59719.572</v>
      </c>
      <c r="O6" s="135"/>
      <c r="P6" s="135"/>
      <c r="Q6" s="135"/>
    </row>
    <row r="7" spans="1:17" x14ac:dyDescent="0.25">
      <c r="A7" s="263" t="s">
        <v>83</v>
      </c>
      <c r="B7" s="262" t="s">
        <v>9</v>
      </c>
      <c r="C7" s="12">
        <f t="shared" si="0"/>
        <v>0</v>
      </c>
      <c r="D7" s="12">
        <f t="shared" si="0"/>
        <v>0</v>
      </c>
      <c r="E7" s="12">
        <f t="shared" si="0"/>
        <v>0</v>
      </c>
      <c r="F7" s="12">
        <f t="shared" si="0"/>
        <v>0</v>
      </c>
      <c r="G7" s="12">
        <f t="shared" si="0"/>
        <v>0</v>
      </c>
      <c r="H7" s="12">
        <f t="shared" si="0"/>
        <v>0</v>
      </c>
      <c r="I7" s="12">
        <f t="shared" si="0"/>
        <v>0</v>
      </c>
      <c r="J7" s="12">
        <f t="shared" si="0"/>
        <v>2.266</v>
      </c>
      <c r="K7" s="12">
        <f t="shared" si="0"/>
        <v>0</v>
      </c>
      <c r="L7" s="12">
        <f t="shared" si="0"/>
        <v>0</v>
      </c>
      <c r="M7" s="12">
        <f t="shared" si="0"/>
        <v>0</v>
      </c>
      <c r="N7" s="12">
        <f t="shared" si="0"/>
        <v>0</v>
      </c>
    </row>
    <row r="8" spans="1:17" x14ac:dyDescent="0.25">
      <c r="A8" s="107" t="s">
        <v>40</v>
      </c>
      <c r="B8" s="28" t="s">
        <v>9</v>
      </c>
      <c r="C8" s="12">
        <f t="shared" si="0"/>
        <v>9.7080000000000002</v>
      </c>
      <c r="D8" s="12">
        <f t="shared" si="0"/>
        <v>1.8660000000000001</v>
      </c>
      <c r="E8" s="12">
        <f t="shared" si="0"/>
        <v>5.3419999999999996</v>
      </c>
      <c r="F8" s="12">
        <f t="shared" si="0"/>
        <v>1.4319999999999999</v>
      </c>
      <c r="G8" s="12">
        <f t="shared" si="0"/>
        <v>9.3759999999999994</v>
      </c>
      <c r="H8" s="12">
        <f t="shared" si="0"/>
        <v>12260.145</v>
      </c>
      <c r="I8" s="12">
        <f t="shared" si="0"/>
        <v>15.162000000000001</v>
      </c>
      <c r="J8" s="12">
        <f t="shared" si="0"/>
        <v>2.4980000000000002</v>
      </c>
      <c r="K8" s="12">
        <f t="shared" si="0"/>
        <v>1.407</v>
      </c>
      <c r="L8" s="12">
        <f t="shared" si="0"/>
        <v>3.238</v>
      </c>
      <c r="M8" s="12">
        <f t="shared" si="0"/>
        <v>12.62</v>
      </c>
      <c r="N8" s="12">
        <f t="shared" si="0"/>
        <v>2.2810000000000001</v>
      </c>
      <c r="O8" s="135"/>
      <c r="P8" s="135"/>
      <c r="Q8" s="135"/>
    </row>
    <row r="9" spans="1:17" x14ac:dyDescent="0.25">
      <c r="A9" s="27" t="s">
        <v>2</v>
      </c>
      <c r="B9" s="28" t="s">
        <v>9</v>
      </c>
      <c r="C9" s="12">
        <f t="shared" si="0"/>
        <v>3970.9859999999999</v>
      </c>
      <c r="D9" s="12">
        <f t="shared" si="0"/>
        <v>3472.3490000000002</v>
      </c>
      <c r="E9" s="12">
        <f t="shared" si="0"/>
        <v>3713.261</v>
      </c>
      <c r="F9" s="12">
        <f t="shared" si="0"/>
        <v>12240.945</v>
      </c>
      <c r="G9" s="12">
        <f t="shared" si="0"/>
        <v>7738.1390000000001</v>
      </c>
      <c r="H9" s="12">
        <f t="shared" si="0"/>
        <v>6408.7969999999996</v>
      </c>
      <c r="I9" s="12">
        <f t="shared" si="0"/>
        <v>9814.5419999999995</v>
      </c>
      <c r="J9" s="12">
        <f t="shared" si="0"/>
        <v>12466.527</v>
      </c>
      <c r="K9" s="12">
        <f t="shared" si="0"/>
        <v>8349.7350000000006</v>
      </c>
      <c r="L9" s="12">
        <f t="shared" si="0"/>
        <v>5650.2110000000002</v>
      </c>
      <c r="M9" s="12">
        <f t="shared" si="0"/>
        <v>5175.7489999999998</v>
      </c>
      <c r="N9" s="12">
        <f t="shared" si="0"/>
        <v>3970.0140000000001</v>
      </c>
      <c r="Q9" s="135"/>
    </row>
    <row r="10" spans="1:17" x14ac:dyDescent="0.25">
      <c r="A10" s="27" t="s">
        <v>35</v>
      </c>
      <c r="B10" s="199" t="s">
        <v>45</v>
      </c>
      <c r="C10" s="12">
        <f t="shared" si="0"/>
        <v>4.3</v>
      </c>
      <c r="D10" s="12">
        <f t="shared" si="0"/>
        <v>4</v>
      </c>
      <c r="E10" s="12">
        <f t="shared" si="0"/>
        <v>4.2</v>
      </c>
      <c r="F10" s="12">
        <f t="shared" si="0"/>
        <v>4.2</v>
      </c>
      <c r="G10" s="12">
        <f t="shared" si="0"/>
        <v>4.2</v>
      </c>
      <c r="H10" s="12">
        <f t="shared" si="0"/>
        <v>4.0999999999999996</v>
      </c>
      <c r="I10" s="12">
        <f t="shared" si="0"/>
        <v>4.2</v>
      </c>
      <c r="J10" s="12">
        <f t="shared" si="0"/>
        <v>4.4000000000000004</v>
      </c>
      <c r="K10" s="12">
        <f t="shared" si="0"/>
        <v>4</v>
      </c>
      <c r="L10" s="12">
        <f t="shared" si="0"/>
        <v>4.5999999999999996</v>
      </c>
      <c r="M10" s="12">
        <f t="shared" si="0"/>
        <v>4.4000000000000004</v>
      </c>
      <c r="N10" s="12">
        <f t="shared" si="0"/>
        <v>4</v>
      </c>
      <c r="Q10" s="135"/>
    </row>
    <row r="11" spans="1:17" x14ac:dyDescent="0.25">
      <c r="A11" s="27" t="s">
        <v>4</v>
      </c>
      <c r="B11" s="28" t="s">
        <v>9</v>
      </c>
      <c r="C11" s="12">
        <f t="shared" si="0"/>
        <v>7.5670000000000002</v>
      </c>
      <c r="D11" s="12">
        <f t="shared" si="0"/>
        <v>11.007</v>
      </c>
      <c r="E11" s="12">
        <f t="shared" si="0"/>
        <v>2.7189999999999999</v>
      </c>
      <c r="F11" s="12">
        <f t="shared" si="0"/>
        <v>12.603</v>
      </c>
      <c r="G11" s="12">
        <f t="shared" si="0"/>
        <v>20.925999999999998</v>
      </c>
      <c r="H11" s="12">
        <f t="shared" si="0"/>
        <v>19.341000000000001</v>
      </c>
      <c r="I11" s="12">
        <f t="shared" si="0"/>
        <v>13.237</v>
      </c>
      <c r="J11" s="12">
        <f t="shared" si="0"/>
        <v>20.131</v>
      </c>
      <c r="K11" s="12">
        <f t="shared" si="0"/>
        <v>6.2619999999999996</v>
      </c>
      <c r="L11" s="12">
        <f t="shared" si="0"/>
        <v>6.9</v>
      </c>
      <c r="M11" s="12">
        <f t="shared" si="0"/>
        <v>1.992</v>
      </c>
      <c r="N11" s="12">
        <f t="shared" si="0"/>
        <v>6.859</v>
      </c>
      <c r="Q11" s="135"/>
    </row>
    <row r="12" spans="1:17" x14ac:dyDescent="0.25">
      <c r="A12" s="290" t="s">
        <v>101</v>
      </c>
      <c r="B12" s="242" t="s">
        <v>91</v>
      </c>
      <c r="C12" s="12">
        <f t="shared" si="0"/>
        <v>679.04100000000005</v>
      </c>
      <c r="D12" s="12">
        <f t="shared" si="0"/>
        <v>659.10299999999995</v>
      </c>
      <c r="E12" s="12">
        <f t="shared" si="0"/>
        <v>716.74</v>
      </c>
      <c r="F12" s="12">
        <f t="shared" si="0"/>
        <v>659.154</v>
      </c>
      <c r="G12" s="12">
        <f t="shared" si="0"/>
        <v>522.51499999999999</v>
      </c>
      <c r="H12" s="12">
        <f t="shared" si="0"/>
        <v>176.75800000000001</v>
      </c>
      <c r="I12" s="12">
        <f t="shared" si="0"/>
        <v>278.32400000000001</v>
      </c>
      <c r="J12" s="12">
        <f t="shared" si="0"/>
        <v>304.45400000000001</v>
      </c>
      <c r="K12" s="12">
        <f t="shared" si="0"/>
        <v>338.05700000000002</v>
      </c>
      <c r="L12" s="12">
        <f t="shared" si="0"/>
        <v>303.56799999999998</v>
      </c>
      <c r="M12" s="12">
        <f t="shared" si="0"/>
        <v>307.81400000000002</v>
      </c>
      <c r="N12" s="12">
        <f t="shared" si="0"/>
        <v>228.81399999999999</v>
      </c>
      <c r="Q12" s="135"/>
    </row>
    <row r="13" spans="1:17" x14ac:dyDescent="0.25">
      <c r="A13" s="290" t="s">
        <v>102</v>
      </c>
      <c r="B13" s="242" t="s">
        <v>10</v>
      </c>
      <c r="C13" s="12">
        <f t="shared" si="0"/>
        <v>566.97799999999995</v>
      </c>
      <c r="D13" s="12">
        <f t="shared" si="0"/>
        <v>547.29600000000005</v>
      </c>
      <c r="E13" s="12">
        <f t="shared" si="0"/>
        <v>611.68399999999997</v>
      </c>
      <c r="F13" s="12">
        <f t="shared" si="0"/>
        <v>652.41399999999999</v>
      </c>
      <c r="G13" s="12">
        <f t="shared" si="0"/>
        <v>723.52099999999996</v>
      </c>
      <c r="H13" s="12">
        <f t="shared" si="0"/>
        <v>689.92399999999998</v>
      </c>
      <c r="I13" s="12">
        <f t="shared" si="0"/>
        <v>719.31899999999996</v>
      </c>
      <c r="J13" s="12">
        <f t="shared" si="0"/>
        <v>783.78300000000002</v>
      </c>
      <c r="K13" s="12">
        <f t="shared" si="0"/>
        <v>656.78200000000004</v>
      </c>
      <c r="L13" s="12">
        <f t="shared" si="0"/>
        <v>771.93299999999999</v>
      </c>
      <c r="M13" s="12">
        <f t="shared" si="0"/>
        <v>701.62300000000005</v>
      </c>
      <c r="N13" s="12">
        <f t="shared" si="0"/>
        <v>693.51800000000003</v>
      </c>
      <c r="Q13" s="135"/>
    </row>
    <row r="14" spans="1:17" x14ac:dyDescent="0.25">
      <c r="A14" s="27" t="s">
        <v>5</v>
      </c>
      <c r="B14" s="28" t="s">
        <v>9</v>
      </c>
      <c r="C14" s="12">
        <f t="shared" si="0"/>
        <v>50.933999999999997</v>
      </c>
      <c r="D14" s="12">
        <f t="shared" si="0"/>
        <v>18.306000000000001</v>
      </c>
      <c r="E14" s="12">
        <f t="shared" si="0"/>
        <v>11.744</v>
      </c>
      <c r="F14" s="12">
        <f t="shared" si="0"/>
        <v>31.489000000000001</v>
      </c>
      <c r="G14" s="12">
        <f t="shared" si="0"/>
        <v>98.061000000000007</v>
      </c>
      <c r="H14" s="12">
        <f t="shared" si="0"/>
        <v>30.35</v>
      </c>
      <c r="I14" s="12">
        <f t="shared" si="0"/>
        <v>163.851</v>
      </c>
      <c r="J14" s="12">
        <f t="shared" si="0"/>
        <v>45.988999999999997</v>
      </c>
      <c r="K14" s="12">
        <f t="shared" si="0"/>
        <v>67.203000000000003</v>
      </c>
      <c r="L14" s="12">
        <f t="shared" si="0"/>
        <v>9.8580000000000005</v>
      </c>
      <c r="M14" s="12">
        <f t="shared" si="0"/>
        <v>36.344999999999999</v>
      </c>
      <c r="N14" s="12">
        <f t="shared" si="0"/>
        <v>5.9740000000000002</v>
      </c>
      <c r="Q14" s="135"/>
    </row>
    <row r="15" spans="1:17" x14ac:dyDescent="0.25">
      <c r="A15" s="107" t="s">
        <v>43</v>
      </c>
      <c r="B15" s="199" t="s">
        <v>45</v>
      </c>
      <c r="C15" s="12">
        <f t="shared" si="0"/>
        <v>53871.311999999998</v>
      </c>
      <c r="D15" s="12">
        <f t="shared" si="0"/>
        <v>56563.946000000004</v>
      </c>
      <c r="E15" s="12">
        <f t="shared" si="0"/>
        <v>44787.629000000001</v>
      </c>
      <c r="F15" s="12">
        <f t="shared" si="0"/>
        <v>34720.752999999997</v>
      </c>
      <c r="G15" s="12">
        <f t="shared" si="0"/>
        <v>16678.887999999999</v>
      </c>
      <c r="H15" s="12">
        <f t="shared" si="0"/>
        <v>10312.831</v>
      </c>
      <c r="I15" s="12">
        <f t="shared" si="0"/>
        <v>10707.344999999999</v>
      </c>
      <c r="J15" s="12">
        <f t="shared" si="0"/>
        <v>9322.1769999999997</v>
      </c>
      <c r="K15" s="12">
        <f t="shared" si="0"/>
        <v>14054.787</v>
      </c>
      <c r="L15" s="12">
        <f t="shared" si="0"/>
        <v>25271.784</v>
      </c>
      <c r="M15" s="12">
        <f t="shared" si="0"/>
        <v>38781.853000000003</v>
      </c>
      <c r="N15" s="12">
        <f t="shared" si="0"/>
        <v>54361.175000000003</v>
      </c>
      <c r="Q15" s="135"/>
    </row>
    <row r="16" spans="1:17" x14ac:dyDescent="0.25">
      <c r="A16" s="27" t="s">
        <v>11</v>
      </c>
      <c r="B16" s="28" t="s">
        <v>10</v>
      </c>
      <c r="C16" s="12">
        <f t="shared" si="0"/>
        <v>0</v>
      </c>
      <c r="D16" s="12">
        <f t="shared" si="0"/>
        <v>0</v>
      </c>
      <c r="E16" s="12">
        <f t="shared" si="0"/>
        <v>0</v>
      </c>
      <c r="F16" s="12">
        <f t="shared" si="0"/>
        <v>0</v>
      </c>
      <c r="G16" s="12">
        <f t="shared" si="0"/>
        <v>0</v>
      </c>
      <c r="H16" s="12">
        <f t="shared" si="0"/>
        <v>0</v>
      </c>
      <c r="I16" s="12">
        <f t="shared" si="0"/>
        <v>0</v>
      </c>
      <c r="J16" s="12">
        <f t="shared" si="0"/>
        <v>0</v>
      </c>
      <c r="K16" s="12">
        <f t="shared" si="0"/>
        <v>0</v>
      </c>
      <c r="L16" s="12">
        <f t="shared" si="0"/>
        <v>0</v>
      </c>
      <c r="M16" s="12">
        <f t="shared" si="0"/>
        <v>0</v>
      </c>
      <c r="N16" s="12">
        <f t="shared" si="0"/>
        <v>0</v>
      </c>
      <c r="Q16" s="135"/>
    </row>
    <row r="17" spans="1:25" x14ac:dyDescent="0.25">
      <c r="A17" s="297" t="s">
        <v>104</v>
      </c>
      <c r="B17" s="28" t="s">
        <v>10</v>
      </c>
      <c r="C17" s="12">
        <f t="shared" si="0"/>
        <v>4781.5410000000002</v>
      </c>
      <c r="D17" s="12">
        <f t="shared" si="0"/>
        <v>3161.3850000000002</v>
      </c>
      <c r="E17" s="12">
        <f t="shared" si="0"/>
        <v>4472.7939999999999</v>
      </c>
      <c r="F17" s="12">
        <f t="shared" si="0"/>
        <v>3763.3049999999998</v>
      </c>
      <c r="G17" s="12">
        <f t="shared" si="0"/>
        <v>2331.5169999999998</v>
      </c>
      <c r="H17" s="12">
        <f t="shared" si="0"/>
        <v>1734.7380000000001</v>
      </c>
      <c r="I17" s="12">
        <f t="shared" si="0"/>
        <v>3241.1179999999999</v>
      </c>
      <c r="J17" s="12">
        <f t="shared" si="0"/>
        <v>3021.4270000000001</v>
      </c>
      <c r="K17" s="12">
        <f t="shared" si="0"/>
        <v>3119.6039999999998</v>
      </c>
      <c r="L17" s="12">
        <f t="shared" si="0"/>
        <v>4190.3710000000001</v>
      </c>
      <c r="M17" s="12">
        <f t="shared" si="0"/>
        <v>1952.527</v>
      </c>
      <c r="N17" s="12">
        <f t="shared" si="0"/>
        <v>4153.7060000000001</v>
      </c>
      <c r="Q17" s="135"/>
    </row>
    <row r="18" spans="1:25" x14ac:dyDescent="0.25">
      <c r="A18" s="27" t="s">
        <v>6</v>
      </c>
      <c r="B18" s="28" t="s">
        <v>10</v>
      </c>
      <c r="C18" s="12">
        <f t="shared" ref="C18:N22" si="1">C48+C71</f>
        <v>26.530999999999999</v>
      </c>
      <c r="D18" s="12">
        <f t="shared" si="1"/>
        <v>0</v>
      </c>
      <c r="E18" s="12">
        <f t="shared" si="1"/>
        <v>0</v>
      </c>
      <c r="F18" s="12">
        <f t="shared" si="1"/>
        <v>0</v>
      </c>
      <c r="G18" s="12">
        <f t="shared" si="1"/>
        <v>0</v>
      </c>
      <c r="H18" s="12">
        <f t="shared" si="1"/>
        <v>0</v>
      </c>
      <c r="I18" s="12">
        <f t="shared" si="1"/>
        <v>0</v>
      </c>
      <c r="J18" s="12">
        <f t="shared" si="1"/>
        <v>0</v>
      </c>
      <c r="K18" s="12">
        <f t="shared" si="1"/>
        <v>0</v>
      </c>
      <c r="L18" s="12">
        <f t="shared" si="1"/>
        <v>0</v>
      </c>
      <c r="M18" s="12">
        <f t="shared" si="1"/>
        <v>0</v>
      </c>
      <c r="N18" s="12">
        <f t="shared" si="1"/>
        <v>0</v>
      </c>
      <c r="Q18" s="135"/>
    </row>
    <row r="19" spans="1:25" x14ac:dyDescent="0.25">
      <c r="A19" s="317" t="s">
        <v>106</v>
      </c>
      <c r="B19" s="28" t="s">
        <v>10</v>
      </c>
      <c r="C19" s="12">
        <f t="shared" si="1"/>
        <v>0</v>
      </c>
      <c r="D19" s="12">
        <f t="shared" si="1"/>
        <v>0</v>
      </c>
      <c r="E19" s="12">
        <f t="shared" si="1"/>
        <v>0.32100000000000001</v>
      </c>
      <c r="F19" s="12">
        <f t="shared" si="1"/>
        <v>0</v>
      </c>
      <c r="G19" s="12">
        <f t="shared" si="1"/>
        <v>0</v>
      </c>
      <c r="H19" s="12">
        <f t="shared" si="1"/>
        <v>0</v>
      </c>
      <c r="I19" s="12">
        <f t="shared" si="1"/>
        <v>0</v>
      </c>
      <c r="J19" s="12">
        <f t="shared" si="1"/>
        <v>0</v>
      </c>
      <c r="K19" s="12">
        <f t="shared" si="1"/>
        <v>0</v>
      </c>
      <c r="L19" s="12">
        <f t="shared" si="1"/>
        <v>0</v>
      </c>
      <c r="M19" s="12">
        <f t="shared" si="1"/>
        <v>0</v>
      </c>
      <c r="N19" s="12">
        <f t="shared" si="1"/>
        <v>40.03</v>
      </c>
      <c r="Q19" s="135"/>
    </row>
    <row r="20" spans="1:25" ht="12.75" customHeight="1" x14ac:dyDescent="0.25">
      <c r="A20" s="261" t="s">
        <v>89</v>
      </c>
      <c r="B20" s="199" t="s">
        <v>10</v>
      </c>
      <c r="C20" s="12">
        <f t="shared" si="1"/>
        <v>47.728999999999999</v>
      </c>
      <c r="D20" s="12">
        <f t="shared" si="1"/>
        <v>45.966999999999999</v>
      </c>
      <c r="E20" s="12">
        <f t="shared" si="1"/>
        <v>0</v>
      </c>
      <c r="F20" s="12">
        <f t="shared" si="1"/>
        <v>0</v>
      </c>
      <c r="G20" s="12">
        <f t="shared" si="1"/>
        <v>0</v>
      </c>
      <c r="H20" s="12">
        <f t="shared" si="1"/>
        <v>0</v>
      </c>
      <c r="I20" s="12">
        <f t="shared" si="1"/>
        <v>48.545000000000002</v>
      </c>
      <c r="J20" s="12">
        <f t="shared" si="1"/>
        <v>19.975000000000001</v>
      </c>
      <c r="K20" s="12">
        <f t="shared" si="1"/>
        <v>0</v>
      </c>
      <c r="L20" s="12">
        <f t="shared" si="1"/>
        <v>0</v>
      </c>
      <c r="M20" s="12">
        <f t="shared" si="1"/>
        <v>0.42399999999999999</v>
      </c>
      <c r="N20" s="12">
        <f t="shared" si="1"/>
        <v>0</v>
      </c>
      <c r="Q20" s="135"/>
    </row>
    <row r="21" spans="1:25" x14ac:dyDescent="0.25">
      <c r="A21" s="66" t="s">
        <v>7</v>
      </c>
      <c r="B21" s="67" t="s">
        <v>10</v>
      </c>
      <c r="C21" s="12">
        <f t="shared" si="1"/>
        <v>1203.489</v>
      </c>
      <c r="D21" s="12">
        <f t="shared" si="1"/>
        <v>1168.7829999999999</v>
      </c>
      <c r="E21" s="12">
        <f t="shared" si="1"/>
        <v>1287.7260000000001</v>
      </c>
      <c r="F21" s="12">
        <f t="shared" si="1"/>
        <v>958.80399999999997</v>
      </c>
      <c r="G21" s="12">
        <f t="shared" si="1"/>
        <v>813.96100000000001</v>
      </c>
      <c r="H21" s="12">
        <f t="shared" si="1"/>
        <v>690.50699999999995</v>
      </c>
      <c r="I21" s="12">
        <f t="shared" si="1"/>
        <v>1141.019</v>
      </c>
      <c r="J21" s="12">
        <f t="shared" si="1"/>
        <v>1649.556</v>
      </c>
      <c r="K21" s="12">
        <f t="shared" si="1"/>
        <v>830.53200000000004</v>
      </c>
      <c r="L21" s="12">
        <f t="shared" si="1"/>
        <v>801.87900000000002</v>
      </c>
      <c r="M21" s="12">
        <f t="shared" si="1"/>
        <v>1130.298</v>
      </c>
      <c r="N21" s="12">
        <f t="shared" si="1"/>
        <v>1368.87</v>
      </c>
      <c r="Q21" s="135"/>
    </row>
    <row r="22" spans="1:25" ht="12.75" customHeight="1" x14ac:dyDescent="0.25">
      <c r="A22" s="209" t="s">
        <v>30</v>
      </c>
      <c r="B22" s="210" t="s">
        <v>10</v>
      </c>
      <c r="C22" s="12">
        <f t="shared" si="1"/>
        <v>19.100000000000001</v>
      </c>
      <c r="D22" s="12">
        <f t="shared" si="1"/>
        <v>0</v>
      </c>
      <c r="E22" s="12">
        <f t="shared" si="1"/>
        <v>0</v>
      </c>
      <c r="F22" s="12">
        <f t="shared" si="1"/>
        <v>0</v>
      </c>
      <c r="G22" s="12">
        <f t="shared" si="1"/>
        <v>0</v>
      </c>
      <c r="H22" s="12">
        <f t="shared" si="1"/>
        <v>0</v>
      </c>
      <c r="I22" s="12">
        <f t="shared" si="1"/>
        <v>0</v>
      </c>
      <c r="J22" s="12">
        <f t="shared" si="1"/>
        <v>0</v>
      </c>
      <c r="K22" s="12">
        <f t="shared" si="1"/>
        <v>0</v>
      </c>
      <c r="L22" s="12">
        <f t="shared" si="1"/>
        <v>0</v>
      </c>
      <c r="M22" s="12">
        <f t="shared" si="1"/>
        <v>0</v>
      </c>
      <c r="N22" s="12">
        <f t="shared" si="1"/>
        <v>0</v>
      </c>
      <c r="Q22" s="135"/>
    </row>
    <row r="23" spans="1:25" s="130" customFormat="1" ht="24" customHeight="1" thickBot="1" x14ac:dyDescent="0.3">
      <c r="A23" s="182" t="s">
        <v>56</v>
      </c>
      <c r="B23" s="183"/>
      <c r="C23" s="184">
        <f t="shared" ref="C23:N23" si="2">C2+C4+C3</f>
        <v>3740.3249999999998</v>
      </c>
      <c r="D23" s="184">
        <f t="shared" si="2"/>
        <v>10492.039000000001</v>
      </c>
      <c r="E23" s="184">
        <f t="shared" si="2"/>
        <v>12653.607999999998</v>
      </c>
      <c r="F23" s="184">
        <f t="shared" si="2"/>
        <v>19166.288</v>
      </c>
      <c r="G23" s="235">
        <f t="shared" si="2"/>
        <v>26262.486000000001</v>
      </c>
      <c r="H23" s="184">
        <f t="shared" si="2"/>
        <v>24073.816999999999</v>
      </c>
      <c r="I23" s="184">
        <f t="shared" si="2"/>
        <v>27287.717999999997</v>
      </c>
      <c r="J23" s="184">
        <f t="shared" si="2"/>
        <v>29512.260999999999</v>
      </c>
      <c r="K23" s="184">
        <f t="shared" si="2"/>
        <v>23914.366999999998</v>
      </c>
      <c r="L23" s="184">
        <f>L2+L4+L3</f>
        <v>24115.591</v>
      </c>
      <c r="M23" s="184">
        <f t="shared" si="2"/>
        <v>22616.769</v>
      </c>
      <c r="N23" s="185">
        <f t="shared" si="2"/>
        <v>33116.445</v>
      </c>
      <c r="O23" s="147"/>
      <c r="P23" s="147"/>
      <c r="Q23" s="147"/>
      <c r="R23" s="147"/>
      <c r="S23" s="147"/>
      <c r="T23" s="147"/>
      <c r="U23" s="147"/>
      <c r="V23" s="147"/>
      <c r="W23" s="147"/>
      <c r="X23" s="147"/>
      <c r="Y23" s="147"/>
    </row>
    <row r="24" spans="1:25" s="130" customFormat="1" ht="13" thickBot="1" x14ac:dyDescent="0.3">
      <c r="A24" s="208" t="s">
        <v>48</v>
      </c>
      <c r="B24" s="172"/>
      <c r="C24" s="147">
        <f t="shared" ref="C24:D24" si="3">C6+C7+C8</f>
        <v>56689.848999999995</v>
      </c>
      <c r="D24" s="147">
        <f t="shared" si="3"/>
        <v>63037.600000000006</v>
      </c>
      <c r="E24" s="147">
        <f>E6+E7+E8</f>
        <v>58906.351999999999</v>
      </c>
      <c r="F24" s="147">
        <f>F6+F7+F8</f>
        <v>80771.963000000003</v>
      </c>
      <c r="G24" s="147">
        <f>G6+G7+G8</f>
        <v>42622.713999999993</v>
      </c>
      <c r="H24" s="147">
        <f>H6+H7+H8</f>
        <v>61305.407000000007</v>
      </c>
      <c r="I24" s="147">
        <f>I6+I7+I8</f>
        <v>56999.752999999997</v>
      </c>
      <c r="J24" s="147">
        <f t="shared" ref="J24:L24" si="4">J6+J7+J8</f>
        <v>65399.542000000001</v>
      </c>
      <c r="K24" s="147">
        <f>K6+K7+K8</f>
        <v>56091.890999999996</v>
      </c>
      <c r="L24" s="147">
        <f t="shared" si="4"/>
        <v>59499.538</v>
      </c>
      <c r="M24" s="147">
        <f>M6+M7+M8</f>
        <v>61028.037000000004</v>
      </c>
      <c r="N24" s="147">
        <f>N6+N7+N8</f>
        <v>59721.853000000003</v>
      </c>
      <c r="O24" s="147"/>
      <c r="P24" s="147"/>
      <c r="Q24" s="147"/>
      <c r="R24" s="147"/>
      <c r="S24" s="147"/>
      <c r="T24" s="147"/>
      <c r="U24" s="147"/>
      <c r="V24" s="147"/>
      <c r="W24" s="147"/>
      <c r="X24" s="147"/>
      <c r="Y24" s="147"/>
    </row>
    <row r="25" spans="1:25" x14ac:dyDescent="0.25">
      <c r="A25" s="154" t="s">
        <v>68</v>
      </c>
      <c r="B25" s="155"/>
      <c r="C25" s="179">
        <f t="shared" ref="C25:N25" si="5">SUM(C2:C22)</f>
        <v>125659.682</v>
      </c>
      <c r="D25" s="179">
        <f t="shared" si="5"/>
        <v>139181.78100000002</v>
      </c>
      <c r="E25" s="179">
        <f t="shared" si="5"/>
        <v>127183.17799999999</v>
      </c>
      <c r="F25" s="179">
        <f t="shared" si="5"/>
        <v>153068.36300000001</v>
      </c>
      <c r="G25" s="179">
        <f t="shared" si="5"/>
        <v>97816.927999999971</v>
      </c>
      <c r="H25" s="179">
        <f t="shared" si="5"/>
        <v>105561.95000000003</v>
      </c>
      <c r="I25" s="179">
        <f t="shared" si="5"/>
        <v>110418.97099999998</v>
      </c>
      <c r="J25" s="179">
        <f t="shared" si="5"/>
        <v>122550.22199999998</v>
      </c>
      <c r="K25" s="179">
        <f t="shared" si="5"/>
        <v>107433.22000000002</v>
      </c>
      <c r="L25" s="179">
        <f t="shared" si="5"/>
        <v>120676.15</v>
      </c>
      <c r="M25" s="179">
        <f>SUM(M2:M22)</f>
        <v>131850.57800000001</v>
      </c>
      <c r="N25" s="180">
        <f t="shared" si="5"/>
        <v>157761.13700000002</v>
      </c>
    </row>
    <row r="26" spans="1:25" ht="13.5" thickBot="1" x14ac:dyDescent="0.35">
      <c r="A26" s="160" t="s">
        <v>69</v>
      </c>
      <c r="B26" s="161"/>
      <c r="C26" s="164">
        <f>C25/'2016'!C18-1</f>
        <v>-0.56701985694480417</v>
      </c>
      <c r="D26" s="164">
        <f>D25/'2016'!D18-1</f>
        <v>0.77643912063534226</v>
      </c>
      <c r="E26" s="164">
        <f>E25/'2016'!E18-1</f>
        <v>0.15168352491327664</v>
      </c>
      <c r="F26" s="164">
        <f>F25/'2016'!F18-1</f>
        <v>0.31522220537446621</v>
      </c>
      <c r="G26" s="164">
        <f>G25/'2016'!G18-1</f>
        <v>-5.5466365575447929E-2</v>
      </c>
      <c r="H26" s="164">
        <f>H25/'2016'!H18-1</f>
        <v>8.0985594474106914E-2</v>
      </c>
      <c r="I26" s="164">
        <f>I25/'2016'!I18-1</f>
        <v>-2.3249341458962847E-2</v>
      </c>
      <c r="J26" s="164">
        <f>J25/'2016'!J18-1</f>
        <v>-4.1271081202056803E-2</v>
      </c>
      <c r="K26" s="164">
        <f>K25/'2016'!K18-1</f>
        <v>-0.14247772163151606</v>
      </c>
      <c r="L26" s="164">
        <f>L25/'2016'!L18-1</f>
        <v>-9.0961519726406648E-2</v>
      </c>
      <c r="M26" s="164">
        <f>M25/'2016'!M18-1</f>
        <v>-5.2178267025292602E-2</v>
      </c>
      <c r="N26" s="164">
        <f>N25/'2016'!N18-1</f>
        <v>0.12706879680943528</v>
      </c>
    </row>
    <row r="27" spans="1:25" ht="13" x14ac:dyDescent="0.3">
      <c r="A27" s="265" t="s">
        <v>48</v>
      </c>
      <c r="B27" s="155"/>
      <c r="C27" s="212">
        <f>C6/'2016'!C5-1</f>
        <v>-0.66106550705433764</v>
      </c>
      <c r="D27" s="212">
        <f>D6/'2016'!D5-1</f>
        <v>3.2733286385001987</v>
      </c>
      <c r="E27" s="212">
        <f>E6/'2016'!E5-1</f>
        <v>0.95512406659363691</v>
      </c>
      <c r="F27" s="212">
        <f>F6/'2016'!F5-1</f>
        <v>0.80046893916140238</v>
      </c>
      <c r="G27" s="212">
        <f>G6/'2016'!G5-1</f>
        <v>-0.12085452765507754</v>
      </c>
      <c r="H27" s="212">
        <f>H6/'2016'!H5-1</f>
        <v>-3.1946540917434207E-2</v>
      </c>
      <c r="I27" s="212">
        <f>I6/'2016'!I5-1</f>
        <v>-6.9792036588932183E-2</v>
      </c>
      <c r="J27" s="212">
        <f>J6/'2016'!J5-1</f>
        <v>5.5256479590468421E-2</v>
      </c>
      <c r="K27" s="212">
        <f>K6/'2016'!K5-1</f>
        <v>-9.825730604628935E-2</v>
      </c>
      <c r="L27" s="212">
        <f>L6/'2016'!L5-1</f>
        <v>-7.9801703745782104E-3</v>
      </c>
      <c r="M27" s="212">
        <f>M6/'2016'!M5-1</f>
        <v>6.4014690155686171E-2</v>
      </c>
      <c r="N27" s="212">
        <f>N6/'2016'!N5-1</f>
        <v>-0.15936420789820993</v>
      </c>
    </row>
    <row r="28" spans="1:25" ht="13" x14ac:dyDescent="0.3">
      <c r="A28" s="268"/>
      <c r="B28" s="91"/>
      <c r="C28" s="176"/>
      <c r="D28" s="176"/>
      <c r="E28" s="176"/>
      <c r="F28" s="176"/>
      <c r="G28" s="176"/>
      <c r="H28" s="176"/>
      <c r="I28" s="176"/>
      <c r="J28" s="176"/>
      <c r="K28" s="269"/>
      <c r="L28" s="147"/>
      <c r="M28" s="176"/>
      <c r="N28" s="176"/>
    </row>
    <row r="29" spans="1:25" x14ac:dyDescent="0.25">
      <c r="A29" s="270" t="s">
        <v>29</v>
      </c>
      <c r="B29" s="271" t="s">
        <v>91</v>
      </c>
      <c r="C29" s="273">
        <v>62878.103999999999</v>
      </c>
      <c r="D29" s="273">
        <v>69276.252000000008</v>
      </c>
      <c r="E29" s="273">
        <v>66541.861000000004</v>
      </c>
      <c r="F29" s="273">
        <v>36884.782999999996</v>
      </c>
      <c r="G29" s="273">
        <v>19407.468999999997</v>
      </c>
      <c r="H29" s="273">
        <v>14630.924999999999</v>
      </c>
      <c r="I29" s="273">
        <v>14058.118</v>
      </c>
      <c r="J29" s="273">
        <v>15262.387999999999</v>
      </c>
      <c r="K29" s="275">
        <v>16965.941999999999</v>
      </c>
      <c r="L29" s="274">
        <v>33169.366000000002</v>
      </c>
      <c r="M29" s="321">
        <v>44691.250999999997</v>
      </c>
      <c r="N29" s="321">
        <v>61272.726999999999</v>
      </c>
    </row>
    <row r="30" spans="1:25" ht="13" x14ac:dyDescent="0.3">
      <c r="A30" s="268"/>
      <c r="B30" s="91"/>
      <c r="C30" s="176"/>
      <c r="D30" s="176"/>
      <c r="E30" s="176"/>
      <c r="F30" s="176"/>
      <c r="G30" s="176"/>
      <c r="H30" s="176"/>
      <c r="I30" s="176"/>
      <c r="J30" s="176"/>
      <c r="K30" s="269"/>
      <c r="L30" s="147"/>
      <c r="M30" s="176"/>
      <c r="N30" s="176"/>
    </row>
    <row r="31" spans="1:25" ht="13.5" thickBot="1" x14ac:dyDescent="0.35">
      <c r="A31" s="5" t="s">
        <v>16</v>
      </c>
      <c r="B31" s="5" t="s">
        <v>15</v>
      </c>
      <c r="C31" s="6">
        <v>1</v>
      </c>
      <c r="D31" s="6">
        <v>2</v>
      </c>
      <c r="E31" s="6">
        <v>3</v>
      </c>
      <c r="F31" s="6">
        <v>4</v>
      </c>
      <c r="G31" s="6">
        <v>5</v>
      </c>
      <c r="H31" s="6">
        <v>6</v>
      </c>
      <c r="I31" s="6">
        <v>7</v>
      </c>
      <c r="J31" s="6">
        <v>8</v>
      </c>
      <c r="K31" s="6">
        <v>9</v>
      </c>
      <c r="L31" s="6">
        <v>10</v>
      </c>
      <c r="M31" s="6">
        <v>11</v>
      </c>
      <c r="N31" s="6">
        <v>12</v>
      </c>
    </row>
    <row r="32" spans="1:25" ht="13" thickTop="1" x14ac:dyDescent="0.25">
      <c r="A32" s="302" t="s">
        <v>8</v>
      </c>
      <c r="B32" s="210" t="s">
        <v>9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5">
        <v>0</v>
      </c>
      <c r="K32" s="25">
        <v>0</v>
      </c>
      <c r="L32" s="25">
        <v>0</v>
      </c>
      <c r="M32" s="25">
        <v>0</v>
      </c>
      <c r="N32" s="25">
        <v>0</v>
      </c>
    </row>
    <row r="33" spans="1:17" x14ac:dyDescent="0.25">
      <c r="A33" s="302" t="s">
        <v>38</v>
      </c>
      <c r="B33" s="28" t="s">
        <v>10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5">
        <v>0</v>
      </c>
      <c r="K33" s="25">
        <v>0</v>
      </c>
      <c r="L33" s="25">
        <v>0</v>
      </c>
      <c r="M33" s="25">
        <v>0</v>
      </c>
      <c r="N33" s="25">
        <v>0</v>
      </c>
    </row>
    <row r="34" spans="1:17" x14ac:dyDescent="0.25">
      <c r="A34" s="302" t="s">
        <v>0</v>
      </c>
      <c r="B34" s="210" t="s">
        <v>9</v>
      </c>
      <c r="C34" s="21">
        <v>3.5999999999999997E-2</v>
      </c>
      <c r="D34" s="21">
        <v>3.5999999999999997E-2</v>
      </c>
      <c r="E34" s="21">
        <v>3.5999999999999997E-2</v>
      </c>
      <c r="F34" s="21">
        <v>0</v>
      </c>
      <c r="G34" s="21">
        <v>0</v>
      </c>
      <c r="H34" s="21">
        <v>0</v>
      </c>
      <c r="I34" s="21">
        <v>0.13100000000000001</v>
      </c>
      <c r="J34" s="215">
        <v>3.9E-2</v>
      </c>
      <c r="K34" s="266">
        <v>3.0000000000000001E-3</v>
      </c>
      <c r="L34" s="215">
        <v>0</v>
      </c>
      <c r="M34" s="219">
        <v>0.6</v>
      </c>
      <c r="N34" s="219">
        <v>0</v>
      </c>
    </row>
    <row r="35" spans="1:17" ht="25" x14ac:dyDescent="0.25">
      <c r="A35" s="301" t="s">
        <v>103</v>
      </c>
      <c r="B35" s="210" t="s">
        <v>9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9">
        <v>0</v>
      </c>
      <c r="K35" s="328">
        <v>0</v>
      </c>
      <c r="L35" s="219">
        <v>0</v>
      </c>
      <c r="M35" s="219">
        <v>0</v>
      </c>
      <c r="N35" s="219">
        <v>0</v>
      </c>
    </row>
    <row r="36" spans="1:17" x14ac:dyDescent="0.25">
      <c r="A36" s="302" t="s">
        <v>1</v>
      </c>
      <c r="B36" s="262" t="s">
        <v>9</v>
      </c>
      <c r="C36" s="21">
        <v>0</v>
      </c>
      <c r="D36" s="21">
        <v>0</v>
      </c>
      <c r="E36" s="21">
        <v>0</v>
      </c>
      <c r="F36" s="21">
        <v>0</v>
      </c>
      <c r="G36" s="21">
        <v>3.609</v>
      </c>
      <c r="H36" s="21">
        <v>60.9</v>
      </c>
      <c r="I36" s="21">
        <v>0</v>
      </c>
      <c r="J36" s="244">
        <v>0</v>
      </c>
      <c r="K36" s="250">
        <v>0</v>
      </c>
      <c r="L36" s="247">
        <v>0</v>
      </c>
      <c r="M36" s="247">
        <v>0</v>
      </c>
      <c r="N36" s="247">
        <v>0</v>
      </c>
    </row>
    <row r="37" spans="1:17" x14ac:dyDescent="0.25">
      <c r="A37" s="303" t="s">
        <v>83</v>
      </c>
      <c r="B37" s="210" t="s">
        <v>9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9">
        <v>1.7410000000000001</v>
      </c>
      <c r="K37" s="328">
        <v>0</v>
      </c>
      <c r="L37" s="219">
        <v>0</v>
      </c>
      <c r="M37" s="219">
        <v>0</v>
      </c>
      <c r="N37" s="219">
        <v>0</v>
      </c>
    </row>
    <row r="38" spans="1:17" x14ac:dyDescent="0.25">
      <c r="A38" s="303" t="s">
        <v>40</v>
      </c>
      <c r="B38" s="210" t="s">
        <v>9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3.7999999999999999E-2</v>
      </c>
      <c r="J38" s="219">
        <v>0</v>
      </c>
      <c r="K38" s="328">
        <v>0</v>
      </c>
      <c r="L38" s="219">
        <v>0</v>
      </c>
      <c r="M38" s="219">
        <v>0</v>
      </c>
      <c r="N38" s="219">
        <v>0</v>
      </c>
    </row>
    <row r="39" spans="1:17" x14ac:dyDescent="0.25">
      <c r="A39" s="302" t="s">
        <v>2</v>
      </c>
      <c r="B39" s="221" t="s">
        <v>45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9">
        <v>0</v>
      </c>
      <c r="K39" s="219">
        <v>0</v>
      </c>
      <c r="L39" s="219">
        <v>0</v>
      </c>
      <c r="M39" s="219">
        <v>0</v>
      </c>
      <c r="N39" s="219">
        <v>0</v>
      </c>
    </row>
    <row r="40" spans="1:17" x14ac:dyDescent="0.25">
      <c r="A40" s="302" t="s">
        <v>35</v>
      </c>
      <c r="B40" s="210" t="s">
        <v>9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22">
        <v>0</v>
      </c>
      <c r="K40" s="222">
        <v>0</v>
      </c>
      <c r="L40" s="222">
        <v>0</v>
      </c>
      <c r="M40" s="222">
        <v>0</v>
      </c>
      <c r="N40" s="222">
        <v>0</v>
      </c>
    </row>
    <row r="41" spans="1:17" x14ac:dyDescent="0.25">
      <c r="A41" s="302" t="s">
        <v>4</v>
      </c>
      <c r="B41" s="242" t="s">
        <v>91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Q41" s="135"/>
    </row>
    <row r="42" spans="1:17" x14ac:dyDescent="0.25">
      <c r="A42" s="302" t="s">
        <v>101</v>
      </c>
      <c r="B42" s="242" t="s">
        <v>10</v>
      </c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Q42" s="135"/>
    </row>
    <row r="43" spans="1:17" x14ac:dyDescent="0.25">
      <c r="A43" s="302" t="s">
        <v>102</v>
      </c>
      <c r="B43" s="210" t="s">
        <v>9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22">
        <v>0</v>
      </c>
      <c r="K43" s="222">
        <v>0</v>
      </c>
      <c r="L43" s="222">
        <v>0</v>
      </c>
      <c r="M43" s="222">
        <v>0</v>
      </c>
      <c r="N43" s="219">
        <v>0</v>
      </c>
    </row>
    <row r="44" spans="1:17" x14ac:dyDescent="0.25">
      <c r="A44" s="302" t="s">
        <v>5</v>
      </c>
      <c r="B44" s="221" t="s">
        <v>45</v>
      </c>
      <c r="C44" s="21">
        <v>0</v>
      </c>
      <c r="D44" s="21">
        <v>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22">
        <v>0</v>
      </c>
      <c r="K44" s="222">
        <v>0</v>
      </c>
      <c r="L44" s="222">
        <v>0</v>
      </c>
      <c r="M44" s="222">
        <v>0</v>
      </c>
      <c r="N44" s="219">
        <v>0</v>
      </c>
    </row>
    <row r="45" spans="1:17" x14ac:dyDescent="0.25">
      <c r="A45" s="303" t="s">
        <v>43</v>
      </c>
      <c r="B45" s="210" t="s">
        <v>10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22">
        <v>0</v>
      </c>
      <c r="K45" s="222">
        <v>0</v>
      </c>
      <c r="L45" s="222">
        <v>0</v>
      </c>
      <c r="M45" s="222">
        <v>0</v>
      </c>
      <c r="N45" s="222">
        <v>0</v>
      </c>
    </row>
    <row r="46" spans="1:17" x14ac:dyDescent="0.25">
      <c r="A46" s="302" t="s">
        <v>11</v>
      </c>
      <c r="B46" s="28" t="s">
        <v>10</v>
      </c>
      <c r="C46" s="21">
        <v>0</v>
      </c>
      <c r="D46" s="21">
        <v>0</v>
      </c>
      <c r="E46" s="21">
        <v>0</v>
      </c>
      <c r="F46" s="21">
        <v>0</v>
      </c>
      <c r="G46" s="21">
        <v>0</v>
      </c>
      <c r="H46" s="21">
        <v>0</v>
      </c>
      <c r="I46" s="21">
        <v>0</v>
      </c>
      <c r="J46" s="298">
        <v>0</v>
      </c>
      <c r="K46" s="298">
        <v>0</v>
      </c>
      <c r="L46" s="298">
        <v>0</v>
      </c>
      <c r="M46" s="298">
        <v>0</v>
      </c>
      <c r="N46" s="298">
        <v>0</v>
      </c>
    </row>
    <row r="47" spans="1:17" x14ac:dyDescent="0.25">
      <c r="A47" s="302" t="s">
        <v>104</v>
      </c>
      <c r="B47" s="210" t="s">
        <v>10</v>
      </c>
      <c r="C47" s="21">
        <v>0</v>
      </c>
      <c r="D47" s="21">
        <v>0</v>
      </c>
      <c r="E47" s="21">
        <v>0</v>
      </c>
      <c r="F47" s="21">
        <v>0</v>
      </c>
      <c r="G47" s="21">
        <v>0</v>
      </c>
      <c r="H47" s="21">
        <v>0</v>
      </c>
      <c r="I47" s="21">
        <v>0</v>
      </c>
      <c r="J47" s="219">
        <v>0</v>
      </c>
      <c r="K47" s="328">
        <v>0</v>
      </c>
      <c r="L47" s="219">
        <v>0</v>
      </c>
      <c r="M47" s="219">
        <v>0</v>
      </c>
      <c r="N47" s="219">
        <v>0</v>
      </c>
    </row>
    <row r="48" spans="1:17" x14ac:dyDescent="0.25">
      <c r="A48" s="302" t="s">
        <v>6</v>
      </c>
      <c r="B48" s="262" t="s">
        <v>10</v>
      </c>
      <c r="C48" s="21">
        <v>26.530999999999999</v>
      </c>
      <c r="D48" s="21">
        <v>0</v>
      </c>
      <c r="E48" s="21">
        <v>0</v>
      </c>
      <c r="F48" s="21">
        <v>0</v>
      </c>
      <c r="G48" s="21">
        <v>0</v>
      </c>
      <c r="H48" s="21">
        <v>0</v>
      </c>
      <c r="I48" s="21">
        <v>0</v>
      </c>
      <c r="J48" s="243">
        <v>0</v>
      </c>
      <c r="K48" s="243">
        <v>0</v>
      </c>
      <c r="L48" s="243">
        <v>0</v>
      </c>
      <c r="M48" s="243">
        <v>0</v>
      </c>
      <c r="N48" s="243">
        <v>0</v>
      </c>
    </row>
    <row r="49" spans="1:14" x14ac:dyDescent="0.25">
      <c r="A49" s="290" t="s">
        <v>106</v>
      </c>
      <c r="B49" s="262" t="s">
        <v>10</v>
      </c>
      <c r="C49" s="21">
        <v>0</v>
      </c>
      <c r="D49" s="21">
        <v>0</v>
      </c>
      <c r="E49" s="21">
        <v>0</v>
      </c>
      <c r="F49" s="21">
        <v>0</v>
      </c>
      <c r="G49" s="21">
        <v>0</v>
      </c>
      <c r="H49" s="21">
        <v>0</v>
      </c>
      <c r="I49" s="21">
        <v>0</v>
      </c>
      <c r="J49" s="243">
        <v>0</v>
      </c>
      <c r="K49" s="243">
        <v>0</v>
      </c>
      <c r="L49" s="243">
        <v>0</v>
      </c>
      <c r="M49" s="243">
        <v>0</v>
      </c>
      <c r="N49" s="243">
        <v>0</v>
      </c>
    </row>
    <row r="50" spans="1:14" x14ac:dyDescent="0.25">
      <c r="A50" s="302" t="s">
        <v>89</v>
      </c>
      <c r="B50" s="210" t="s">
        <v>10</v>
      </c>
      <c r="C50" s="21">
        <v>0</v>
      </c>
      <c r="D50" s="21">
        <v>0</v>
      </c>
      <c r="E50" s="21">
        <v>0</v>
      </c>
      <c r="F50" s="21">
        <v>0</v>
      </c>
      <c r="G50" s="21">
        <v>0</v>
      </c>
      <c r="H50" s="21">
        <v>0</v>
      </c>
      <c r="I50" s="21">
        <v>0</v>
      </c>
      <c r="J50" s="219">
        <v>0</v>
      </c>
      <c r="K50" s="219">
        <v>0</v>
      </c>
      <c r="L50" s="219">
        <v>0</v>
      </c>
      <c r="M50" s="219">
        <v>0</v>
      </c>
      <c r="N50" s="219">
        <v>0</v>
      </c>
    </row>
    <row r="51" spans="1:14" x14ac:dyDescent="0.25">
      <c r="A51" s="302" t="s">
        <v>7</v>
      </c>
      <c r="B51" s="210" t="s">
        <v>10</v>
      </c>
      <c r="C51" s="21">
        <v>0</v>
      </c>
      <c r="D51" s="21">
        <v>0</v>
      </c>
      <c r="E51" s="21">
        <v>0</v>
      </c>
      <c r="F51" s="21">
        <v>0</v>
      </c>
      <c r="G51" s="21">
        <v>0</v>
      </c>
      <c r="H51" s="21">
        <v>0</v>
      </c>
      <c r="I51" s="21">
        <v>0</v>
      </c>
      <c r="J51" s="219">
        <v>0</v>
      </c>
      <c r="K51" s="219">
        <v>0</v>
      </c>
      <c r="L51" s="219">
        <v>0</v>
      </c>
      <c r="M51" s="219">
        <v>0</v>
      </c>
      <c r="N51" s="219">
        <v>0</v>
      </c>
    </row>
    <row r="52" spans="1:14" x14ac:dyDescent="0.25">
      <c r="A52" s="302" t="s">
        <v>30</v>
      </c>
      <c r="B52" s="210" t="s">
        <v>9</v>
      </c>
      <c r="C52" s="21">
        <v>19.100000000000001</v>
      </c>
      <c r="D52" s="21">
        <v>0</v>
      </c>
      <c r="E52" s="21">
        <v>0</v>
      </c>
      <c r="F52" s="21">
        <v>0</v>
      </c>
      <c r="G52" s="21">
        <v>0</v>
      </c>
      <c r="H52" s="21">
        <v>0</v>
      </c>
      <c r="I52" s="21">
        <v>0</v>
      </c>
      <c r="J52" s="215">
        <v>0</v>
      </c>
      <c r="K52" s="215">
        <v>0</v>
      </c>
      <c r="L52" s="215">
        <v>0</v>
      </c>
      <c r="M52" s="215">
        <v>0</v>
      </c>
      <c r="N52" s="215">
        <v>0</v>
      </c>
    </row>
    <row r="53" spans="1:14" x14ac:dyDescent="0.25">
      <c r="C53" s="135"/>
      <c r="D53" s="135"/>
      <c r="E53" s="135"/>
      <c r="F53" s="80"/>
      <c r="G53" s="80"/>
      <c r="H53" s="80"/>
    </row>
    <row r="54" spans="1:14" ht="13.5" thickBot="1" x14ac:dyDescent="0.35">
      <c r="A54" s="105" t="s">
        <v>17</v>
      </c>
      <c r="B54" s="7" t="s">
        <v>15</v>
      </c>
      <c r="C54" s="110">
        <v>1</v>
      </c>
      <c r="D54" s="8">
        <v>2</v>
      </c>
      <c r="E54" s="110">
        <v>3</v>
      </c>
      <c r="F54" s="8">
        <v>4</v>
      </c>
      <c r="G54" s="110">
        <v>5</v>
      </c>
      <c r="H54" s="8">
        <v>6</v>
      </c>
      <c r="I54" s="110">
        <v>7</v>
      </c>
      <c r="J54" s="8">
        <v>8</v>
      </c>
      <c r="K54" s="108">
        <v>9</v>
      </c>
      <c r="L54" s="8">
        <v>10</v>
      </c>
      <c r="M54" s="8">
        <v>11</v>
      </c>
      <c r="N54" s="8">
        <v>12</v>
      </c>
    </row>
    <row r="55" spans="1:14" ht="13" thickTop="1" x14ac:dyDescent="0.25">
      <c r="A55" s="302" t="s">
        <v>8</v>
      </c>
      <c r="B55" s="42" t="s">
        <v>9</v>
      </c>
      <c r="C55" s="111">
        <v>3713.3939999999998</v>
      </c>
      <c r="D55" s="98">
        <v>10490.629000000001</v>
      </c>
      <c r="E55" s="113">
        <v>12647.406999999999</v>
      </c>
      <c r="F55" s="25">
        <v>19165.517</v>
      </c>
      <c r="G55" s="12">
        <v>26252.06</v>
      </c>
      <c r="H55" s="25">
        <v>24052.021000000001</v>
      </c>
      <c r="I55" s="113">
        <v>27262.010999999999</v>
      </c>
      <c r="J55" s="25">
        <v>29510.663</v>
      </c>
      <c r="K55" s="112">
        <v>23912.867999999999</v>
      </c>
      <c r="L55" s="25">
        <v>24112.166000000001</v>
      </c>
      <c r="M55" s="21">
        <v>22595.9</v>
      </c>
      <c r="N55" s="25">
        <v>33116.133999999998</v>
      </c>
    </row>
    <row r="56" spans="1:14" x14ac:dyDescent="0.25">
      <c r="A56" s="302" t="s">
        <v>38</v>
      </c>
      <c r="B56" s="28" t="s">
        <v>9</v>
      </c>
      <c r="C56" s="10">
        <v>0</v>
      </c>
      <c r="D56" s="10">
        <v>0</v>
      </c>
      <c r="E56" s="10">
        <v>0</v>
      </c>
      <c r="F56" s="10">
        <v>0</v>
      </c>
      <c r="G56" s="12">
        <v>0</v>
      </c>
      <c r="H56" s="10">
        <v>0</v>
      </c>
      <c r="I56" s="10">
        <v>0</v>
      </c>
      <c r="J56" s="9">
        <v>0.33200000000000002</v>
      </c>
      <c r="K56" s="10">
        <v>0</v>
      </c>
      <c r="L56" s="10">
        <v>0</v>
      </c>
      <c r="M56" s="10">
        <v>0</v>
      </c>
      <c r="N56" s="10">
        <v>0</v>
      </c>
    </row>
    <row r="57" spans="1:14" x14ac:dyDescent="0.25">
      <c r="A57" s="302" t="s">
        <v>0</v>
      </c>
      <c r="B57" s="28" t="s">
        <v>9</v>
      </c>
      <c r="C57" s="103">
        <v>26.895</v>
      </c>
      <c r="D57" s="10">
        <v>1.3740000000000001</v>
      </c>
      <c r="E57" s="103">
        <v>6.165</v>
      </c>
      <c r="F57" s="10">
        <v>0.77100000000000002</v>
      </c>
      <c r="G57" s="12">
        <v>10.426</v>
      </c>
      <c r="H57" s="10">
        <v>21.795999999999999</v>
      </c>
      <c r="I57" s="103">
        <v>25.576000000000001</v>
      </c>
      <c r="J57" s="9">
        <v>1.2270000000000001</v>
      </c>
      <c r="K57" s="109">
        <v>1.496</v>
      </c>
      <c r="L57" s="10">
        <v>3.4249999999999998</v>
      </c>
      <c r="M57" s="10">
        <v>20.268999999999998</v>
      </c>
      <c r="N57" s="10">
        <v>0.311</v>
      </c>
    </row>
    <row r="58" spans="1:14" ht="25" x14ac:dyDescent="0.25">
      <c r="A58" s="301" t="s">
        <v>103</v>
      </c>
      <c r="B58" s="28" t="s">
        <v>10</v>
      </c>
      <c r="C58" s="304">
        <v>0</v>
      </c>
      <c r="D58" s="300">
        <v>0</v>
      </c>
      <c r="E58" s="304">
        <v>14.4</v>
      </c>
      <c r="F58" s="300">
        <v>86.444999999999993</v>
      </c>
      <c r="G58" s="12">
        <v>0</v>
      </c>
      <c r="H58" s="300">
        <v>115.38</v>
      </c>
      <c r="I58" s="304">
        <v>0</v>
      </c>
      <c r="J58" s="299">
        <v>0</v>
      </c>
      <c r="K58" s="305">
        <v>0</v>
      </c>
      <c r="L58" s="300">
        <v>49.917000000000002</v>
      </c>
      <c r="M58" s="300">
        <v>112.747</v>
      </c>
      <c r="N58" s="300">
        <v>89.879000000000005</v>
      </c>
    </row>
    <row r="59" spans="1:14" x14ac:dyDescent="0.25">
      <c r="A59" s="302" t="s">
        <v>1</v>
      </c>
      <c r="B59" s="28" t="s">
        <v>9</v>
      </c>
      <c r="C59" s="103">
        <v>56680.140999999996</v>
      </c>
      <c r="D59" s="10">
        <v>63035.734000000004</v>
      </c>
      <c r="E59" s="103">
        <v>58901.01</v>
      </c>
      <c r="F59" s="10">
        <v>80770.531000000003</v>
      </c>
      <c r="G59" s="12">
        <v>42609.728999999999</v>
      </c>
      <c r="H59" s="10">
        <v>48984.362000000001</v>
      </c>
      <c r="I59" s="103">
        <v>56984.591</v>
      </c>
      <c r="J59" s="9">
        <v>65394.777999999998</v>
      </c>
      <c r="K59" s="109">
        <v>56090.483999999997</v>
      </c>
      <c r="L59" s="10">
        <v>59496.3</v>
      </c>
      <c r="M59" s="10">
        <v>61015.417000000001</v>
      </c>
      <c r="N59" s="10">
        <v>59719.572</v>
      </c>
    </row>
    <row r="60" spans="1:14" x14ac:dyDescent="0.25">
      <c r="A60" s="303" t="s">
        <v>83</v>
      </c>
      <c r="B60" s="262" t="s">
        <v>9</v>
      </c>
      <c r="C60" s="249">
        <v>0</v>
      </c>
      <c r="D60" s="247">
        <v>0</v>
      </c>
      <c r="E60" s="249">
        <v>0</v>
      </c>
      <c r="F60" s="247">
        <v>0</v>
      </c>
      <c r="G60" s="12">
        <v>0</v>
      </c>
      <c r="H60" s="247">
        <v>0</v>
      </c>
      <c r="I60" s="249">
        <v>0</v>
      </c>
      <c r="J60" s="244">
        <v>0.52500000000000002</v>
      </c>
      <c r="K60" s="250">
        <v>0</v>
      </c>
      <c r="L60" s="247">
        <v>0</v>
      </c>
      <c r="M60" s="247">
        <v>0</v>
      </c>
      <c r="N60" s="247">
        <v>0</v>
      </c>
    </row>
    <row r="61" spans="1:14" x14ac:dyDescent="0.25">
      <c r="A61" s="303" t="s">
        <v>40</v>
      </c>
      <c r="B61" s="28" t="s">
        <v>9</v>
      </c>
      <c r="C61" s="103">
        <v>9.7080000000000002</v>
      </c>
      <c r="D61" s="10">
        <v>1.8660000000000001</v>
      </c>
      <c r="E61" s="103">
        <v>5.3419999999999996</v>
      </c>
      <c r="F61" s="10">
        <v>1.4319999999999999</v>
      </c>
      <c r="G61" s="12">
        <v>9.3759999999999994</v>
      </c>
      <c r="H61" s="10">
        <v>12260.145</v>
      </c>
      <c r="I61" s="103">
        <v>15.124000000000001</v>
      </c>
      <c r="J61" s="9">
        <v>2.4980000000000002</v>
      </c>
      <c r="K61" s="109">
        <v>1.407</v>
      </c>
      <c r="L61" s="10">
        <v>3.238</v>
      </c>
      <c r="M61" s="10">
        <v>12.62</v>
      </c>
      <c r="N61" s="10">
        <v>2.2810000000000001</v>
      </c>
    </row>
    <row r="62" spans="1:14" x14ac:dyDescent="0.25">
      <c r="A62" s="302" t="s">
        <v>2</v>
      </c>
      <c r="B62" s="28" t="s">
        <v>9</v>
      </c>
      <c r="C62" s="103">
        <v>3970.9859999999999</v>
      </c>
      <c r="D62" s="10">
        <v>3472.3490000000002</v>
      </c>
      <c r="E62" s="103">
        <v>3713.261</v>
      </c>
      <c r="F62" s="10">
        <v>12240.945</v>
      </c>
      <c r="G62" s="12">
        <v>7738.1390000000001</v>
      </c>
      <c r="H62" s="10">
        <v>6408.7969999999996</v>
      </c>
      <c r="I62" s="103">
        <v>9814.5419999999995</v>
      </c>
      <c r="J62" s="9">
        <v>12466.527</v>
      </c>
      <c r="K62" s="109">
        <v>8349.7350000000006</v>
      </c>
      <c r="L62" s="10">
        <v>5650.2110000000002</v>
      </c>
      <c r="M62" s="10">
        <v>5175.7489999999998</v>
      </c>
      <c r="N62" s="10">
        <v>3970.0140000000001</v>
      </c>
    </row>
    <row r="63" spans="1:14" x14ac:dyDescent="0.25">
      <c r="A63" s="302" t="s">
        <v>35</v>
      </c>
      <c r="B63" s="28" t="s">
        <v>45</v>
      </c>
      <c r="C63" s="103">
        <v>4.3</v>
      </c>
      <c r="D63" s="10">
        <v>4</v>
      </c>
      <c r="E63" s="103">
        <v>4.2</v>
      </c>
      <c r="F63" s="10">
        <v>4.2</v>
      </c>
      <c r="G63" s="12">
        <v>4.2</v>
      </c>
      <c r="H63" s="10">
        <v>4.0999999999999996</v>
      </c>
      <c r="I63" s="103">
        <v>4.2</v>
      </c>
      <c r="J63" s="9">
        <v>4.4000000000000004</v>
      </c>
      <c r="K63" s="109">
        <v>4</v>
      </c>
      <c r="L63" s="10">
        <v>4.5999999999999996</v>
      </c>
      <c r="M63" s="10">
        <v>4.4000000000000004</v>
      </c>
      <c r="N63" s="10">
        <v>4</v>
      </c>
    </row>
    <row r="64" spans="1:14" x14ac:dyDescent="0.25">
      <c r="A64" s="302" t="s">
        <v>4</v>
      </c>
      <c r="B64" s="28" t="s">
        <v>9</v>
      </c>
      <c r="C64" s="103">
        <v>7.5670000000000002</v>
      </c>
      <c r="D64" s="10">
        <v>11.007</v>
      </c>
      <c r="E64" s="103">
        <v>2.7189999999999999</v>
      </c>
      <c r="F64" s="10">
        <v>12.603</v>
      </c>
      <c r="G64" s="12">
        <v>20.925999999999998</v>
      </c>
      <c r="H64" s="10">
        <v>19.341000000000001</v>
      </c>
      <c r="I64" s="103">
        <v>13.237</v>
      </c>
      <c r="J64" s="9">
        <v>20.131</v>
      </c>
      <c r="K64" s="109">
        <v>6.2619999999999996</v>
      </c>
      <c r="L64" s="10">
        <v>6.9</v>
      </c>
      <c r="M64" s="10">
        <v>1.992</v>
      </c>
      <c r="N64" s="10">
        <v>6.859</v>
      </c>
    </row>
    <row r="65" spans="1:17" x14ac:dyDescent="0.25">
      <c r="A65" s="302" t="s">
        <v>101</v>
      </c>
      <c r="B65" s="242" t="s">
        <v>91</v>
      </c>
      <c r="C65" s="12">
        <v>679.04100000000005</v>
      </c>
      <c r="D65" s="12">
        <v>659.10299999999995</v>
      </c>
      <c r="E65" s="12">
        <v>716.74</v>
      </c>
      <c r="F65" s="12">
        <v>659.154</v>
      </c>
      <c r="G65" s="12">
        <v>522.51499999999999</v>
      </c>
      <c r="H65" s="12">
        <v>176.75800000000001</v>
      </c>
      <c r="I65" s="12">
        <v>278.32400000000001</v>
      </c>
      <c r="J65" s="12">
        <v>304.45400000000001</v>
      </c>
      <c r="K65" s="12">
        <v>338.05700000000002</v>
      </c>
      <c r="L65" s="12">
        <v>303.56799999999998</v>
      </c>
      <c r="M65" s="12">
        <v>307.81400000000002</v>
      </c>
      <c r="N65" s="12">
        <v>228.81399999999999</v>
      </c>
      <c r="Q65" s="135"/>
    </row>
    <row r="66" spans="1:17" x14ac:dyDescent="0.25">
      <c r="A66" s="302" t="s">
        <v>102</v>
      </c>
      <c r="B66" s="242" t="s">
        <v>10</v>
      </c>
      <c r="C66" s="12">
        <v>566.97799999999995</v>
      </c>
      <c r="D66" s="12">
        <v>547.29600000000005</v>
      </c>
      <c r="E66" s="12">
        <v>611.68399999999997</v>
      </c>
      <c r="F66" s="12">
        <v>652.41399999999999</v>
      </c>
      <c r="G66" s="12">
        <v>723.52099999999996</v>
      </c>
      <c r="H66" s="12">
        <v>689.92399999999998</v>
      </c>
      <c r="I66" s="12">
        <v>719.31899999999996</v>
      </c>
      <c r="J66" s="12">
        <v>783.78300000000002</v>
      </c>
      <c r="K66" s="12">
        <v>656.78200000000004</v>
      </c>
      <c r="L66" s="12">
        <v>771.93299999999999</v>
      </c>
      <c r="M66" s="12">
        <v>701.62300000000005</v>
      </c>
      <c r="N66" s="12">
        <v>693.51800000000003</v>
      </c>
      <c r="Q66" s="135"/>
    </row>
    <row r="67" spans="1:17" x14ac:dyDescent="0.25">
      <c r="A67" s="302" t="s">
        <v>5</v>
      </c>
      <c r="B67" s="28" t="s">
        <v>9</v>
      </c>
      <c r="C67" s="103">
        <v>50.933999999999997</v>
      </c>
      <c r="D67" s="10">
        <v>18.306000000000001</v>
      </c>
      <c r="E67" s="103">
        <v>11.744</v>
      </c>
      <c r="F67" s="10">
        <v>31.489000000000001</v>
      </c>
      <c r="G67" s="12">
        <v>98.061000000000007</v>
      </c>
      <c r="H67" s="10">
        <v>30.35</v>
      </c>
      <c r="I67" s="103">
        <v>163.851</v>
      </c>
      <c r="J67" s="9">
        <v>45.988999999999997</v>
      </c>
      <c r="K67" s="109">
        <v>67.203000000000003</v>
      </c>
      <c r="L67" s="10">
        <v>9.8580000000000005</v>
      </c>
      <c r="M67" s="10">
        <v>36.344999999999999</v>
      </c>
      <c r="N67" s="10">
        <v>5.9740000000000002</v>
      </c>
    </row>
    <row r="68" spans="1:17" x14ac:dyDescent="0.25">
      <c r="A68" s="303" t="s">
        <v>43</v>
      </c>
      <c r="B68" s="28" t="s">
        <v>45</v>
      </c>
      <c r="C68" s="103">
        <v>53871.311999999998</v>
      </c>
      <c r="D68" s="10">
        <v>56563.946000000004</v>
      </c>
      <c r="E68" s="103">
        <v>44787.629000000001</v>
      </c>
      <c r="F68" s="10">
        <v>34720.752999999997</v>
      </c>
      <c r="G68" s="12">
        <v>16678.887999999999</v>
      </c>
      <c r="H68" s="10">
        <v>10312.831</v>
      </c>
      <c r="I68" s="103">
        <v>10707.344999999999</v>
      </c>
      <c r="J68" s="9">
        <v>9322.1769999999997</v>
      </c>
      <c r="K68" s="109">
        <v>14054.787</v>
      </c>
      <c r="L68" s="10">
        <v>25271.784</v>
      </c>
      <c r="M68" s="10">
        <v>38781.853000000003</v>
      </c>
      <c r="N68" s="10">
        <v>54361.175000000003</v>
      </c>
    </row>
    <row r="69" spans="1:17" x14ac:dyDescent="0.25">
      <c r="A69" s="302" t="s">
        <v>11</v>
      </c>
      <c r="B69" s="28" t="s">
        <v>10</v>
      </c>
      <c r="C69" s="103">
        <v>0</v>
      </c>
      <c r="D69" s="10">
        <v>0</v>
      </c>
      <c r="E69" s="103">
        <v>0</v>
      </c>
      <c r="F69" s="10">
        <v>0</v>
      </c>
      <c r="G69" s="12">
        <v>0</v>
      </c>
      <c r="H69" s="10">
        <v>0</v>
      </c>
      <c r="I69" s="103">
        <v>0</v>
      </c>
      <c r="J69" s="9">
        <v>0</v>
      </c>
      <c r="K69" s="109">
        <v>0</v>
      </c>
      <c r="L69" s="10">
        <v>0</v>
      </c>
      <c r="M69" s="10">
        <v>0</v>
      </c>
      <c r="N69" s="10">
        <v>0</v>
      </c>
    </row>
    <row r="70" spans="1:17" x14ac:dyDescent="0.25">
      <c r="A70" s="302" t="s">
        <v>104</v>
      </c>
      <c r="B70" s="28" t="s">
        <v>10</v>
      </c>
      <c r="C70" s="304">
        <v>4781.5410000000002</v>
      </c>
      <c r="D70" s="300">
        <v>3161.3850000000002</v>
      </c>
      <c r="E70" s="304">
        <v>4472.7939999999999</v>
      </c>
      <c r="F70" s="300">
        <v>3763.3049999999998</v>
      </c>
      <c r="G70" s="12">
        <v>2331.5169999999998</v>
      </c>
      <c r="H70" s="300">
        <v>1734.7380000000001</v>
      </c>
      <c r="I70" s="304">
        <v>3241.1179999999999</v>
      </c>
      <c r="J70" s="299">
        <v>3021.4270000000001</v>
      </c>
      <c r="K70" s="305">
        <v>3119.6039999999998</v>
      </c>
      <c r="L70" s="300">
        <v>4190.3710000000001</v>
      </c>
      <c r="M70" s="300">
        <v>1952.527</v>
      </c>
      <c r="N70" s="300">
        <v>4153.7060000000001</v>
      </c>
    </row>
    <row r="71" spans="1:17" x14ac:dyDescent="0.25">
      <c r="A71" s="302" t="s">
        <v>6</v>
      </c>
      <c r="B71" s="28" t="s">
        <v>10</v>
      </c>
      <c r="C71" s="103">
        <v>0</v>
      </c>
      <c r="D71" s="10">
        <v>0</v>
      </c>
      <c r="E71" s="103">
        <v>0</v>
      </c>
      <c r="F71" s="10">
        <v>0</v>
      </c>
      <c r="G71" s="12">
        <v>0</v>
      </c>
      <c r="H71" s="10">
        <v>0</v>
      </c>
      <c r="I71" s="103">
        <v>0</v>
      </c>
      <c r="J71" s="9">
        <v>0</v>
      </c>
      <c r="K71" s="109">
        <v>0</v>
      </c>
      <c r="L71" s="10">
        <v>0</v>
      </c>
      <c r="M71" s="10">
        <v>0</v>
      </c>
      <c r="N71" s="10">
        <v>0</v>
      </c>
    </row>
    <row r="72" spans="1:17" x14ac:dyDescent="0.25">
      <c r="A72" s="290" t="s">
        <v>106</v>
      </c>
      <c r="B72" s="28" t="s">
        <v>10</v>
      </c>
      <c r="C72" s="304">
        <v>0</v>
      </c>
      <c r="D72" s="247">
        <v>0</v>
      </c>
      <c r="E72" s="304">
        <v>0.32100000000000001</v>
      </c>
      <c r="F72" s="247">
        <v>0</v>
      </c>
      <c r="G72" s="12">
        <v>0</v>
      </c>
      <c r="H72" s="247">
        <v>0</v>
      </c>
      <c r="I72" s="304">
        <v>0</v>
      </c>
      <c r="J72" s="244">
        <v>0</v>
      </c>
      <c r="K72" s="250">
        <v>0</v>
      </c>
      <c r="L72" s="247">
        <v>0</v>
      </c>
      <c r="M72" s="247">
        <v>0</v>
      </c>
      <c r="N72" s="247">
        <v>40.03</v>
      </c>
    </row>
    <row r="73" spans="1:17" x14ac:dyDescent="0.25">
      <c r="A73" s="290" t="s">
        <v>111</v>
      </c>
      <c r="B73" s="242" t="s">
        <v>10</v>
      </c>
      <c r="C73" s="249">
        <v>47.728999999999999</v>
      </c>
      <c r="D73" s="247">
        <v>45.966999999999999</v>
      </c>
      <c r="E73" s="249">
        <v>0</v>
      </c>
      <c r="F73" s="247">
        <v>0</v>
      </c>
      <c r="G73" s="12">
        <v>0</v>
      </c>
      <c r="H73" s="10">
        <v>0</v>
      </c>
      <c r="I73" s="249">
        <v>48.545000000000002</v>
      </c>
      <c r="J73" s="244">
        <v>19.975000000000001</v>
      </c>
      <c r="K73" s="250">
        <v>0</v>
      </c>
      <c r="L73" s="247">
        <v>0</v>
      </c>
      <c r="M73" s="247">
        <v>0.42399999999999999</v>
      </c>
      <c r="N73" s="247">
        <v>0</v>
      </c>
    </row>
    <row r="74" spans="1:17" x14ac:dyDescent="0.25">
      <c r="A74" s="302" t="s">
        <v>7</v>
      </c>
      <c r="B74" s="28" t="s">
        <v>10</v>
      </c>
      <c r="C74" s="103">
        <v>1203.489</v>
      </c>
      <c r="D74" s="10">
        <v>1168.7829999999999</v>
      </c>
      <c r="E74" s="103">
        <v>1287.7260000000001</v>
      </c>
      <c r="F74" s="10">
        <v>958.80399999999997</v>
      </c>
      <c r="G74" s="12">
        <v>813.96100000000001</v>
      </c>
      <c r="H74" s="247">
        <v>690.50699999999995</v>
      </c>
      <c r="I74" s="103">
        <v>1141.019</v>
      </c>
      <c r="J74" s="9">
        <v>1649.556</v>
      </c>
      <c r="K74" s="109">
        <v>830.53200000000004</v>
      </c>
      <c r="L74" s="10">
        <v>801.87900000000002</v>
      </c>
      <c r="M74" s="10">
        <v>1130.298</v>
      </c>
      <c r="N74" s="10">
        <v>1368.87</v>
      </c>
    </row>
    <row r="75" spans="1:17" x14ac:dyDescent="0.25">
      <c r="A75" s="302" t="s">
        <v>30</v>
      </c>
      <c r="B75" s="28" t="s">
        <v>10</v>
      </c>
      <c r="C75" s="10">
        <v>0</v>
      </c>
      <c r="D75" s="10">
        <v>0</v>
      </c>
      <c r="E75" s="10">
        <v>0</v>
      </c>
      <c r="F75" s="10">
        <v>0</v>
      </c>
      <c r="G75" s="12">
        <v>0</v>
      </c>
      <c r="H75" s="10">
        <v>0</v>
      </c>
      <c r="I75" s="10">
        <v>0</v>
      </c>
      <c r="J75" s="9">
        <v>0</v>
      </c>
      <c r="K75" s="10">
        <v>0</v>
      </c>
      <c r="L75" s="10">
        <v>0</v>
      </c>
      <c r="M75" s="10">
        <v>0</v>
      </c>
      <c r="N75" s="10">
        <v>0</v>
      </c>
    </row>
    <row r="76" spans="1:17" ht="13" x14ac:dyDescent="0.3">
      <c r="A76" s="345"/>
      <c r="B76" s="345"/>
      <c r="C76" s="345"/>
      <c r="D76" s="345"/>
      <c r="E76" s="345"/>
      <c r="F76" s="345"/>
      <c r="G76" s="345"/>
      <c r="H76" s="345"/>
      <c r="I76" s="345"/>
      <c r="J76" s="345"/>
      <c r="K76" s="345"/>
      <c r="L76" s="345"/>
      <c r="M76" s="345"/>
      <c r="N76" s="345"/>
    </row>
    <row r="77" spans="1:17" ht="13.5" thickBot="1" x14ac:dyDescent="0.35">
      <c r="A77" s="5" t="s">
        <v>14</v>
      </c>
      <c r="B77" s="5" t="s">
        <v>15</v>
      </c>
      <c r="C77" s="6">
        <v>1</v>
      </c>
      <c r="D77" s="6">
        <v>2</v>
      </c>
      <c r="E77" s="6">
        <v>3</v>
      </c>
      <c r="F77" s="6">
        <v>4</v>
      </c>
      <c r="G77" s="6">
        <v>5</v>
      </c>
      <c r="H77" s="6">
        <v>6</v>
      </c>
      <c r="I77" s="6">
        <v>7</v>
      </c>
      <c r="J77" s="6">
        <v>8</v>
      </c>
      <c r="K77" s="6">
        <v>9</v>
      </c>
      <c r="L77" s="6">
        <v>10</v>
      </c>
      <c r="M77" s="6">
        <v>11</v>
      </c>
      <c r="N77" s="6">
        <v>12</v>
      </c>
    </row>
    <row r="78" spans="1:17" ht="13" thickTop="1" x14ac:dyDescent="0.25">
      <c r="A78" s="302" t="s">
        <v>8</v>
      </c>
      <c r="B78" s="28" t="s">
        <v>44</v>
      </c>
      <c r="C78" s="4">
        <f t="shared" ref="C78:N93" si="6">C101+C124</f>
        <v>2090641</v>
      </c>
      <c r="D78" s="4">
        <f t="shared" si="6"/>
        <v>5906224</v>
      </c>
      <c r="E78" s="4">
        <f t="shared" si="6"/>
        <v>7120490</v>
      </c>
      <c r="F78" s="4">
        <f t="shared" si="6"/>
        <v>10790186</v>
      </c>
      <c r="G78" s="4">
        <f t="shared" si="6"/>
        <v>14779910</v>
      </c>
      <c r="H78" s="4">
        <f t="shared" si="6"/>
        <v>13541288</v>
      </c>
      <c r="I78" s="4">
        <f t="shared" si="6"/>
        <v>15348512</v>
      </c>
      <c r="J78" s="4">
        <f t="shared" si="6"/>
        <v>16614503</v>
      </c>
      <c r="K78" s="4">
        <f t="shared" si="6"/>
        <v>13462945</v>
      </c>
      <c r="L78" s="4">
        <f t="shared" si="6"/>
        <v>13575149</v>
      </c>
      <c r="M78" s="4">
        <f t="shared" si="6"/>
        <v>12721492</v>
      </c>
      <c r="N78" s="4">
        <f t="shared" si="6"/>
        <v>18644383</v>
      </c>
    </row>
    <row r="79" spans="1:17" x14ac:dyDescent="0.25">
      <c r="A79" s="302" t="s">
        <v>38</v>
      </c>
      <c r="B79" s="28" t="s">
        <v>44</v>
      </c>
      <c r="C79" s="4">
        <f t="shared" si="6"/>
        <v>0</v>
      </c>
      <c r="D79" s="4">
        <f t="shared" si="6"/>
        <v>0</v>
      </c>
      <c r="E79" s="4">
        <f t="shared" si="6"/>
        <v>0</v>
      </c>
      <c r="F79" s="4">
        <f t="shared" si="6"/>
        <v>0</v>
      </c>
      <c r="G79" s="4">
        <f t="shared" si="6"/>
        <v>0</v>
      </c>
      <c r="H79" s="4">
        <f t="shared" si="6"/>
        <v>0</v>
      </c>
      <c r="I79" s="4">
        <f t="shared" si="6"/>
        <v>0</v>
      </c>
      <c r="J79" s="4">
        <f t="shared" si="6"/>
        <v>187</v>
      </c>
      <c r="K79" s="4">
        <f t="shared" si="6"/>
        <v>0</v>
      </c>
      <c r="L79" s="4">
        <f t="shared" si="6"/>
        <v>0</v>
      </c>
      <c r="M79" s="4">
        <f t="shared" si="6"/>
        <v>0</v>
      </c>
      <c r="N79" s="4">
        <f t="shared" si="6"/>
        <v>0</v>
      </c>
    </row>
    <row r="80" spans="1:17" x14ac:dyDescent="0.25">
      <c r="A80" s="302" t="s">
        <v>0</v>
      </c>
      <c r="B80" s="28" t="s">
        <v>44</v>
      </c>
      <c r="C80" s="4">
        <f t="shared" si="6"/>
        <v>15162</v>
      </c>
      <c r="D80" s="4">
        <f t="shared" si="6"/>
        <v>774</v>
      </c>
      <c r="E80" s="4">
        <f t="shared" si="6"/>
        <v>3471</v>
      </c>
      <c r="F80" s="4">
        <f t="shared" si="6"/>
        <v>434.00099999999998</v>
      </c>
      <c r="G80" s="4">
        <f t="shared" si="6"/>
        <v>5870</v>
      </c>
      <c r="H80" s="4">
        <f t="shared" si="6"/>
        <v>12271</v>
      </c>
      <c r="I80" s="4">
        <f t="shared" si="6"/>
        <v>14473</v>
      </c>
      <c r="J80" s="4">
        <f t="shared" si="6"/>
        <v>713</v>
      </c>
      <c r="K80" s="4">
        <f t="shared" si="6"/>
        <v>844</v>
      </c>
      <c r="L80" s="4">
        <f t="shared" si="6"/>
        <v>1928</v>
      </c>
      <c r="M80" s="4">
        <f t="shared" si="6"/>
        <v>11749</v>
      </c>
      <c r="N80" s="4">
        <f t="shared" si="6"/>
        <v>175</v>
      </c>
    </row>
    <row r="81" spans="1:14" ht="25" x14ac:dyDescent="0.25">
      <c r="A81" s="301" t="s">
        <v>103</v>
      </c>
      <c r="B81" s="28" t="s">
        <v>44</v>
      </c>
      <c r="C81" s="4">
        <f t="shared" si="6"/>
        <v>0</v>
      </c>
      <c r="D81" s="4">
        <f t="shared" si="6"/>
        <v>0</v>
      </c>
      <c r="E81" s="4">
        <f t="shared" si="6"/>
        <v>835</v>
      </c>
      <c r="F81" s="4">
        <f t="shared" si="6"/>
        <v>5014</v>
      </c>
      <c r="G81" s="4">
        <f t="shared" si="6"/>
        <v>0</v>
      </c>
      <c r="H81" s="4">
        <f t="shared" si="6"/>
        <v>6692</v>
      </c>
      <c r="I81" s="4">
        <f t="shared" si="6"/>
        <v>0</v>
      </c>
      <c r="J81" s="4">
        <f t="shared" si="6"/>
        <v>0</v>
      </c>
      <c r="K81" s="4">
        <f t="shared" si="6"/>
        <v>0</v>
      </c>
      <c r="L81" s="4">
        <f t="shared" si="6"/>
        <v>2895</v>
      </c>
      <c r="M81" s="4">
        <f t="shared" si="6"/>
        <v>6539</v>
      </c>
      <c r="N81" s="4">
        <f t="shared" si="6"/>
        <v>5213</v>
      </c>
    </row>
    <row r="82" spans="1:14" x14ac:dyDescent="0.25">
      <c r="A82" s="302" t="s">
        <v>1</v>
      </c>
      <c r="B82" s="28" t="s">
        <v>44</v>
      </c>
      <c r="C82" s="4">
        <f t="shared" si="6"/>
        <v>27941768</v>
      </c>
      <c r="D82" s="4">
        <f t="shared" si="6"/>
        <v>31076520</v>
      </c>
      <c r="E82" s="4">
        <f t="shared" si="6"/>
        <v>29038023</v>
      </c>
      <c r="F82" s="4">
        <f t="shared" si="6"/>
        <v>39819745</v>
      </c>
      <c r="G82" s="4">
        <f t="shared" si="6"/>
        <v>21008375</v>
      </c>
      <c r="H82" s="4">
        <f t="shared" si="6"/>
        <v>24179314</v>
      </c>
      <c r="I82" s="4">
        <f t="shared" si="6"/>
        <v>28093403</v>
      </c>
      <c r="J82" s="4">
        <f t="shared" si="6"/>
        <v>32239623</v>
      </c>
      <c r="K82" s="4">
        <f t="shared" si="6"/>
        <v>27652609</v>
      </c>
      <c r="L82" s="4">
        <f t="shared" si="6"/>
        <v>29331643</v>
      </c>
      <c r="M82" s="4">
        <f t="shared" si="6"/>
        <v>29832582</v>
      </c>
      <c r="N82" s="4">
        <f t="shared" si="6"/>
        <v>29441719</v>
      </c>
    </row>
    <row r="83" spans="1:14" x14ac:dyDescent="0.25">
      <c r="A83" s="303" t="s">
        <v>83</v>
      </c>
      <c r="B83" s="28" t="s">
        <v>44</v>
      </c>
      <c r="C83" s="4">
        <f t="shared" si="6"/>
        <v>0</v>
      </c>
      <c r="D83" s="4">
        <f t="shared" si="6"/>
        <v>0</v>
      </c>
      <c r="E83" s="4">
        <f t="shared" si="6"/>
        <v>0</v>
      </c>
      <c r="F83" s="4">
        <f t="shared" si="6"/>
        <v>0</v>
      </c>
      <c r="G83" s="4">
        <f t="shared" si="6"/>
        <v>0</v>
      </c>
      <c r="H83" s="4">
        <f t="shared" si="6"/>
        <v>0</v>
      </c>
      <c r="I83" s="4">
        <f t="shared" si="6"/>
        <v>0</v>
      </c>
      <c r="J83" s="4">
        <f t="shared" si="6"/>
        <v>1039</v>
      </c>
      <c r="K83" s="4">
        <f t="shared" si="6"/>
        <v>0</v>
      </c>
      <c r="L83" s="4">
        <f t="shared" si="6"/>
        <v>0</v>
      </c>
      <c r="M83" s="4">
        <f t="shared" si="6"/>
        <v>0</v>
      </c>
      <c r="N83" s="4">
        <f t="shared" si="6"/>
        <v>0</v>
      </c>
    </row>
    <row r="84" spans="1:14" x14ac:dyDescent="0.25">
      <c r="A84" s="303" t="s">
        <v>40</v>
      </c>
      <c r="B84" s="28" t="s">
        <v>44</v>
      </c>
      <c r="C84" s="4">
        <f t="shared" si="6"/>
        <v>4786</v>
      </c>
      <c r="D84" s="4">
        <f t="shared" si="6"/>
        <v>920</v>
      </c>
      <c r="E84" s="4">
        <f t="shared" si="6"/>
        <v>2634</v>
      </c>
      <c r="F84" s="4">
        <f t="shared" si="6"/>
        <v>706</v>
      </c>
      <c r="G84" s="4">
        <f t="shared" si="6"/>
        <v>4622</v>
      </c>
      <c r="H84" s="4">
        <f t="shared" si="6"/>
        <v>6044251</v>
      </c>
      <c r="I84" s="4">
        <f t="shared" si="6"/>
        <v>7474.7340000000004</v>
      </c>
      <c r="J84" s="4">
        <f t="shared" si="6"/>
        <v>1232</v>
      </c>
      <c r="K84" s="4">
        <f t="shared" si="6"/>
        <v>694</v>
      </c>
      <c r="L84" s="4">
        <f t="shared" si="6"/>
        <v>1596</v>
      </c>
      <c r="M84" s="4">
        <f t="shared" si="6"/>
        <v>6222</v>
      </c>
      <c r="N84" s="4">
        <f t="shared" si="6"/>
        <v>1125</v>
      </c>
    </row>
    <row r="85" spans="1:14" x14ac:dyDescent="0.25">
      <c r="A85" s="302" t="s">
        <v>2</v>
      </c>
      <c r="B85" s="28" t="s">
        <v>44</v>
      </c>
      <c r="C85" s="4">
        <f t="shared" si="6"/>
        <v>528141</v>
      </c>
      <c r="D85" s="4">
        <f t="shared" si="6"/>
        <v>461822</v>
      </c>
      <c r="E85" s="4">
        <f t="shared" si="6"/>
        <v>493864</v>
      </c>
      <c r="F85" s="4">
        <f t="shared" si="6"/>
        <v>1628046</v>
      </c>
      <c r="G85" s="4">
        <f t="shared" si="6"/>
        <v>1029172</v>
      </c>
      <c r="H85" s="4">
        <f t="shared" si="6"/>
        <v>852370</v>
      </c>
      <c r="I85" s="4">
        <f t="shared" si="6"/>
        <v>1305334</v>
      </c>
      <c r="J85" s="4">
        <f t="shared" si="6"/>
        <v>1658048</v>
      </c>
      <c r="K85" s="4">
        <f t="shared" si="6"/>
        <v>1110515</v>
      </c>
      <c r="L85" s="4">
        <f t="shared" si="6"/>
        <v>751478</v>
      </c>
      <c r="M85" s="4">
        <f t="shared" si="6"/>
        <v>688375</v>
      </c>
      <c r="N85" s="4">
        <f t="shared" si="6"/>
        <v>528012</v>
      </c>
    </row>
    <row r="86" spans="1:14" x14ac:dyDescent="0.25">
      <c r="A86" s="302" t="s">
        <v>35</v>
      </c>
      <c r="B86" s="28" t="s">
        <v>44</v>
      </c>
      <c r="C86" s="4">
        <f t="shared" si="6"/>
        <v>106</v>
      </c>
      <c r="D86" s="4">
        <f t="shared" si="6"/>
        <v>96</v>
      </c>
      <c r="E86" s="4">
        <f t="shared" si="6"/>
        <v>101</v>
      </c>
      <c r="F86" s="4">
        <f t="shared" si="6"/>
        <v>101</v>
      </c>
      <c r="G86" s="4">
        <f t="shared" si="6"/>
        <v>101</v>
      </c>
      <c r="H86" s="4">
        <f t="shared" si="6"/>
        <v>98</v>
      </c>
      <c r="I86" s="4">
        <f t="shared" si="6"/>
        <v>101</v>
      </c>
      <c r="J86" s="4">
        <f t="shared" si="6"/>
        <v>105</v>
      </c>
      <c r="K86" s="4">
        <f t="shared" si="6"/>
        <v>96</v>
      </c>
      <c r="L86" s="4">
        <f t="shared" si="6"/>
        <v>110</v>
      </c>
      <c r="M86" s="4">
        <f t="shared" si="6"/>
        <v>105</v>
      </c>
      <c r="N86" s="4">
        <f t="shared" si="6"/>
        <v>96</v>
      </c>
    </row>
    <row r="87" spans="1:14" x14ac:dyDescent="0.25">
      <c r="A87" s="302" t="s">
        <v>4</v>
      </c>
      <c r="B87" s="28" t="s">
        <v>44</v>
      </c>
      <c r="C87" s="4">
        <f t="shared" si="6"/>
        <v>4260</v>
      </c>
      <c r="D87" s="4">
        <f t="shared" si="6"/>
        <v>6197</v>
      </c>
      <c r="E87" s="4">
        <f t="shared" si="6"/>
        <v>1531</v>
      </c>
      <c r="F87" s="4">
        <f t="shared" si="6"/>
        <v>7096</v>
      </c>
      <c r="G87" s="4">
        <f t="shared" si="6"/>
        <v>11781</v>
      </c>
      <c r="H87" s="4">
        <f t="shared" si="6"/>
        <v>10889</v>
      </c>
      <c r="I87" s="4">
        <f t="shared" si="6"/>
        <v>7452</v>
      </c>
      <c r="J87" s="4">
        <f t="shared" si="6"/>
        <v>11334</v>
      </c>
      <c r="K87" s="4">
        <f t="shared" si="6"/>
        <v>3526</v>
      </c>
      <c r="L87" s="4">
        <f t="shared" si="6"/>
        <v>3885</v>
      </c>
      <c r="M87" s="4">
        <f t="shared" si="6"/>
        <v>1122</v>
      </c>
      <c r="N87" s="4">
        <f t="shared" si="6"/>
        <v>3862</v>
      </c>
    </row>
    <row r="88" spans="1:14" x14ac:dyDescent="0.25">
      <c r="A88" s="302" t="s">
        <v>101</v>
      </c>
      <c r="B88" s="28" t="s">
        <v>44</v>
      </c>
      <c r="C88" s="4">
        <f t="shared" si="6"/>
        <v>32132</v>
      </c>
      <c r="D88" s="4">
        <f t="shared" si="6"/>
        <v>31189</v>
      </c>
      <c r="E88" s="4">
        <f t="shared" si="6"/>
        <v>33916</v>
      </c>
      <c r="F88" s="4">
        <f t="shared" si="6"/>
        <v>31191</v>
      </c>
      <c r="G88" s="4">
        <f t="shared" si="6"/>
        <v>24725</v>
      </c>
      <c r="H88" s="4">
        <f t="shared" si="6"/>
        <v>8364</v>
      </c>
      <c r="I88" s="4">
        <f t="shared" si="6"/>
        <v>13170</v>
      </c>
      <c r="J88" s="4">
        <f t="shared" si="6"/>
        <v>14407</v>
      </c>
      <c r="K88" s="4">
        <f t="shared" si="6"/>
        <v>15997</v>
      </c>
      <c r="L88" s="4">
        <f t="shared" si="6"/>
        <v>14365</v>
      </c>
      <c r="M88" s="4">
        <f t="shared" si="6"/>
        <v>14566</v>
      </c>
      <c r="N88" s="4">
        <f t="shared" si="6"/>
        <v>10827</v>
      </c>
    </row>
    <row r="89" spans="1:14" x14ac:dyDescent="0.25">
      <c r="A89" s="302" t="s">
        <v>102</v>
      </c>
      <c r="B89" s="28" t="s">
        <v>44</v>
      </c>
      <c r="C89" s="4">
        <f t="shared" si="6"/>
        <v>109427</v>
      </c>
      <c r="D89" s="4">
        <f t="shared" si="6"/>
        <v>105628</v>
      </c>
      <c r="E89" s="4">
        <f t="shared" si="6"/>
        <v>118055</v>
      </c>
      <c r="F89" s="4">
        <f t="shared" si="6"/>
        <v>125916</v>
      </c>
      <c r="G89" s="4">
        <f t="shared" si="6"/>
        <v>139640</v>
      </c>
      <c r="H89" s="4">
        <f t="shared" si="6"/>
        <v>133155</v>
      </c>
      <c r="I89" s="4">
        <f t="shared" si="6"/>
        <v>138829</v>
      </c>
      <c r="J89" s="4">
        <f t="shared" si="6"/>
        <v>151270</v>
      </c>
      <c r="K89" s="4">
        <f t="shared" si="6"/>
        <v>126759</v>
      </c>
      <c r="L89" s="4">
        <f t="shared" si="6"/>
        <v>148983</v>
      </c>
      <c r="M89" s="4">
        <f t="shared" si="6"/>
        <v>135413</v>
      </c>
      <c r="N89" s="4">
        <f t="shared" si="6"/>
        <v>133849</v>
      </c>
    </row>
    <row r="90" spans="1:14" x14ac:dyDescent="0.25">
      <c r="A90" s="302" t="s">
        <v>5</v>
      </c>
      <c r="B90" s="28" t="s">
        <v>44</v>
      </c>
      <c r="C90" s="4">
        <f t="shared" si="6"/>
        <v>16813</v>
      </c>
      <c r="D90" s="4">
        <f t="shared" si="6"/>
        <v>6043</v>
      </c>
      <c r="E90" s="4">
        <f t="shared" si="6"/>
        <v>3877</v>
      </c>
      <c r="F90" s="4">
        <f t="shared" si="6"/>
        <v>10395</v>
      </c>
      <c r="G90" s="4">
        <f t="shared" si="6"/>
        <v>32370</v>
      </c>
      <c r="H90" s="4">
        <f t="shared" si="6"/>
        <v>10019</v>
      </c>
      <c r="I90" s="4">
        <f t="shared" si="6"/>
        <v>54087</v>
      </c>
      <c r="J90" s="4">
        <f t="shared" si="6"/>
        <v>15181</v>
      </c>
      <c r="K90" s="4">
        <f t="shared" si="6"/>
        <v>22184</v>
      </c>
      <c r="L90" s="4">
        <f t="shared" si="6"/>
        <v>3254</v>
      </c>
      <c r="M90" s="4">
        <f t="shared" si="6"/>
        <v>11997</v>
      </c>
      <c r="N90" s="4">
        <f t="shared" si="6"/>
        <v>1972</v>
      </c>
    </row>
    <row r="91" spans="1:14" x14ac:dyDescent="0.25">
      <c r="A91" s="303" t="s">
        <v>43</v>
      </c>
      <c r="B91" s="28" t="s">
        <v>44</v>
      </c>
      <c r="C91" s="4">
        <f t="shared" si="6"/>
        <v>456633</v>
      </c>
      <c r="D91" s="4">
        <f t="shared" si="6"/>
        <v>481364</v>
      </c>
      <c r="E91" s="4">
        <f t="shared" si="6"/>
        <v>375683</v>
      </c>
      <c r="F91" s="4">
        <f t="shared" si="6"/>
        <v>283239</v>
      </c>
      <c r="G91" s="4">
        <f t="shared" si="6"/>
        <v>137875</v>
      </c>
      <c r="H91" s="4">
        <f t="shared" si="6"/>
        <v>83043</v>
      </c>
      <c r="I91" s="4">
        <f t="shared" si="6"/>
        <v>88749</v>
      </c>
      <c r="J91" s="4">
        <f t="shared" si="6"/>
        <v>76428</v>
      </c>
      <c r="K91" s="4">
        <f t="shared" si="6"/>
        <v>114436</v>
      </c>
      <c r="L91" s="4">
        <f t="shared" si="6"/>
        <v>215548</v>
      </c>
      <c r="M91" s="4">
        <f t="shared" si="6"/>
        <v>321737</v>
      </c>
      <c r="N91" s="4">
        <f t="shared" si="6"/>
        <v>456049</v>
      </c>
    </row>
    <row r="92" spans="1:14" x14ac:dyDescent="0.25">
      <c r="A92" s="302" t="s">
        <v>11</v>
      </c>
      <c r="B92" s="28" t="s">
        <v>44</v>
      </c>
      <c r="C92" s="4">
        <f t="shared" si="6"/>
        <v>0</v>
      </c>
      <c r="D92" s="4">
        <f t="shared" si="6"/>
        <v>0</v>
      </c>
      <c r="E92" s="4">
        <f t="shared" si="6"/>
        <v>0</v>
      </c>
      <c r="F92" s="4">
        <f t="shared" si="6"/>
        <v>0</v>
      </c>
      <c r="G92" s="4">
        <f t="shared" si="6"/>
        <v>0</v>
      </c>
      <c r="H92" s="4">
        <f t="shared" si="6"/>
        <v>0</v>
      </c>
      <c r="I92" s="4">
        <f t="shared" si="6"/>
        <v>0</v>
      </c>
      <c r="J92" s="4">
        <f t="shared" si="6"/>
        <v>0</v>
      </c>
      <c r="K92" s="4">
        <f t="shared" si="6"/>
        <v>0</v>
      </c>
      <c r="L92" s="4">
        <f t="shared" si="6"/>
        <v>0</v>
      </c>
      <c r="M92" s="4">
        <f t="shared" si="6"/>
        <v>0</v>
      </c>
      <c r="N92" s="4">
        <f t="shared" si="6"/>
        <v>0</v>
      </c>
    </row>
    <row r="93" spans="1:14" x14ac:dyDescent="0.25">
      <c r="A93" s="302" t="s">
        <v>104</v>
      </c>
      <c r="B93" s="28" t="s">
        <v>44</v>
      </c>
      <c r="C93" s="4">
        <f t="shared" si="6"/>
        <v>272548</v>
      </c>
      <c r="D93" s="4">
        <f t="shared" si="6"/>
        <v>180199</v>
      </c>
      <c r="E93" s="4">
        <f t="shared" si="6"/>
        <v>254949</v>
      </c>
      <c r="F93" s="4">
        <f t="shared" si="6"/>
        <v>214508</v>
      </c>
      <c r="G93" s="4">
        <f t="shared" si="6"/>
        <v>132896</v>
      </c>
      <c r="H93" s="4">
        <f t="shared" si="6"/>
        <v>98880</v>
      </c>
      <c r="I93" s="4">
        <f t="shared" si="6"/>
        <v>184744</v>
      </c>
      <c r="J93" s="4">
        <f t="shared" si="6"/>
        <v>172221</v>
      </c>
      <c r="K93" s="4">
        <f t="shared" si="6"/>
        <v>177817</v>
      </c>
      <c r="L93" s="4">
        <f t="shared" si="6"/>
        <v>238851</v>
      </c>
      <c r="M93" s="4">
        <f t="shared" si="6"/>
        <v>111294</v>
      </c>
      <c r="N93" s="4">
        <f t="shared" si="6"/>
        <v>236761</v>
      </c>
    </row>
    <row r="94" spans="1:14" x14ac:dyDescent="0.25">
      <c r="A94" s="302" t="s">
        <v>6</v>
      </c>
      <c r="B94" s="28" t="s">
        <v>44</v>
      </c>
      <c r="C94" s="4">
        <f t="shared" ref="C94:N98" si="7">C117+C140</f>
        <v>1539</v>
      </c>
      <c r="D94" s="4">
        <f t="shared" si="7"/>
        <v>0</v>
      </c>
      <c r="E94" s="4">
        <f t="shared" si="7"/>
        <v>0</v>
      </c>
      <c r="F94" s="4">
        <f t="shared" si="7"/>
        <v>0</v>
      </c>
      <c r="G94" s="4">
        <f t="shared" si="7"/>
        <v>0</v>
      </c>
      <c r="H94" s="4">
        <f t="shared" si="7"/>
        <v>0</v>
      </c>
      <c r="I94" s="4">
        <f t="shared" si="7"/>
        <v>0</v>
      </c>
      <c r="J94" s="4">
        <f t="shared" si="7"/>
        <v>0</v>
      </c>
      <c r="K94" s="4">
        <f t="shared" si="7"/>
        <v>0</v>
      </c>
      <c r="L94" s="4">
        <f t="shared" si="7"/>
        <v>0</v>
      </c>
      <c r="M94" s="4">
        <f t="shared" si="7"/>
        <v>0</v>
      </c>
      <c r="N94" s="4">
        <f t="shared" si="7"/>
        <v>0</v>
      </c>
    </row>
    <row r="95" spans="1:14" x14ac:dyDescent="0.25">
      <c r="A95" s="290" t="s">
        <v>106</v>
      </c>
      <c r="B95" s="262" t="s">
        <v>44</v>
      </c>
      <c r="C95" s="4">
        <f t="shared" si="7"/>
        <v>0</v>
      </c>
      <c r="D95" s="4">
        <f t="shared" si="7"/>
        <v>0</v>
      </c>
      <c r="E95" s="4">
        <f t="shared" si="7"/>
        <v>179</v>
      </c>
      <c r="F95" s="4">
        <f t="shared" si="7"/>
        <v>0</v>
      </c>
      <c r="G95" s="4">
        <f t="shared" si="7"/>
        <v>0</v>
      </c>
      <c r="H95" s="4">
        <f t="shared" si="7"/>
        <v>0</v>
      </c>
      <c r="I95" s="4">
        <f t="shared" si="7"/>
        <v>0</v>
      </c>
      <c r="J95" s="4">
        <f t="shared" si="7"/>
        <v>0</v>
      </c>
      <c r="K95" s="4">
        <f t="shared" si="7"/>
        <v>0</v>
      </c>
      <c r="L95" s="4">
        <f t="shared" si="7"/>
        <v>0</v>
      </c>
      <c r="M95" s="4">
        <f t="shared" si="7"/>
        <v>0</v>
      </c>
      <c r="N95" s="4">
        <f t="shared" si="7"/>
        <v>2322</v>
      </c>
    </row>
    <row r="96" spans="1:14" x14ac:dyDescent="0.25">
      <c r="A96" s="302" t="s">
        <v>89</v>
      </c>
      <c r="B96" s="28" t="s">
        <v>44</v>
      </c>
      <c r="C96" s="4">
        <f t="shared" si="7"/>
        <v>2768</v>
      </c>
      <c r="D96" s="4">
        <f t="shared" si="7"/>
        <v>2666</v>
      </c>
      <c r="E96" s="4">
        <f t="shared" si="7"/>
        <v>0</v>
      </c>
      <c r="F96" s="4">
        <f t="shared" si="7"/>
        <v>0</v>
      </c>
      <c r="G96" s="4">
        <f t="shared" si="7"/>
        <v>0</v>
      </c>
      <c r="H96" s="4">
        <f t="shared" si="7"/>
        <v>0</v>
      </c>
      <c r="I96" s="4">
        <f t="shared" si="7"/>
        <v>2816</v>
      </c>
      <c r="J96" s="4">
        <f t="shared" si="7"/>
        <v>1159</v>
      </c>
      <c r="K96" s="4">
        <f t="shared" si="7"/>
        <v>0</v>
      </c>
      <c r="L96" s="4">
        <f t="shared" si="7"/>
        <v>0</v>
      </c>
      <c r="M96" s="4">
        <f t="shared" si="7"/>
        <v>25</v>
      </c>
      <c r="N96" s="4">
        <f t="shared" si="7"/>
        <v>0</v>
      </c>
    </row>
    <row r="97" spans="1:17" x14ac:dyDescent="0.25">
      <c r="A97" s="302" t="s">
        <v>7</v>
      </c>
      <c r="B97" s="28" t="s">
        <v>44</v>
      </c>
      <c r="C97" s="4">
        <f t="shared" si="7"/>
        <v>82969</v>
      </c>
      <c r="D97" s="4">
        <f t="shared" si="7"/>
        <v>80576</v>
      </c>
      <c r="E97" s="4">
        <f t="shared" si="7"/>
        <v>88776</v>
      </c>
      <c r="F97" s="4">
        <f t="shared" si="7"/>
        <v>66100</v>
      </c>
      <c r="G97" s="4">
        <f t="shared" si="7"/>
        <v>56114</v>
      </c>
      <c r="H97" s="4">
        <f t="shared" si="7"/>
        <v>47604</v>
      </c>
      <c r="I97" s="4">
        <f t="shared" si="7"/>
        <v>78662</v>
      </c>
      <c r="J97" s="4">
        <f t="shared" si="7"/>
        <v>113720</v>
      </c>
      <c r="K97" s="4">
        <f t="shared" si="7"/>
        <v>57257</v>
      </c>
      <c r="L97" s="4">
        <f t="shared" si="7"/>
        <v>55282</v>
      </c>
      <c r="M97" s="4">
        <f t="shared" si="7"/>
        <v>77923</v>
      </c>
      <c r="N97" s="4">
        <f t="shared" si="7"/>
        <v>94370</v>
      </c>
    </row>
    <row r="98" spans="1:17" x14ac:dyDescent="0.25">
      <c r="A98" s="302" t="s">
        <v>30</v>
      </c>
      <c r="B98" s="28" t="s">
        <v>44</v>
      </c>
      <c r="C98" s="4">
        <f t="shared" si="7"/>
        <v>1317</v>
      </c>
      <c r="D98" s="4">
        <f t="shared" si="7"/>
        <v>0</v>
      </c>
      <c r="E98" s="4">
        <f t="shared" si="7"/>
        <v>0</v>
      </c>
      <c r="F98" s="4">
        <f t="shared" si="7"/>
        <v>0</v>
      </c>
      <c r="G98" s="4">
        <f t="shared" si="7"/>
        <v>0</v>
      </c>
      <c r="H98" s="4">
        <f t="shared" si="7"/>
        <v>0</v>
      </c>
      <c r="I98" s="4">
        <f t="shared" si="7"/>
        <v>0</v>
      </c>
      <c r="J98" s="4">
        <f t="shared" si="7"/>
        <v>0</v>
      </c>
      <c r="K98" s="4">
        <f t="shared" si="7"/>
        <v>0</v>
      </c>
      <c r="L98" s="4">
        <f t="shared" si="7"/>
        <v>0</v>
      </c>
      <c r="M98" s="4">
        <f t="shared" si="7"/>
        <v>0</v>
      </c>
      <c r="N98" s="4">
        <f t="shared" si="7"/>
        <v>0</v>
      </c>
      <c r="O98" s="45"/>
    </row>
    <row r="99" spans="1:17" x14ac:dyDescent="0.25">
      <c r="A99" s="134"/>
      <c r="B99" s="134"/>
      <c r="C99" s="134"/>
      <c r="D99" s="134"/>
      <c r="E99" s="134"/>
      <c r="F99" s="134"/>
      <c r="G99" s="134"/>
      <c r="H99" s="134"/>
      <c r="I99" s="134"/>
      <c r="J99" s="150"/>
      <c r="K99" s="134"/>
      <c r="L99" s="134"/>
      <c r="M99" s="134"/>
      <c r="N99" s="134"/>
    </row>
    <row r="100" spans="1:17" ht="13.5" thickBot="1" x14ac:dyDescent="0.35">
      <c r="A100" s="120" t="s">
        <v>16</v>
      </c>
      <c r="B100" s="120" t="s">
        <v>15</v>
      </c>
      <c r="C100" s="62">
        <v>1</v>
      </c>
      <c r="D100" s="62">
        <v>2</v>
      </c>
      <c r="E100" s="62">
        <v>3</v>
      </c>
      <c r="F100" s="62">
        <v>4</v>
      </c>
      <c r="G100" s="62">
        <v>5</v>
      </c>
      <c r="H100" s="62">
        <v>6</v>
      </c>
      <c r="I100" s="62">
        <v>7</v>
      </c>
      <c r="J100" s="62">
        <v>8</v>
      </c>
      <c r="K100" s="62">
        <v>9</v>
      </c>
      <c r="L100" s="62">
        <v>10</v>
      </c>
      <c r="M100" s="62">
        <v>11</v>
      </c>
      <c r="N100" s="62">
        <v>12</v>
      </c>
    </row>
    <row r="101" spans="1:17" ht="13" thickTop="1" x14ac:dyDescent="0.25">
      <c r="A101" s="302" t="s">
        <v>8</v>
      </c>
      <c r="B101" s="28" t="s">
        <v>44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31">
        <v>0</v>
      </c>
      <c r="L101" s="31">
        <v>0</v>
      </c>
      <c r="M101" s="4">
        <v>0</v>
      </c>
      <c r="N101" s="31">
        <v>0</v>
      </c>
    </row>
    <row r="102" spans="1:17" x14ac:dyDescent="0.25">
      <c r="A102" s="302" t="s">
        <v>38</v>
      </c>
      <c r="B102" s="28" t="s">
        <v>44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1">
        <v>0</v>
      </c>
      <c r="K102" s="13">
        <v>0</v>
      </c>
      <c r="L102" s="13">
        <v>0</v>
      </c>
      <c r="M102" s="1">
        <v>0</v>
      </c>
      <c r="N102" s="13">
        <v>0</v>
      </c>
    </row>
    <row r="103" spans="1:17" x14ac:dyDescent="0.25">
      <c r="A103" s="302" t="s">
        <v>0</v>
      </c>
      <c r="B103" s="28" t="s">
        <v>44</v>
      </c>
      <c r="C103" s="4">
        <v>20</v>
      </c>
      <c r="D103" s="4">
        <v>0</v>
      </c>
      <c r="E103" s="4">
        <v>0</v>
      </c>
      <c r="F103" s="4">
        <v>1E-3</v>
      </c>
      <c r="G103" s="4">
        <v>0</v>
      </c>
      <c r="H103" s="4">
        <v>0</v>
      </c>
      <c r="I103" s="4">
        <v>74</v>
      </c>
      <c r="J103" s="1">
        <v>22</v>
      </c>
      <c r="K103" s="267">
        <v>2</v>
      </c>
      <c r="L103" s="13">
        <v>0</v>
      </c>
      <c r="M103" s="1">
        <v>338</v>
      </c>
      <c r="N103" s="39">
        <v>0</v>
      </c>
    </row>
    <row r="104" spans="1:17" ht="25" x14ac:dyDescent="0.25">
      <c r="A104" s="301" t="s">
        <v>103</v>
      </c>
      <c r="B104" s="28" t="s">
        <v>44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291">
        <v>0</v>
      </c>
      <c r="K104" s="307">
        <v>0</v>
      </c>
      <c r="L104" s="292">
        <v>0</v>
      </c>
      <c r="M104" s="291">
        <v>0</v>
      </c>
      <c r="N104" s="306">
        <v>0</v>
      </c>
    </row>
    <row r="105" spans="1:17" x14ac:dyDescent="0.25">
      <c r="A105" s="302" t="s">
        <v>1</v>
      </c>
      <c r="B105" s="28" t="s">
        <v>44</v>
      </c>
      <c r="C105" s="4">
        <v>0</v>
      </c>
      <c r="D105" s="4">
        <v>0</v>
      </c>
      <c r="E105" s="4">
        <v>0</v>
      </c>
      <c r="F105" s="4">
        <v>0</v>
      </c>
      <c r="G105" s="4">
        <v>1779</v>
      </c>
      <c r="H105" s="4">
        <v>30024</v>
      </c>
      <c r="I105" s="4">
        <v>0</v>
      </c>
      <c r="J105" s="1">
        <v>0</v>
      </c>
      <c r="K105" s="40">
        <v>0</v>
      </c>
      <c r="L105" s="39">
        <v>0</v>
      </c>
      <c r="M105" s="1">
        <v>0</v>
      </c>
      <c r="N105" s="39">
        <v>0</v>
      </c>
    </row>
    <row r="106" spans="1:17" x14ac:dyDescent="0.25">
      <c r="A106" s="303" t="s">
        <v>83</v>
      </c>
      <c r="B106" s="28" t="s">
        <v>44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244">
        <v>780</v>
      </c>
      <c r="K106" s="250">
        <v>0</v>
      </c>
      <c r="L106" s="247">
        <v>0</v>
      </c>
      <c r="M106" s="247">
        <v>0</v>
      </c>
      <c r="N106" s="247">
        <v>0</v>
      </c>
    </row>
    <row r="107" spans="1:17" x14ac:dyDescent="0.25">
      <c r="A107" s="303" t="s">
        <v>40</v>
      </c>
      <c r="B107" s="28" t="s">
        <v>44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18.733999999999998</v>
      </c>
      <c r="J107" s="1">
        <v>0</v>
      </c>
      <c r="K107" s="40">
        <v>0</v>
      </c>
      <c r="L107" s="39">
        <v>0</v>
      </c>
      <c r="M107" s="1">
        <v>0</v>
      </c>
      <c r="N107" s="39">
        <v>0</v>
      </c>
    </row>
    <row r="108" spans="1:17" x14ac:dyDescent="0.25">
      <c r="A108" s="302" t="s">
        <v>2</v>
      </c>
      <c r="B108" s="28" t="s">
        <v>44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1">
        <v>0</v>
      </c>
      <c r="K108" s="40">
        <v>0</v>
      </c>
      <c r="L108" s="39">
        <v>0</v>
      </c>
      <c r="M108" s="1">
        <v>0</v>
      </c>
      <c r="N108" s="39">
        <v>0</v>
      </c>
    </row>
    <row r="109" spans="1:17" x14ac:dyDescent="0.25">
      <c r="A109" s="302" t="s">
        <v>35</v>
      </c>
      <c r="B109" s="28" t="s">
        <v>44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1">
        <v>0</v>
      </c>
      <c r="K109" s="40">
        <v>0</v>
      </c>
      <c r="L109" s="39">
        <v>0</v>
      </c>
      <c r="M109" s="1">
        <v>0</v>
      </c>
      <c r="N109" s="39">
        <v>0</v>
      </c>
    </row>
    <row r="110" spans="1:17" x14ac:dyDescent="0.25">
      <c r="A110" s="302" t="s">
        <v>4</v>
      </c>
      <c r="B110" s="28" t="s">
        <v>44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1">
        <v>0</v>
      </c>
      <c r="K110" s="15">
        <v>0</v>
      </c>
      <c r="L110" s="38">
        <v>0</v>
      </c>
      <c r="M110" s="1">
        <v>0</v>
      </c>
      <c r="N110" s="38">
        <v>0</v>
      </c>
    </row>
    <row r="111" spans="1:17" x14ac:dyDescent="0.25">
      <c r="A111" s="302" t="s">
        <v>101</v>
      </c>
      <c r="B111" s="28" t="s">
        <v>44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12">
        <v>0</v>
      </c>
      <c r="L111" s="12">
        <v>0</v>
      </c>
      <c r="M111" s="12">
        <v>0</v>
      </c>
      <c r="N111" s="12">
        <v>0</v>
      </c>
      <c r="Q111" s="135"/>
    </row>
    <row r="112" spans="1:17" x14ac:dyDescent="0.25">
      <c r="A112" s="302" t="s">
        <v>102</v>
      </c>
      <c r="B112" s="28" t="s">
        <v>44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12">
        <v>0</v>
      </c>
      <c r="L112" s="12">
        <v>0</v>
      </c>
      <c r="M112" s="12">
        <v>0</v>
      </c>
      <c r="N112" s="12">
        <v>0</v>
      </c>
      <c r="Q112" s="135"/>
    </row>
    <row r="113" spans="1:14" x14ac:dyDescent="0.25">
      <c r="A113" s="302" t="s">
        <v>5</v>
      </c>
      <c r="B113" s="28" t="s">
        <v>44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1">
        <v>0</v>
      </c>
      <c r="K113" s="15">
        <v>0</v>
      </c>
      <c r="L113" s="38">
        <v>0</v>
      </c>
      <c r="M113" s="1">
        <v>0</v>
      </c>
      <c r="N113" s="39">
        <v>0</v>
      </c>
    </row>
    <row r="114" spans="1:14" x14ac:dyDescent="0.25">
      <c r="A114" s="303" t="s">
        <v>43</v>
      </c>
      <c r="B114" s="28" t="s">
        <v>44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1">
        <v>0</v>
      </c>
      <c r="K114" s="15">
        <v>0</v>
      </c>
      <c r="L114" s="38">
        <v>0</v>
      </c>
      <c r="M114" s="1">
        <v>0</v>
      </c>
      <c r="N114" s="39">
        <v>0</v>
      </c>
    </row>
    <row r="115" spans="1:14" x14ac:dyDescent="0.25">
      <c r="A115" s="302" t="s">
        <v>11</v>
      </c>
      <c r="B115" s="28" t="s">
        <v>44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1">
        <v>0</v>
      </c>
      <c r="K115" s="15">
        <v>0</v>
      </c>
      <c r="L115" s="38">
        <v>0</v>
      </c>
      <c r="M115" s="1">
        <v>0</v>
      </c>
      <c r="N115" s="38">
        <v>0</v>
      </c>
    </row>
    <row r="116" spans="1:14" x14ac:dyDescent="0.25">
      <c r="A116" s="302" t="s">
        <v>104</v>
      </c>
      <c r="B116" s="28" t="s">
        <v>44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291">
        <v>0</v>
      </c>
      <c r="K116" s="308">
        <v>0</v>
      </c>
      <c r="L116" s="309">
        <v>0</v>
      </c>
      <c r="M116" s="291">
        <v>0</v>
      </c>
      <c r="N116" s="309">
        <v>0</v>
      </c>
    </row>
    <row r="117" spans="1:14" x14ac:dyDescent="0.25">
      <c r="A117" s="302" t="s">
        <v>6</v>
      </c>
      <c r="B117" s="28" t="s">
        <v>44</v>
      </c>
      <c r="C117" s="4">
        <v>1539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1">
        <v>0</v>
      </c>
      <c r="K117" s="40">
        <v>0</v>
      </c>
      <c r="L117" s="39">
        <v>0</v>
      </c>
      <c r="M117" s="1">
        <v>0</v>
      </c>
      <c r="N117" s="39">
        <v>0</v>
      </c>
    </row>
    <row r="118" spans="1:14" x14ac:dyDescent="0.25">
      <c r="A118" s="290" t="s">
        <v>106</v>
      </c>
      <c r="B118" s="28" t="s">
        <v>44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252">
        <v>0</v>
      </c>
      <c r="K118" s="254">
        <v>0</v>
      </c>
      <c r="L118" s="253">
        <v>0</v>
      </c>
      <c r="M118" s="252">
        <v>0</v>
      </c>
      <c r="N118" s="253">
        <v>0</v>
      </c>
    </row>
    <row r="119" spans="1:14" ht="14.25" customHeight="1" x14ac:dyDescent="0.25">
      <c r="A119" s="302" t="s">
        <v>89</v>
      </c>
      <c r="B119" s="28" t="s">
        <v>44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252">
        <v>0</v>
      </c>
      <c r="K119" s="254">
        <v>0</v>
      </c>
      <c r="L119" s="253">
        <v>0</v>
      </c>
      <c r="M119" s="252">
        <v>0</v>
      </c>
      <c r="N119" s="253">
        <v>0</v>
      </c>
    </row>
    <row r="120" spans="1:14" x14ac:dyDescent="0.25">
      <c r="A120" s="302" t="s">
        <v>7</v>
      </c>
      <c r="B120" s="28" t="s">
        <v>44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1">
        <v>0</v>
      </c>
      <c r="K120" s="40">
        <v>0</v>
      </c>
      <c r="L120" s="39">
        <v>0</v>
      </c>
      <c r="M120" s="1">
        <v>0</v>
      </c>
      <c r="N120" s="39">
        <v>0</v>
      </c>
    </row>
    <row r="121" spans="1:14" x14ac:dyDescent="0.25">
      <c r="A121" s="302" t="s">
        <v>30</v>
      </c>
      <c r="B121" s="28" t="s">
        <v>44</v>
      </c>
      <c r="C121" s="4">
        <v>1317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1">
        <v>0</v>
      </c>
      <c r="K121" s="40">
        <v>0</v>
      </c>
      <c r="L121" s="39">
        <v>0</v>
      </c>
      <c r="M121" s="1">
        <v>0</v>
      </c>
      <c r="N121" s="39">
        <v>0</v>
      </c>
    </row>
    <row r="123" spans="1:14" ht="13.5" thickBot="1" x14ac:dyDescent="0.35">
      <c r="A123" s="5" t="s">
        <v>18</v>
      </c>
      <c r="B123" s="5" t="s">
        <v>15</v>
      </c>
      <c r="C123" s="6">
        <v>1</v>
      </c>
      <c r="D123" s="6">
        <v>2</v>
      </c>
      <c r="E123" s="6">
        <v>3</v>
      </c>
      <c r="F123" s="6">
        <v>4</v>
      </c>
      <c r="G123" s="6">
        <v>5</v>
      </c>
      <c r="H123" s="6">
        <v>6</v>
      </c>
      <c r="I123" s="6">
        <v>7</v>
      </c>
      <c r="J123" s="6">
        <v>8</v>
      </c>
      <c r="K123" s="6">
        <v>9</v>
      </c>
      <c r="L123" s="6">
        <v>10</v>
      </c>
      <c r="M123" s="6">
        <v>11</v>
      </c>
      <c r="N123" s="6">
        <v>12</v>
      </c>
    </row>
    <row r="124" spans="1:14" ht="13" thickTop="1" x14ac:dyDescent="0.25">
      <c r="A124" s="302" t="s">
        <v>8</v>
      </c>
      <c r="B124" s="28" t="s">
        <v>44</v>
      </c>
      <c r="C124" s="13">
        <v>2090641</v>
      </c>
      <c r="D124" s="99">
        <v>5906224</v>
      </c>
      <c r="E124" s="35">
        <v>7120490</v>
      </c>
      <c r="F124" s="4">
        <v>10790186</v>
      </c>
      <c r="G124" s="4">
        <v>14779910</v>
      </c>
      <c r="H124" s="13">
        <v>13541288</v>
      </c>
      <c r="I124" s="37">
        <v>15348512</v>
      </c>
      <c r="J124" s="37">
        <v>16614503</v>
      </c>
      <c r="K124" s="37">
        <v>13462945</v>
      </c>
      <c r="L124" s="4">
        <v>13575149</v>
      </c>
      <c r="M124" s="37">
        <v>12721492</v>
      </c>
      <c r="N124" s="13">
        <v>18644383</v>
      </c>
    </row>
    <row r="125" spans="1:14" x14ac:dyDescent="0.25">
      <c r="A125" s="302" t="s">
        <v>38</v>
      </c>
      <c r="B125" s="28" t="s">
        <v>44</v>
      </c>
      <c r="C125" s="13">
        <v>0</v>
      </c>
      <c r="D125" s="100">
        <v>0</v>
      </c>
      <c r="E125" s="1">
        <v>0</v>
      </c>
      <c r="F125" s="1">
        <v>0</v>
      </c>
      <c r="G125" s="1">
        <v>0</v>
      </c>
      <c r="H125" s="13">
        <v>0</v>
      </c>
      <c r="I125" s="37">
        <v>0</v>
      </c>
      <c r="J125" s="13">
        <v>187</v>
      </c>
      <c r="K125" s="13">
        <v>0</v>
      </c>
      <c r="L125" s="1">
        <v>0</v>
      </c>
      <c r="M125" s="13">
        <v>0</v>
      </c>
      <c r="N125" s="13">
        <v>0</v>
      </c>
    </row>
    <row r="126" spans="1:14" x14ac:dyDescent="0.25">
      <c r="A126" s="302" t="s">
        <v>0</v>
      </c>
      <c r="B126" s="28" t="s">
        <v>44</v>
      </c>
      <c r="C126" s="13">
        <v>15142</v>
      </c>
      <c r="D126" s="100">
        <v>774</v>
      </c>
      <c r="E126" s="1">
        <v>3471</v>
      </c>
      <c r="F126" s="1">
        <v>434</v>
      </c>
      <c r="G126" s="1">
        <v>5870</v>
      </c>
      <c r="H126" s="13">
        <v>12271</v>
      </c>
      <c r="I126" s="37">
        <v>14399</v>
      </c>
      <c r="J126" s="37">
        <v>691</v>
      </c>
      <c r="K126" s="37">
        <v>842</v>
      </c>
      <c r="L126" s="1">
        <v>1928</v>
      </c>
      <c r="M126" s="37">
        <v>11411</v>
      </c>
      <c r="N126" s="13">
        <v>175</v>
      </c>
    </row>
    <row r="127" spans="1:14" ht="25" x14ac:dyDescent="0.25">
      <c r="A127" s="301" t="s">
        <v>103</v>
      </c>
      <c r="B127" s="28" t="s">
        <v>44</v>
      </c>
      <c r="C127" s="292">
        <v>0</v>
      </c>
      <c r="D127" s="293">
        <v>0</v>
      </c>
      <c r="E127" s="291">
        <v>835</v>
      </c>
      <c r="F127" s="291">
        <v>5014</v>
      </c>
      <c r="G127" s="291">
        <v>0</v>
      </c>
      <c r="H127" s="292">
        <v>6692</v>
      </c>
      <c r="I127" s="294">
        <v>0</v>
      </c>
      <c r="J127" s="294">
        <v>0</v>
      </c>
      <c r="K127" s="294">
        <v>0</v>
      </c>
      <c r="L127" s="291">
        <v>2895</v>
      </c>
      <c r="M127" s="294">
        <v>6539</v>
      </c>
      <c r="N127" s="292">
        <v>5213</v>
      </c>
    </row>
    <row r="128" spans="1:14" x14ac:dyDescent="0.25">
      <c r="A128" s="302" t="s">
        <v>1</v>
      </c>
      <c r="B128" s="28" t="s">
        <v>44</v>
      </c>
      <c r="C128" s="13">
        <v>27941768</v>
      </c>
      <c r="D128" s="100">
        <v>31076520</v>
      </c>
      <c r="E128" s="1">
        <v>29038023</v>
      </c>
      <c r="F128" s="1">
        <v>39819745</v>
      </c>
      <c r="G128" s="1">
        <v>21006596</v>
      </c>
      <c r="H128" s="13">
        <v>24149290</v>
      </c>
      <c r="I128" s="37">
        <v>28093403</v>
      </c>
      <c r="J128" s="37">
        <v>32239623</v>
      </c>
      <c r="K128" s="37">
        <v>27652609</v>
      </c>
      <c r="L128" s="1">
        <v>29331643</v>
      </c>
      <c r="M128" s="37">
        <v>29832582</v>
      </c>
      <c r="N128" s="13">
        <v>29441719</v>
      </c>
    </row>
    <row r="129" spans="1:14" x14ac:dyDescent="0.25">
      <c r="A129" s="303" t="s">
        <v>83</v>
      </c>
      <c r="B129" s="28" t="s">
        <v>44</v>
      </c>
      <c r="C129" s="249">
        <v>0</v>
      </c>
      <c r="D129" s="247">
        <v>0</v>
      </c>
      <c r="E129" s="249">
        <v>0</v>
      </c>
      <c r="F129" s="247">
        <v>0</v>
      </c>
      <c r="G129" s="12">
        <v>0</v>
      </c>
      <c r="H129" s="247">
        <v>0</v>
      </c>
      <c r="I129" s="249">
        <v>0</v>
      </c>
      <c r="J129" s="244">
        <v>259</v>
      </c>
      <c r="K129" s="250">
        <v>0</v>
      </c>
      <c r="L129" s="247">
        <v>0</v>
      </c>
      <c r="M129" s="247">
        <v>0</v>
      </c>
      <c r="N129" s="247">
        <v>0</v>
      </c>
    </row>
    <row r="130" spans="1:14" x14ac:dyDescent="0.25">
      <c r="A130" s="303" t="s">
        <v>40</v>
      </c>
      <c r="B130" s="28" t="s">
        <v>44</v>
      </c>
      <c r="C130" s="13">
        <v>4786</v>
      </c>
      <c r="D130" s="100">
        <v>920</v>
      </c>
      <c r="E130" s="1">
        <v>2634</v>
      </c>
      <c r="F130" s="1">
        <v>706</v>
      </c>
      <c r="G130" s="1">
        <v>4622</v>
      </c>
      <c r="H130" s="13">
        <v>6044251</v>
      </c>
      <c r="I130" s="37">
        <v>7456</v>
      </c>
      <c r="J130" s="37">
        <v>1232</v>
      </c>
      <c r="K130" s="37">
        <v>694</v>
      </c>
      <c r="L130" s="1">
        <v>1596</v>
      </c>
      <c r="M130" s="37">
        <v>6222</v>
      </c>
      <c r="N130" s="13">
        <v>1125</v>
      </c>
    </row>
    <row r="131" spans="1:14" x14ac:dyDescent="0.25">
      <c r="A131" s="302" t="s">
        <v>2</v>
      </c>
      <c r="B131" s="28" t="s">
        <v>44</v>
      </c>
      <c r="C131" s="13">
        <v>528141</v>
      </c>
      <c r="D131" s="100">
        <v>461822</v>
      </c>
      <c r="E131" s="1">
        <v>493864</v>
      </c>
      <c r="F131" s="1">
        <v>1628046</v>
      </c>
      <c r="G131" s="1">
        <v>1029172</v>
      </c>
      <c r="H131" s="13">
        <v>852370</v>
      </c>
      <c r="I131" s="37">
        <v>1305334</v>
      </c>
      <c r="J131" s="37">
        <v>1658048</v>
      </c>
      <c r="K131" s="37">
        <v>1110515</v>
      </c>
      <c r="L131" s="1">
        <v>751478</v>
      </c>
      <c r="M131" s="37">
        <v>688375</v>
      </c>
      <c r="N131" s="13">
        <v>528012</v>
      </c>
    </row>
    <row r="132" spans="1:14" x14ac:dyDescent="0.25">
      <c r="A132" s="302" t="s">
        <v>35</v>
      </c>
      <c r="B132" s="28" t="s">
        <v>44</v>
      </c>
      <c r="C132" s="13">
        <v>106</v>
      </c>
      <c r="D132" s="100">
        <v>96</v>
      </c>
      <c r="E132" s="1">
        <v>101</v>
      </c>
      <c r="F132" s="1">
        <v>101</v>
      </c>
      <c r="G132" s="1">
        <v>101</v>
      </c>
      <c r="H132" s="13">
        <v>98</v>
      </c>
      <c r="I132" s="37">
        <v>101</v>
      </c>
      <c r="J132" s="37">
        <v>105</v>
      </c>
      <c r="K132" s="37">
        <v>96</v>
      </c>
      <c r="L132" s="1">
        <v>110</v>
      </c>
      <c r="M132" s="37">
        <v>105</v>
      </c>
      <c r="N132" s="13">
        <v>96</v>
      </c>
    </row>
    <row r="133" spans="1:14" x14ac:dyDescent="0.25">
      <c r="A133" s="302" t="s">
        <v>4</v>
      </c>
      <c r="B133" s="28" t="s">
        <v>44</v>
      </c>
      <c r="C133" s="13">
        <v>4260</v>
      </c>
      <c r="D133" s="100">
        <v>6197</v>
      </c>
      <c r="E133" s="1">
        <v>1531</v>
      </c>
      <c r="F133" s="1">
        <v>7096</v>
      </c>
      <c r="G133" s="1">
        <v>11781</v>
      </c>
      <c r="H133" s="13">
        <v>10889</v>
      </c>
      <c r="I133" s="37">
        <v>7452</v>
      </c>
      <c r="J133" s="37">
        <v>11334</v>
      </c>
      <c r="K133" s="37">
        <v>3526</v>
      </c>
      <c r="L133" s="1">
        <v>3885</v>
      </c>
      <c r="M133" s="37">
        <v>1122</v>
      </c>
      <c r="N133" s="13">
        <v>3862</v>
      </c>
    </row>
    <row r="134" spans="1:14" x14ac:dyDescent="0.25">
      <c r="A134" s="302" t="s">
        <v>101</v>
      </c>
      <c r="B134" s="28" t="s">
        <v>44</v>
      </c>
      <c r="C134" s="292">
        <v>32132</v>
      </c>
      <c r="D134" s="293">
        <v>31189</v>
      </c>
      <c r="E134" s="291">
        <v>33916</v>
      </c>
      <c r="F134" s="291">
        <v>31191</v>
      </c>
      <c r="G134" s="291">
        <v>24725</v>
      </c>
      <c r="H134" s="292">
        <v>8364</v>
      </c>
      <c r="I134" s="294">
        <v>13170</v>
      </c>
      <c r="J134" s="294">
        <v>14407</v>
      </c>
      <c r="K134" s="294">
        <v>15997</v>
      </c>
      <c r="L134" s="291">
        <v>14365</v>
      </c>
      <c r="M134" s="294">
        <v>14566</v>
      </c>
      <c r="N134" s="292">
        <v>10827</v>
      </c>
    </row>
    <row r="135" spans="1:14" x14ac:dyDescent="0.25">
      <c r="A135" s="302" t="s">
        <v>102</v>
      </c>
      <c r="B135" s="28" t="s">
        <v>44</v>
      </c>
      <c r="C135" s="292">
        <v>109427</v>
      </c>
      <c r="D135" s="293">
        <v>105628</v>
      </c>
      <c r="E135" s="291">
        <v>118055</v>
      </c>
      <c r="F135" s="291">
        <v>125916</v>
      </c>
      <c r="G135" s="291">
        <v>139640</v>
      </c>
      <c r="H135" s="292">
        <v>133155</v>
      </c>
      <c r="I135" s="294">
        <v>138829</v>
      </c>
      <c r="J135" s="294">
        <v>151270</v>
      </c>
      <c r="K135" s="294">
        <v>126759</v>
      </c>
      <c r="L135" s="291">
        <v>148983</v>
      </c>
      <c r="M135" s="294">
        <v>135413</v>
      </c>
      <c r="N135" s="292">
        <v>133849</v>
      </c>
    </row>
    <row r="136" spans="1:14" x14ac:dyDescent="0.25">
      <c r="A136" s="302" t="s">
        <v>5</v>
      </c>
      <c r="B136" s="28" t="s">
        <v>44</v>
      </c>
      <c r="C136" s="13">
        <v>16813</v>
      </c>
      <c r="D136" s="100">
        <v>6043</v>
      </c>
      <c r="E136" s="1">
        <v>3877</v>
      </c>
      <c r="F136" s="1">
        <v>10395</v>
      </c>
      <c r="G136" s="1">
        <v>32370</v>
      </c>
      <c r="H136" s="13">
        <v>10019</v>
      </c>
      <c r="I136" s="37">
        <v>54087</v>
      </c>
      <c r="J136" s="37">
        <v>15181</v>
      </c>
      <c r="K136" s="37">
        <v>22184</v>
      </c>
      <c r="L136" s="1">
        <v>3254</v>
      </c>
      <c r="M136" s="37">
        <v>11997</v>
      </c>
      <c r="N136" s="13">
        <v>1972</v>
      </c>
    </row>
    <row r="137" spans="1:14" x14ac:dyDescent="0.25">
      <c r="A137" s="303" t="s">
        <v>43</v>
      </c>
      <c r="B137" s="28" t="s">
        <v>44</v>
      </c>
      <c r="C137" s="13">
        <v>456633</v>
      </c>
      <c r="D137" s="100">
        <v>481364</v>
      </c>
      <c r="E137" s="1">
        <v>375683</v>
      </c>
      <c r="F137" s="1">
        <v>283239</v>
      </c>
      <c r="G137" s="1">
        <v>137875</v>
      </c>
      <c r="H137" s="13">
        <v>83043</v>
      </c>
      <c r="I137" s="37">
        <v>88749</v>
      </c>
      <c r="J137" s="37">
        <v>76428</v>
      </c>
      <c r="K137" s="37">
        <v>114436</v>
      </c>
      <c r="L137" s="1">
        <v>215548</v>
      </c>
      <c r="M137" s="37">
        <v>321737</v>
      </c>
      <c r="N137" s="13">
        <v>456049</v>
      </c>
    </row>
    <row r="138" spans="1:14" x14ac:dyDescent="0.25">
      <c r="A138" s="302" t="s">
        <v>11</v>
      </c>
      <c r="B138" s="28" t="s">
        <v>44</v>
      </c>
      <c r="C138" s="13">
        <v>0</v>
      </c>
      <c r="D138" s="100">
        <v>0</v>
      </c>
      <c r="E138" s="1">
        <v>0</v>
      </c>
      <c r="F138" s="1">
        <v>0</v>
      </c>
      <c r="G138" s="1">
        <v>0</v>
      </c>
      <c r="H138" s="13">
        <v>0</v>
      </c>
      <c r="I138" s="37">
        <v>0</v>
      </c>
      <c r="J138" s="37">
        <v>0</v>
      </c>
      <c r="K138" s="37">
        <v>0</v>
      </c>
      <c r="L138" s="1">
        <v>0</v>
      </c>
      <c r="M138" s="37">
        <v>0</v>
      </c>
      <c r="N138" s="13">
        <v>0</v>
      </c>
    </row>
    <row r="139" spans="1:14" x14ac:dyDescent="0.25">
      <c r="A139" s="302" t="s">
        <v>104</v>
      </c>
      <c r="B139" s="28" t="s">
        <v>44</v>
      </c>
      <c r="C139" s="292">
        <v>272548</v>
      </c>
      <c r="D139" s="293">
        <v>180199</v>
      </c>
      <c r="E139" s="291">
        <v>254949</v>
      </c>
      <c r="F139" s="291">
        <v>214508</v>
      </c>
      <c r="G139" s="291">
        <v>132896</v>
      </c>
      <c r="H139" s="292">
        <v>98880</v>
      </c>
      <c r="I139" s="294">
        <v>184744</v>
      </c>
      <c r="J139" s="294">
        <v>172221</v>
      </c>
      <c r="K139" s="294">
        <v>177817</v>
      </c>
      <c r="L139" s="291">
        <v>238851</v>
      </c>
      <c r="M139" s="294">
        <v>111294</v>
      </c>
      <c r="N139" s="292">
        <v>236761</v>
      </c>
    </row>
    <row r="140" spans="1:14" x14ac:dyDescent="0.25">
      <c r="A140" s="302" t="s">
        <v>6</v>
      </c>
      <c r="B140" s="28" t="s">
        <v>44</v>
      </c>
      <c r="C140" s="13">
        <v>0</v>
      </c>
      <c r="D140" s="100">
        <v>0</v>
      </c>
      <c r="E140" s="2">
        <v>0</v>
      </c>
      <c r="F140" s="1">
        <v>0</v>
      </c>
      <c r="G140" s="1">
        <v>0</v>
      </c>
      <c r="H140" s="13">
        <v>0</v>
      </c>
      <c r="I140" s="37">
        <v>0</v>
      </c>
      <c r="J140" s="37">
        <v>0</v>
      </c>
      <c r="K140" s="37">
        <v>0</v>
      </c>
      <c r="L140" s="1">
        <v>0</v>
      </c>
      <c r="M140" s="37">
        <v>0</v>
      </c>
      <c r="N140" s="13">
        <v>0</v>
      </c>
    </row>
    <row r="141" spans="1:14" x14ac:dyDescent="0.25">
      <c r="A141" s="290" t="s">
        <v>106</v>
      </c>
      <c r="B141" s="28" t="s">
        <v>44</v>
      </c>
      <c r="C141" s="255">
        <v>0</v>
      </c>
      <c r="D141" s="256">
        <v>0</v>
      </c>
      <c r="E141" s="257">
        <v>179</v>
      </c>
      <c r="F141" s="252">
        <v>0</v>
      </c>
      <c r="G141" s="252">
        <v>0</v>
      </c>
      <c r="H141" s="255">
        <v>0</v>
      </c>
      <c r="I141" s="258">
        <v>0</v>
      </c>
      <c r="J141" s="258">
        <v>0</v>
      </c>
      <c r="K141" s="258">
        <v>0</v>
      </c>
      <c r="L141" s="252">
        <v>0</v>
      </c>
      <c r="M141" s="258">
        <v>0</v>
      </c>
      <c r="N141" s="255">
        <v>2322</v>
      </c>
    </row>
    <row r="142" spans="1:14" x14ac:dyDescent="0.25">
      <c r="A142" s="302" t="s">
        <v>89</v>
      </c>
      <c r="B142" s="28" t="s">
        <v>44</v>
      </c>
      <c r="C142" s="255">
        <v>2768</v>
      </c>
      <c r="D142" s="256">
        <v>2666</v>
      </c>
      <c r="E142" s="257">
        <v>0</v>
      </c>
      <c r="F142" s="252">
        <v>0</v>
      </c>
      <c r="G142" s="252">
        <v>0</v>
      </c>
      <c r="H142" s="255">
        <v>0</v>
      </c>
      <c r="I142" s="258">
        <v>2816</v>
      </c>
      <c r="J142" s="258">
        <v>1159</v>
      </c>
      <c r="K142" s="258">
        <v>0</v>
      </c>
      <c r="L142" s="252">
        <v>0</v>
      </c>
      <c r="M142" s="258">
        <v>25</v>
      </c>
      <c r="N142" s="255">
        <v>0</v>
      </c>
    </row>
    <row r="143" spans="1:14" x14ac:dyDescent="0.25">
      <c r="A143" s="302" t="s">
        <v>7</v>
      </c>
      <c r="B143" s="28" t="s">
        <v>44</v>
      </c>
      <c r="C143" s="13">
        <v>82969</v>
      </c>
      <c r="D143" s="100">
        <v>80576</v>
      </c>
      <c r="E143" s="1">
        <v>88776</v>
      </c>
      <c r="F143" s="1">
        <v>66100</v>
      </c>
      <c r="G143" s="1">
        <v>56114</v>
      </c>
      <c r="H143" s="13">
        <v>47604</v>
      </c>
      <c r="I143" s="37">
        <v>78662</v>
      </c>
      <c r="J143" s="37">
        <v>113720</v>
      </c>
      <c r="K143" s="37">
        <v>57257</v>
      </c>
      <c r="L143" s="1">
        <v>55282</v>
      </c>
      <c r="M143" s="37">
        <v>77923</v>
      </c>
      <c r="N143" s="255">
        <v>94370</v>
      </c>
    </row>
    <row r="144" spans="1:14" x14ac:dyDescent="0.25">
      <c r="A144" s="302" t="s">
        <v>30</v>
      </c>
      <c r="B144" s="28" t="s">
        <v>44</v>
      </c>
      <c r="C144" s="13">
        <v>0</v>
      </c>
      <c r="D144" s="100">
        <v>0</v>
      </c>
      <c r="E144" s="1">
        <v>0</v>
      </c>
      <c r="F144" s="1">
        <v>0</v>
      </c>
      <c r="G144" s="1">
        <v>0</v>
      </c>
      <c r="H144" s="13">
        <v>0</v>
      </c>
      <c r="I144" s="37">
        <v>0</v>
      </c>
      <c r="J144" s="13">
        <v>0</v>
      </c>
      <c r="K144" s="13">
        <v>0</v>
      </c>
      <c r="L144" s="1">
        <v>0</v>
      </c>
      <c r="M144" s="13">
        <v>0</v>
      </c>
      <c r="N144" s="13">
        <v>0</v>
      </c>
    </row>
    <row r="145" spans="1:14" ht="13" x14ac:dyDescent="0.3">
      <c r="A145" s="353" t="s">
        <v>120</v>
      </c>
      <c r="B145" s="354"/>
      <c r="C145" s="354"/>
      <c r="D145" s="354"/>
      <c r="E145" s="354"/>
      <c r="F145" s="354"/>
      <c r="G145" s="354"/>
      <c r="H145" s="354"/>
      <c r="I145" s="354"/>
      <c r="J145" s="354"/>
      <c r="K145" s="354"/>
      <c r="L145" s="354"/>
      <c r="M145" s="354"/>
      <c r="N145" s="354"/>
    </row>
    <row r="146" spans="1:14" ht="13" x14ac:dyDescent="0.3">
      <c r="A146" s="93" t="s">
        <v>28</v>
      </c>
      <c r="B146" s="85" t="s">
        <v>15</v>
      </c>
      <c r="C146" s="86">
        <v>1</v>
      </c>
      <c r="D146" s="87">
        <v>2</v>
      </c>
      <c r="E146" s="87">
        <v>3</v>
      </c>
      <c r="F146" s="87">
        <v>4</v>
      </c>
      <c r="G146" s="87">
        <v>5</v>
      </c>
      <c r="H146" s="87">
        <v>6</v>
      </c>
      <c r="I146" s="87">
        <v>7</v>
      </c>
      <c r="J146" s="88">
        <v>8</v>
      </c>
      <c r="K146" s="88">
        <v>9</v>
      </c>
      <c r="L146" s="88">
        <v>10</v>
      </c>
      <c r="M146" s="88">
        <v>11</v>
      </c>
      <c r="N146" s="88">
        <v>12</v>
      </c>
    </row>
    <row r="147" spans="1:14" x14ac:dyDescent="0.25">
      <c r="A147" s="82" t="s">
        <v>8</v>
      </c>
      <c r="B147" s="89" t="s">
        <v>44</v>
      </c>
      <c r="C147" s="84">
        <f>C78</f>
        <v>2090641</v>
      </c>
      <c r="D147" s="84">
        <f t="shared" ref="C147:N162" si="8">D78</f>
        <v>5906224</v>
      </c>
      <c r="E147" s="84">
        <f t="shared" si="8"/>
        <v>7120490</v>
      </c>
      <c r="F147" s="84">
        <f t="shared" si="8"/>
        <v>10790186</v>
      </c>
      <c r="G147" s="84">
        <f t="shared" si="8"/>
        <v>14779910</v>
      </c>
      <c r="H147" s="84">
        <f t="shared" si="8"/>
        <v>13541288</v>
      </c>
      <c r="I147" s="84">
        <f t="shared" si="8"/>
        <v>15348512</v>
      </c>
      <c r="J147" s="84">
        <f t="shared" si="8"/>
        <v>16614503</v>
      </c>
      <c r="K147" s="84">
        <f t="shared" si="8"/>
        <v>13462945</v>
      </c>
      <c r="L147" s="84">
        <f t="shared" si="8"/>
        <v>13575149</v>
      </c>
      <c r="M147" s="84">
        <f t="shared" si="8"/>
        <v>12721492</v>
      </c>
      <c r="N147" s="84">
        <f t="shared" si="8"/>
        <v>18644383</v>
      </c>
    </row>
    <row r="148" spans="1:14" x14ac:dyDescent="0.25">
      <c r="A148" s="295" t="s">
        <v>38</v>
      </c>
      <c r="B148" s="89" t="s">
        <v>44</v>
      </c>
      <c r="C148" s="84">
        <f t="shared" si="8"/>
        <v>0</v>
      </c>
      <c r="D148" s="84">
        <f t="shared" si="8"/>
        <v>0</v>
      </c>
      <c r="E148" s="84">
        <f t="shared" si="8"/>
        <v>0</v>
      </c>
      <c r="F148" s="84">
        <f t="shared" si="8"/>
        <v>0</v>
      </c>
      <c r="G148" s="84">
        <f t="shared" si="8"/>
        <v>0</v>
      </c>
      <c r="H148" s="84">
        <f t="shared" si="8"/>
        <v>0</v>
      </c>
      <c r="I148" s="84">
        <f t="shared" si="8"/>
        <v>0</v>
      </c>
      <c r="J148" s="84">
        <f t="shared" si="8"/>
        <v>187</v>
      </c>
      <c r="K148" s="84">
        <f t="shared" si="8"/>
        <v>0</v>
      </c>
      <c r="L148" s="84">
        <f t="shared" si="8"/>
        <v>0</v>
      </c>
      <c r="M148" s="84">
        <f t="shared" si="8"/>
        <v>0</v>
      </c>
      <c r="N148" s="84">
        <f t="shared" si="8"/>
        <v>0</v>
      </c>
    </row>
    <row r="149" spans="1:14" x14ac:dyDescent="0.25">
      <c r="A149" s="82" t="s">
        <v>0</v>
      </c>
      <c r="B149" s="89" t="s">
        <v>44</v>
      </c>
      <c r="C149" s="84">
        <f t="shared" si="8"/>
        <v>15162</v>
      </c>
      <c r="D149" s="84">
        <f t="shared" si="8"/>
        <v>774</v>
      </c>
      <c r="E149" s="84">
        <f t="shared" si="8"/>
        <v>3471</v>
      </c>
      <c r="F149" s="84">
        <f t="shared" si="8"/>
        <v>434.00099999999998</v>
      </c>
      <c r="G149" s="84">
        <f t="shared" si="8"/>
        <v>5870</v>
      </c>
      <c r="H149" s="84">
        <f t="shared" si="8"/>
        <v>12271</v>
      </c>
      <c r="I149" s="84">
        <f t="shared" si="8"/>
        <v>14473</v>
      </c>
      <c r="J149" s="84">
        <f t="shared" si="8"/>
        <v>713</v>
      </c>
      <c r="K149" s="84">
        <f t="shared" si="8"/>
        <v>844</v>
      </c>
      <c r="L149" s="84">
        <f t="shared" si="8"/>
        <v>1928</v>
      </c>
      <c r="M149" s="84">
        <f t="shared" si="8"/>
        <v>11749</v>
      </c>
      <c r="N149" s="84">
        <f t="shared" si="8"/>
        <v>175</v>
      </c>
    </row>
    <row r="150" spans="1:14" x14ac:dyDescent="0.25">
      <c r="A150" s="295" t="s">
        <v>103</v>
      </c>
      <c r="B150" s="89" t="s">
        <v>44</v>
      </c>
      <c r="C150" s="84">
        <f t="shared" si="8"/>
        <v>0</v>
      </c>
      <c r="D150" s="84">
        <f t="shared" si="8"/>
        <v>0</v>
      </c>
      <c r="E150" s="84">
        <f t="shared" si="8"/>
        <v>835</v>
      </c>
      <c r="F150" s="84">
        <f t="shared" si="8"/>
        <v>5014</v>
      </c>
      <c r="G150" s="84">
        <f t="shared" si="8"/>
        <v>0</v>
      </c>
      <c r="H150" s="84">
        <f t="shared" si="8"/>
        <v>6692</v>
      </c>
      <c r="I150" s="84">
        <f t="shared" si="8"/>
        <v>0</v>
      </c>
      <c r="J150" s="84">
        <f t="shared" si="8"/>
        <v>0</v>
      </c>
      <c r="K150" s="84">
        <f t="shared" si="8"/>
        <v>0</v>
      </c>
      <c r="L150" s="84">
        <f t="shared" si="8"/>
        <v>2895</v>
      </c>
      <c r="M150" s="84">
        <f t="shared" si="8"/>
        <v>6539</v>
      </c>
      <c r="N150" s="84">
        <f t="shared" si="8"/>
        <v>5213</v>
      </c>
    </row>
    <row r="151" spans="1:14" x14ac:dyDescent="0.25">
      <c r="A151" s="82" t="s">
        <v>1</v>
      </c>
      <c r="B151" s="89" t="s">
        <v>44</v>
      </c>
      <c r="C151" s="84">
        <f t="shared" si="8"/>
        <v>27941768</v>
      </c>
      <c r="D151" s="84">
        <f t="shared" si="8"/>
        <v>31076520</v>
      </c>
      <c r="E151" s="84">
        <f t="shared" si="8"/>
        <v>29038023</v>
      </c>
      <c r="F151" s="84">
        <f t="shared" si="8"/>
        <v>39819745</v>
      </c>
      <c r="G151" s="84">
        <f t="shared" si="8"/>
        <v>21008375</v>
      </c>
      <c r="H151" s="84">
        <f t="shared" si="8"/>
        <v>24179314</v>
      </c>
      <c r="I151" s="84">
        <f t="shared" si="8"/>
        <v>28093403</v>
      </c>
      <c r="J151" s="84">
        <f t="shared" si="8"/>
        <v>32239623</v>
      </c>
      <c r="K151" s="84">
        <f t="shared" si="8"/>
        <v>27652609</v>
      </c>
      <c r="L151" s="84">
        <f t="shared" si="8"/>
        <v>29331643</v>
      </c>
      <c r="M151" s="84">
        <f t="shared" si="8"/>
        <v>29832582</v>
      </c>
      <c r="N151" s="84">
        <f t="shared" si="8"/>
        <v>29441719</v>
      </c>
    </row>
    <row r="152" spans="1:14" x14ac:dyDescent="0.25">
      <c r="A152" s="259" t="s">
        <v>83</v>
      </c>
      <c r="B152" s="89" t="s">
        <v>44</v>
      </c>
      <c r="C152" s="84">
        <f t="shared" si="8"/>
        <v>0</v>
      </c>
      <c r="D152" s="84">
        <f t="shared" si="8"/>
        <v>0</v>
      </c>
      <c r="E152" s="84">
        <f t="shared" si="8"/>
        <v>0</v>
      </c>
      <c r="F152" s="84">
        <f t="shared" si="8"/>
        <v>0</v>
      </c>
      <c r="G152" s="84">
        <f t="shared" si="8"/>
        <v>0</v>
      </c>
      <c r="H152" s="84">
        <f t="shared" si="8"/>
        <v>0</v>
      </c>
      <c r="I152" s="84">
        <f t="shared" si="8"/>
        <v>0</v>
      </c>
      <c r="J152" s="84">
        <f>J83</f>
        <v>1039</v>
      </c>
      <c r="K152" s="84">
        <f t="shared" si="8"/>
        <v>0</v>
      </c>
      <c r="L152" s="84">
        <f t="shared" si="8"/>
        <v>0</v>
      </c>
      <c r="M152" s="84">
        <f t="shared" si="8"/>
        <v>0</v>
      </c>
      <c r="N152" s="84">
        <f t="shared" si="8"/>
        <v>0</v>
      </c>
    </row>
    <row r="153" spans="1:14" x14ac:dyDescent="0.25">
      <c r="A153" s="82" t="s">
        <v>40</v>
      </c>
      <c r="B153" s="89" t="s">
        <v>44</v>
      </c>
      <c r="C153" s="84">
        <f t="shared" si="8"/>
        <v>4786</v>
      </c>
      <c r="D153" s="84">
        <f t="shared" si="8"/>
        <v>920</v>
      </c>
      <c r="E153" s="84">
        <f t="shared" si="8"/>
        <v>2634</v>
      </c>
      <c r="F153" s="84">
        <f t="shared" si="8"/>
        <v>706</v>
      </c>
      <c r="G153" s="84">
        <f t="shared" si="8"/>
        <v>4622</v>
      </c>
      <c r="H153" s="84">
        <f t="shared" si="8"/>
        <v>6044251</v>
      </c>
      <c r="I153" s="84">
        <f t="shared" si="8"/>
        <v>7474.7340000000004</v>
      </c>
      <c r="J153" s="84">
        <f t="shared" si="8"/>
        <v>1232</v>
      </c>
      <c r="K153" s="84">
        <f t="shared" si="8"/>
        <v>694</v>
      </c>
      <c r="L153" s="84">
        <f t="shared" si="8"/>
        <v>1596</v>
      </c>
      <c r="M153" s="84">
        <f t="shared" si="8"/>
        <v>6222</v>
      </c>
      <c r="N153" s="84">
        <f t="shared" si="8"/>
        <v>1125</v>
      </c>
    </row>
    <row r="154" spans="1:14" x14ac:dyDescent="0.25">
      <c r="A154" s="82" t="s">
        <v>2</v>
      </c>
      <c r="B154" s="89" t="s">
        <v>44</v>
      </c>
      <c r="C154" s="84">
        <f t="shared" si="8"/>
        <v>528141</v>
      </c>
      <c r="D154" s="84">
        <f t="shared" si="8"/>
        <v>461822</v>
      </c>
      <c r="E154" s="84">
        <f t="shared" si="8"/>
        <v>493864</v>
      </c>
      <c r="F154" s="84">
        <f t="shared" si="8"/>
        <v>1628046</v>
      </c>
      <c r="G154" s="84">
        <f t="shared" si="8"/>
        <v>1029172</v>
      </c>
      <c r="H154" s="84">
        <f t="shared" si="8"/>
        <v>852370</v>
      </c>
      <c r="I154" s="84">
        <f t="shared" si="8"/>
        <v>1305334</v>
      </c>
      <c r="J154" s="84">
        <f t="shared" si="8"/>
        <v>1658048</v>
      </c>
      <c r="K154" s="84">
        <f t="shared" si="8"/>
        <v>1110515</v>
      </c>
      <c r="L154" s="84">
        <f t="shared" si="8"/>
        <v>751478</v>
      </c>
      <c r="M154" s="84">
        <f t="shared" si="8"/>
        <v>688375</v>
      </c>
      <c r="N154" s="84">
        <f t="shared" si="8"/>
        <v>528012</v>
      </c>
    </row>
    <row r="155" spans="1:14" x14ac:dyDescent="0.25">
      <c r="A155" s="82" t="s">
        <v>35</v>
      </c>
      <c r="B155" s="89" t="s">
        <v>44</v>
      </c>
      <c r="C155" s="84">
        <f t="shared" si="8"/>
        <v>106</v>
      </c>
      <c r="D155" s="84">
        <f t="shared" si="8"/>
        <v>96</v>
      </c>
      <c r="E155" s="84">
        <f t="shared" si="8"/>
        <v>101</v>
      </c>
      <c r="F155" s="84">
        <f t="shared" si="8"/>
        <v>101</v>
      </c>
      <c r="G155" s="84">
        <f t="shared" si="8"/>
        <v>101</v>
      </c>
      <c r="H155" s="84">
        <f t="shared" si="8"/>
        <v>98</v>
      </c>
      <c r="I155" s="84">
        <f t="shared" si="8"/>
        <v>101</v>
      </c>
      <c r="J155" s="84">
        <f t="shared" si="8"/>
        <v>105</v>
      </c>
      <c r="K155" s="84">
        <f t="shared" si="8"/>
        <v>96</v>
      </c>
      <c r="L155" s="84">
        <f t="shared" si="8"/>
        <v>110</v>
      </c>
      <c r="M155" s="84">
        <f t="shared" si="8"/>
        <v>105</v>
      </c>
      <c r="N155" s="84">
        <f t="shared" si="8"/>
        <v>96</v>
      </c>
    </row>
    <row r="156" spans="1:14" x14ac:dyDescent="0.25">
      <c r="A156" s="82" t="s">
        <v>4</v>
      </c>
      <c r="B156" s="89" t="s">
        <v>44</v>
      </c>
      <c r="C156" s="84">
        <f>C87</f>
        <v>4260</v>
      </c>
      <c r="D156" s="84">
        <f t="shared" si="8"/>
        <v>6197</v>
      </c>
      <c r="E156" s="84">
        <f t="shared" si="8"/>
        <v>1531</v>
      </c>
      <c r="F156" s="84">
        <f t="shared" si="8"/>
        <v>7096</v>
      </c>
      <c r="G156" s="84">
        <f t="shared" si="8"/>
        <v>11781</v>
      </c>
      <c r="H156" s="84">
        <f t="shared" si="8"/>
        <v>10889</v>
      </c>
      <c r="I156" s="84">
        <f t="shared" si="8"/>
        <v>7452</v>
      </c>
      <c r="J156" s="84">
        <f t="shared" si="8"/>
        <v>11334</v>
      </c>
      <c r="K156" s="84">
        <f t="shared" si="8"/>
        <v>3526</v>
      </c>
      <c r="L156" s="84">
        <f t="shared" si="8"/>
        <v>3885</v>
      </c>
      <c r="M156" s="84">
        <f t="shared" si="8"/>
        <v>1122</v>
      </c>
      <c r="N156" s="84">
        <f t="shared" si="8"/>
        <v>3862</v>
      </c>
    </row>
    <row r="157" spans="1:14" x14ac:dyDescent="0.25">
      <c r="A157" s="295" t="s">
        <v>101</v>
      </c>
      <c r="B157" s="89" t="s">
        <v>44</v>
      </c>
      <c r="C157" s="84">
        <f t="shared" si="8"/>
        <v>32132</v>
      </c>
      <c r="D157" s="84">
        <f t="shared" si="8"/>
        <v>31189</v>
      </c>
      <c r="E157" s="84">
        <f t="shared" si="8"/>
        <v>33916</v>
      </c>
      <c r="F157" s="84">
        <f t="shared" si="8"/>
        <v>31191</v>
      </c>
      <c r="G157" s="84">
        <f t="shared" si="8"/>
        <v>24725</v>
      </c>
      <c r="H157" s="84">
        <f t="shared" si="8"/>
        <v>8364</v>
      </c>
      <c r="I157" s="84">
        <f t="shared" si="8"/>
        <v>13170</v>
      </c>
      <c r="J157" s="84">
        <f t="shared" si="8"/>
        <v>14407</v>
      </c>
      <c r="K157" s="84">
        <f t="shared" si="8"/>
        <v>15997</v>
      </c>
      <c r="L157" s="84">
        <f t="shared" si="8"/>
        <v>14365</v>
      </c>
      <c r="M157" s="84">
        <f t="shared" si="8"/>
        <v>14566</v>
      </c>
      <c r="N157" s="84">
        <f t="shared" si="8"/>
        <v>10827</v>
      </c>
    </row>
    <row r="158" spans="1:14" x14ac:dyDescent="0.25">
      <c r="A158" s="295" t="s">
        <v>102</v>
      </c>
      <c r="B158" s="89" t="s">
        <v>44</v>
      </c>
      <c r="C158" s="84">
        <f t="shared" si="8"/>
        <v>109427</v>
      </c>
      <c r="D158" s="84">
        <f t="shared" si="8"/>
        <v>105628</v>
      </c>
      <c r="E158" s="84">
        <f t="shared" si="8"/>
        <v>118055</v>
      </c>
      <c r="F158" s="84">
        <f t="shared" si="8"/>
        <v>125916</v>
      </c>
      <c r="G158" s="84">
        <f t="shared" si="8"/>
        <v>139640</v>
      </c>
      <c r="H158" s="84">
        <f t="shared" si="8"/>
        <v>133155</v>
      </c>
      <c r="I158" s="84">
        <f t="shared" si="8"/>
        <v>138829</v>
      </c>
      <c r="J158" s="84">
        <f t="shared" si="8"/>
        <v>151270</v>
      </c>
      <c r="K158" s="84">
        <f t="shared" si="8"/>
        <v>126759</v>
      </c>
      <c r="L158" s="84">
        <f t="shared" si="8"/>
        <v>148983</v>
      </c>
      <c r="M158" s="84">
        <f t="shared" si="8"/>
        <v>135413</v>
      </c>
      <c r="N158" s="84">
        <f t="shared" si="8"/>
        <v>133849</v>
      </c>
    </row>
    <row r="159" spans="1:14" x14ac:dyDescent="0.25">
      <c r="A159" s="82" t="s">
        <v>5</v>
      </c>
      <c r="B159" s="89" t="s">
        <v>44</v>
      </c>
      <c r="C159" s="84">
        <f t="shared" si="8"/>
        <v>16813</v>
      </c>
      <c r="D159" s="84">
        <f t="shared" si="8"/>
        <v>6043</v>
      </c>
      <c r="E159" s="84">
        <f t="shared" si="8"/>
        <v>3877</v>
      </c>
      <c r="F159" s="84">
        <f t="shared" si="8"/>
        <v>10395</v>
      </c>
      <c r="G159" s="84">
        <f t="shared" si="8"/>
        <v>32370</v>
      </c>
      <c r="H159" s="84">
        <f t="shared" si="8"/>
        <v>10019</v>
      </c>
      <c r="I159" s="84">
        <f t="shared" si="8"/>
        <v>54087</v>
      </c>
      <c r="J159" s="84">
        <f t="shared" si="8"/>
        <v>15181</v>
      </c>
      <c r="K159" s="84">
        <f t="shared" si="8"/>
        <v>22184</v>
      </c>
      <c r="L159" s="84">
        <f t="shared" si="8"/>
        <v>3254</v>
      </c>
      <c r="M159" s="84">
        <f t="shared" si="8"/>
        <v>11997</v>
      </c>
      <c r="N159" s="84">
        <f t="shared" si="8"/>
        <v>1972</v>
      </c>
    </row>
    <row r="160" spans="1:14" x14ac:dyDescent="0.25">
      <c r="A160" s="82" t="s">
        <v>43</v>
      </c>
      <c r="B160" s="89" t="s">
        <v>44</v>
      </c>
      <c r="C160" s="84">
        <f t="shared" si="8"/>
        <v>456633</v>
      </c>
      <c r="D160" s="84">
        <f t="shared" si="8"/>
        <v>481364</v>
      </c>
      <c r="E160" s="84">
        <f t="shared" si="8"/>
        <v>375683</v>
      </c>
      <c r="F160" s="84">
        <f t="shared" si="8"/>
        <v>283239</v>
      </c>
      <c r="G160" s="84">
        <f t="shared" si="8"/>
        <v>137875</v>
      </c>
      <c r="H160" s="84">
        <f t="shared" si="8"/>
        <v>83043</v>
      </c>
      <c r="I160" s="84">
        <f t="shared" si="8"/>
        <v>88749</v>
      </c>
      <c r="J160" s="84">
        <f t="shared" si="8"/>
        <v>76428</v>
      </c>
      <c r="K160" s="84">
        <f t="shared" si="8"/>
        <v>114436</v>
      </c>
      <c r="L160" s="84">
        <f t="shared" si="8"/>
        <v>215548</v>
      </c>
      <c r="M160" s="84">
        <f t="shared" si="8"/>
        <v>321737</v>
      </c>
      <c r="N160" s="84">
        <f t="shared" si="8"/>
        <v>456049</v>
      </c>
    </row>
    <row r="161" spans="1:17" x14ac:dyDescent="0.25">
      <c r="A161" s="82" t="s">
        <v>11</v>
      </c>
      <c r="B161" s="89" t="s">
        <v>44</v>
      </c>
      <c r="C161" s="84">
        <f t="shared" si="8"/>
        <v>0</v>
      </c>
      <c r="D161" s="84">
        <f t="shared" si="8"/>
        <v>0</v>
      </c>
      <c r="E161" s="84">
        <f t="shared" si="8"/>
        <v>0</v>
      </c>
      <c r="F161" s="84">
        <f t="shared" si="8"/>
        <v>0</v>
      </c>
      <c r="G161" s="84">
        <f t="shared" si="8"/>
        <v>0</v>
      </c>
      <c r="H161" s="84">
        <f t="shared" si="8"/>
        <v>0</v>
      </c>
      <c r="I161" s="84">
        <f t="shared" si="8"/>
        <v>0</v>
      </c>
      <c r="J161" s="84">
        <f t="shared" si="8"/>
        <v>0</v>
      </c>
      <c r="K161" s="84">
        <f t="shared" si="8"/>
        <v>0</v>
      </c>
      <c r="L161" s="84">
        <f t="shared" si="8"/>
        <v>0</v>
      </c>
      <c r="M161" s="84">
        <f t="shared" si="8"/>
        <v>0</v>
      </c>
      <c r="N161" s="84">
        <f t="shared" si="8"/>
        <v>0</v>
      </c>
    </row>
    <row r="162" spans="1:17" x14ac:dyDescent="0.25">
      <c r="A162" s="295" t="s">
        <v>104</v>
      </c>
      <c r="B162" s="89" t="s">
        <v>44</v>
      </c>
      <c r="C162" s="84">
        <f t="shared" si="8"/>
        <v>272548</v>
      </c>
      <c r="D162" s="84">
        <f t="shared" si="8"/>
        <v>180199</v>
      </c>
      <c r="E162" s="84">
        <f t="shared" si="8"/>
        <v>254949</v>
      </c>
      <c r="F162" s="84">
        <f t="shared" si="8"/>
        <v>214508</v>
      </c>
      <c r="G162" s="84">
        <f t="shared" si="8"/>
        <v>132896</v>
      </c>
      <c r="H162" s="84">
        <f t="shared" si="8"/>
        <v>98880</v>
      </c>
      <c r="I162" s="84">
        <f t="shared" si="8"/>
        <v>184744</v>
      </c>
      <c r="J162" s="84">
        <f t="shared" si="8"/>
        <v>172221</v>
      </c>
      <c r="K162" s="84">
        <f t="shared" si="8"/>
        <v>177817</v>
      </c>
      <c r="L162" s="84">
        <f t="shared" si="8"/>
        <v>238851</v>
      </c>
      <c r="M162" s="84">
        <f t="shared" si="8"/>
        <v>111294</v>
      </c>
      <c r="N162" s="84">
        <f t="shared" si="8"/>
        <v>236761</v>
      </c>
    </row>
    <row r="163" spans="1:17" x14ac:dyDescent="0.25">
      <c r="A163" s="82" t="s">
        <v>6</v>
      </c>
      <c r="B163" s="89" t="s">
        <v>44</v>
      </c>
      <c r="C163" s="84">
        <f t="shared" ref="C163:N167" si="9">C94</f>
        <v>1539</v>
      </c>
      <c r="D163" s="84">
        <f t="shared" si="9"/>
        <v>0</v>
      </c>
      <c r="E163" s="84">
        <f t="shared" si="9"/>
        <v>0</v>
      </c>
      <c r="F163" s="84">
        <f t="shared" si="9"/>
        <v>0</v>
      </c>
      <c r="G163" s="84">
        <f t="shared" si="9"/>
        <v>0</v>
      </c>
      <c r="H163" s="84">
        <f t="shared" si="9"/>
        <v>0</v>
      </c>
      <c r="I163" s="84">
        <f t="shared" si="9"/>
        <v>0</v>
      </c>
      <c r="J163" s="84">
        <f t="shared" si="9"/>
        <v>0</v>
      </c>
      <c r="K163" s="84">
        <f t="shared" si="9"/>
        <v>0</v>
      </c>
      <c r="L163" s="84">
        <f t="shared" si="9"/>
        <v>0</v>
      </c>
      <c r="M163" s="84">
        <f t="shared" si="9"/>
        <v>0</v>
      </c>
      <c r="N163" s="84">
        <f t="shared" si="9"/>
        <v>0</v>
      </c>
    </row>
    <row r="164" spans="1:17" x14ac:dyDescent="0.25">
      <c r="A164" s="259" t="s">
        <v>106</v>
      </c>
      <c r="B164" s="320" t="s">
        <v>44</v>
      </c>
      <c r="C164" s="84">
        <f t="shared" si="9"/>
        <v>0</v>
      </c>
      <c r="D164" s="84">
        <f t="shared" si="9"/>
        <v>0</v>
      </c>
      <c r="E164" s="84">
        <f t="shared" si="9"/>
        <v>179</v>
      </c>
      <c r="F164" s="84">
        <f t="shared" si="9"/>
        <v>0</v>
      </c>
      <c r="G164" s="84">
        <f t="shared" si="9"/>
        <v>0</v>
      </c>
      <c r="H164" s="84">
        <f t="shared" si="9"/>
        <v>0</v>
      </c>
      <c r="I164" s="84">
        <f t="shared" si="9"/>
        <v>0</v>
      </c>
      <c r="J164" s="84">
        <f t="shared" si="9"/>
        <v>0</v>
      </c>
      <c r="K164" s="84">
        <f t="shared" si="9"/>
        <v>0</v>
      </c>
      <c r="L164" s="84">
        <f t="shared" si="9"/>
        <v>0</v>
      </c>
      <c r="M164" s="84">
        <f t="shared" si="9"/>
        <v>0</v>
      </c>
      <c r="N164" s="84">
        <f t="shared" si="9"/>
        <v>2322</v>
      </c>
    </row>
    <row r="165" spans="1:17" x14ac:dyDescent="0.25">
      <c r="A165" s="259" t="s">
        <v>89</v>
      </c>
      <c r="B165" s="89" t="s">
        <v>44</v>
      </c>
      <c r="C165" s="84">
        <f t="shared" si="9"/>
        <v>2768</v>
      </c>
      <c r="D165" s="84">
        <f t="shared" si="9"/>
        <v>2666</v>
      </c>
      <c r="E165" s="84">
        <f t="shared" si="9"/>
        <v>0</v>
      </c>
      <c r="F165" s="84">
        <f t="shared" si="9"/>
        <v>0</v>
      </c>
      <c r="G165" s="84">
        <f t="shared" si="9"/>
        <v>0</v>
      </c>
      <c r="H165" s="84">
        <f t="shared" si="9"/>
        <v>0</v>
      </c>
      <c r="I165" s="84">
        <f t="shared" si="9"/>
        <v>2816</v>
      </c>
      <c r="J165" s="84">
        <f t="shared" si="9"/>
        <v>1159</v>
      </c>
      <c r="K165" s="84">
        <f t="shared" si="9"/>
        <v>0</v>
      </c>
      <c r="L165" s="84">
        <f t="shared" si="9"/>
        <v>0</v>
      </c>
      <c r="M165" s="84">
        <f t="shared" si="9"/>
        <v>25</v>
      </c>
      <c r="N165" s="84">
        <f t="shared" si="9"/>
        <v>0</v>
      </c>
    </row>
    <row r="166" spans="1:17" x14ac:dyDescent="0.25">
      <c r="A166" s="83" t="s">
        <v>7</v>
      </c>
      <c r="B166" s="89" t="s">
        <v>44</v>
      </c>
      <c r="C166" s="84">
        <f t="shared" si="9"/>
        <v>82969</v>
      </c>
      <c r="D166" s="84">
        <f t="shared" si="9"/>
        <v>80576</v>
      </c>
      <c r="E166" s="84">
        <f t="shared" si="9"/>
        <v>88776</v>
      </c>
      <c r="F166" s="84">
        <f t="shared" si="9"/>
        <v>66100</v>
      </c>
      <c r="G166" s="84">
        <f t="shared" si="9"/>
        <v>56114</v>
      </c>
      <c r="H166" s="84">
        <f t="shared" si="9"/>
        <v>47604</v>
      </c>
      <c r="I166" s="84">
        <f t="shared" si="9"/>
        <v>78662</v>
      </c>
      <c r="J166" s="84">
        <f t="shared" si="9"/>
        <v>113720</v>
      </c>
      <c r="K166" s="84">
        <f t="shared" si="9"/>
        <v>57257</v>
      </c>
      <c r="L166" s="84">
        <f t="shared" si="9"/>
        <v>55282</v>
      </c>
      <c r="M166" s="84">
        <f t="shared" si="9"/>
        <v>77923</v>
      </c>
      <c r="N166" s="84">
        <f t="shared" si="9"/>
        <v>94370</v>
      </c>
    </row>
    <row r="167" spans="1:17" x14ac:dyDescent="0.25">
      <c r="A167" s="83" t="s">
        <v>30</v>
      </c>
      <c r="B167" s="89" t="s">
        <v>44</v>
      </c>
      <c r="C167" s="84">
        <f t="shared" si="9"/>
        <v>1317</v>
      </c>
      <c r="D167" s="84">
        <f t="shared" si="9"/>
        <v>0</v>
      </c>
      <c r="E167" s="84">
        <f t="shared" si="9"/>
        <v>0</v>
      </c>
      <c r="F167" s="84">
        <f t="shared" si="9"/>
        <v>0</v>
      </c>
      <c r="G167" s="84">
        <f t="shared" si="9"/>
        <v>0</v>
      </c>
      <c r="H167" s="84">
        <f t="shared" si="9"/>
        <v>0</v>
      </c>
      <c r="I167" s="84">
        <f t="shared" si="9"/>
        <v>0</v>
      </c>
      <c r="J167" s="84">
        <f t="shared" si="9"/>
        <v>0</v>
      </c>
      <c r="K167" s="84">
        <f t="shared" si="9"/>
        <v>0</v>
      </c>
      <c r="L167" s="84">
        <f t="shared" si="9"/>
        <v>0</v>
      </c>
      <c r="M167" s="84">
        <f t="shared" si="9"/>
        <v>0</v>
      </c>
      <c r="N167" s="84">
        <f t="shared" si="9"/>
        <v>0</v>
      </c>
    </row>
    <row r="168" spans="1:17" x14ac:dyDescent="0.25">
      <c r="A168" s="83" t="s">
        <v>29</v>
      </c>
      <c r="B168" s="89" t="s">
        <v>44</v>
      </c>
      <c r="C168" s="84">
        <v>3184776</v>
      </c>
      <c r="D168" s="84">
        <v>3508842</v>
      </c>
      <c r="E168" s="84">
        <v>3370346</v>
      </c>
      <c r="F168" s="84">
        <v>1784262</v>
      </c>
      <c r="G168" s="84">
        <v>910253</v>
      </c>
      <c r="H168" s="94">
        <v>792532</v>
      </c>
      <c r="I168" s="84">
        <v>720560</v>
      </c>
      <c r="J168" s="84">
        <v>773039</v>
      </c>
      <c r="K168" s="84">
        <v>859325</v>
      </c>
      <c r="L168" s="84">
        <v>1680029</v>
      </c>
      <c r="M168" s="84">
        <v>2263613</v>
      </c>
      <c r="N168" s="94">
        <v>3103464</v>
      </c>
      <c r="P168" s="171">
        <f>SUM(C168:L168)/SUM('2017'!C168:K168)-1</f>
        <v>0.39529490106907228</v>
      </c>
      <c r="Q168" s="45">
        <f>SUM(C168:L168)-SUM('2017'!C168:K168)</f>
        <v>4981636</v>
      </c>
    </row>
    <row r="169" spans="1:17" s="138" customFormat="1" ht="13" x14ac:dyDescent="0.3">
      <c r="A169" s="310" t="s">
        <v>27</v>
      </c>
      <c r="B169" s="311" t="s">
        <v>44</v>
      </c>
      <c r="C169" s="312">
        <f>SUM(C147:C168)</f>
        <v>34745786</v>
      </c>
      <c r="D169" s="312">
        <f t="shared" ref="D169:N169" si="10">SUM(D147:D168)</f>
        <v>41849060</v>
      </c>
      <c r="E169" s="312">
        <f t="shared" si="10"/>
        <v>40906730</v>
      </c>
      <c r="F169" s="312">
        <f t="shared" si="10"/>
        <v>54766939.001000002</v>
      </c>
      <c r="G169" s="312">
        <f t="shared" si="10"/>
        <v>38273704</v>
      </c>
      <c r="H169" s="312">
        <f t="shared" si="10"/>
        <v>45820770</v>
      </c>
      <c r="I169" s="312">
        <f t="shared" si="10"/>
        <v>46058366.733999997</v>
      </c>
      <c r="J169" s="312">
        <f t="shared" si="10"/>
        <v>51844209</v>
      </c>
      <c r="K169" s="312">
        <f t="shared" si="10"/>
        <v>43605004</v>
      </c>
      <c r="L169" s="312">
        <f>SUM(L147:L168)</f>
        <v>46024996</v>
      </c>
      <c r="M169" s="312">
        <f t="shared" si="10"/>
        <v>46204754</v>
      </c>
      <c r="N169" s="312">
        <f t="shared" si="10"/>
        <v>52664199</v>
      </c>
      <c r="O169" s="285">
        <f>SUM(C169:N169)</f>
        <v>542764517.73500001</v>
      </c>
    </row>
    <row r="170" spans="1:17" x14ac:dyDescent="0.25">
      <c r="C170" s="194"/>
      <c r="D170" s="194"/>
      <c r="E170" s="194"/>
      <c r="F170" s="194"/>
      <c r="G170" s="194"/>
      <c r="H170" s="141"/>
      <c r="I170" s="141"/>
      <c r="J170" s="141"/>
      <c r="K170" s="141"/>
      <c r="L170" s="141"/>
      <c r="M170" s="141"/>
      <c r="N170" s="81"/>
    </row>
    <row r="171" spans="1:17" x14ac:dyDescent="0.25">
      <c r="C171" s="45"/>
    </row>
    <row r="172" spans="1:17" ht="13" x14ac:dyDescent="0.3">
      <c r="A172" s="56"/>
      <c r="B172" s="61" t="s">
        <v>15</v>
      </c>
      <c r="C172" s="58">
        <v>1</v>
      </c>
      <c r="D172" s="47">
        <v>2</v>
      </c>
      <c r="E172" s="47">
        <v>3</v>
      </c>
      <c r="F172" s="47">
        <v>4</v>
      </c>
      <c r="G172" s="47">
        <v>5</v>
      </c>
      <c r="H172" s="47">
        <v>6</v>
      </c>
      <c r="I172" s="47">
        <v>7</v>
      </c>
      <c r="J172" s="46">
        <v>8</v>
      </c>
      <c r="K172" s="46">
        <v>9</v>
      </c>
      <c r="L172" s="46">
        <v>10</v>
      </c>
      <c r="M172" s="46">
        <v>11</v>
      </c>
      <c r="N172" s="46">
        <v>12</v>
      </c>
    </row>
    <row r="173" spans="1:17" x14ac:dyDescent="0.25">
      <c r="A173" s="57" t="s">
        <v>21</v>
      </c>
      <c r="B173" s="54" t="s">
        <v>44</v>
      </c>
      <c r="C173" s="59">
        <v>34721958.090000004</v>
      </c>
      <c r="D173" s="49">
        <v>41844713.670000002</v>
      </c>
      <c r="E173" s="49">
        <v>40993952.799999997</v>
      </c>
      <c r="F173" s="139">
        <v>54823526.090000004</v>
      </c>
      <c r="G173" s="139">
        <v>38279337.579999998</v>
      </c>
      <c r="H173" s="139">
        <v>45801886.369999997</v>
      </c>
      <c r="I173" s="139">
        <v>46089502.68</v>
      </c>
      <c r="J173" s="49">
        <v>51839687.399999999</v>
      </c>
      <c r="K173" s="139">
        <v>43602179.990000002</v>
      </c>
      <c r="L173" s="139">
        <v>46014383.490000002</v>
      </c>
      <c r="M173" s="139">
        <v>46204701.969999999</v>
      </c>
      <c r="N173" s="206">
        <v>52549016.189999998</v>
      </c>
      <c r="O173" s="45">
        <f>SUM(C173:N173)</f>
        <v>542764846.31999993</v>
      </c>
    </row>
    <row r="174" spans="1:17" x14ac:dyDescent="0.25">
      <c r="A174" s="51" t="s">
        <v>8</v>
      </c>
      <c r="B174" s="60" t="s">
        <v>44</v>
      </c>
      <c r="C174" s="53">
        <f t="shared" ref="C174:N189" si="11">C147/C$169*C$173</f>
        <v>2089207.2835317554</v>
      </c>
      <c r="D174" s="53">
        <f t="shared" si="11"/>
        <v>5905610.5955756735</v>
      </c>
      <c r="E174" s="53">
        <f t="shared" si="11"/>
        <v>7135672.5647068825</v>
      </c>
      <c r="F174" s="53">
        <f t="shared" si="11"/>
        <v>10801334.79207504</v>
      </c>
      <c r="G174" s="53">
        <f t="shared" si="11"/>
        <v>14782085.483339103</v>
      </c>
      <c r="H174" s="53">
        <f t="shared" si="11"/>
        <v>13535707.371994065</v>
      </c>
      <c r="I174" s="53">
        <f t="shared" si="11"/>
        <v>15358887.757429097</v>
      </c>
      <c r="J174" s="53">
        <f t="shared" si="11"/>
        <v>16613053.963777561</v>
      </c>
      <c r="K174" s="140">
        <f t="shared" si="11"/>
        <v>13462073.093387874</v>
      </c>
      <c r="L174" s="140">
        <f t="shared" si="11"/>
        <v>13572018.822552206</v>
      </c>
      <c r="M174" s="53">
        <f t="shared" si="11"/>
        <v>12721477.67465095</v>
      </c>
      <c r="N174" s="53">
        <f t="shared" si="11"/>
        <v>18603605.537028309</v>
      </c>
      <c r="O174" s="45">
        <f>SUM(C174:N174)</f>
        <v>144580734.94004852</v>
      </c>
      <c r="Q174" s="45">
        <f>SUM(C174:M174)+'2017'!N174</f>
        <v>167339799.08605617</v>
      </c>
    </row>
    <row r="175" spans="1:17" x14ac:dyDescent="0.25">
      <c r="A175" s="296" t="s">
        <v>38</v>
      </c>
      <c r="B175" s="60" t="s">
        <v>44</v>
      </c>
      <c r="C175" s="53">
        <f t="shared" si="11"/>
        <v>0</v>
      </c>
      <c r="D175" s="53">
        <f t="shared" si="11"/>
        <v>0</v>
      </c>
      <c r="E175" s="53">
        <f t="shared" si="11"/>
        <v>0</v>
      </c>
      <c r="F175" s="53">
        <f t="shared" si="11"/>
        <v>0</v>
      </c>
      <c r="G175" s="53">
        <f t="shared" si="11"/>
        <v>0</v>
      </c>
      <c r="H175" s="53">
        <f t="shared" si="11"/>
        <v>0</v>
      </c>
      <c r="I175" s="53">
        <f t="shared" si="11"/>
        <v>0</v>
      </c>
      <c r="J175" s="53">
        <f t="shared" si="11"/>
        <v>186.98369076862568</v>
      </c>
      <c r="K175" s="140">
        <f t="shared" si="11"/>
        <v>0</v>
      </c>
      <c r="L175" s="140">
        <f t="shared" si="11"/>
        <v>0</v>
      </c>
      <c r="M175" s="53">
        <f t="shared" si="11"/>
        <v>0</v>
      </c>
      <c r="N175" s="53">
        <f t="shared" si="11"/>
        <v>0</v>
      </c>
      <c r="O175" s="45">
        <f t="shared" ref="O175:O195" si="12">SUM(C175:N175)</f>
        <v>186.98369076862568</v>
      </c>
      <c r="Q175" s="45">
        <f>SUM(C175:M175)+'2017'!N175</f>
        <v>186.98369076862568</v>
      </c>
    </row>
    <row r="176" spans="1:17" x14ac:dyDescent="0.25">
      <c r="A176" s="51" t="s">
        <v>0</v>
      </c>
      <c r="B176" s="60" t="s">
        <v>44</v>
      </c>
      <c r="C176" s="53">
        <f t="shared" si="11"/>
        <v>15151.602227694031</v>
      </c>
      <c r="D176" s="53">
        <f t="shared" si="11"/>
        <v>773.91961445681216</v>
      </c>
      <c r="E176" s="53">
        <f t="shared" si="11"/>
        <v>3478.4009909567444</v>
      </c>
      <c r="F176" s="53">
        <f t="shared" si="11"/>
        <v>434.44942479169117</v>
      </c>
      <c r="G176" s="53">
        <f t="shared" si="11"/>
        <v>5870.8640165738852</v>
      </c>
      <c r="H176" s="53">
        <f t="shared" si="11"/>
        <v>12265.942882371248</v>
      </c>
      <c r="I176" s="53">
        <f t="shared" si="11"/>
        <v>14482.783902001142</v>
      </c>
      <c r="J176" s="53">
        <f t="shared" si="11"/>
        <v>712.93781560443904</v>
      </c>
      <c r="K176" s="140">
        <f t="shared" si="11"/>
        <v>843.94533965780624</v>
      </c>
      <c r="L176" s="140">
        <f t="shared" si="11"/>
        <v>1927.5554389775502</v>
      </c>
      <c r="M176" s="53">
        <f t="shared" si="11"/>
        <v>11748.986769749494</v>
      </c>
      <c r="N176" s="53">
        <f t="shared" si="11"/>
        <v>174.61725437521608</v>
      </c>
      <c r="O176" s="45">
        <f t="shared" si="12"/>
        <v>67866.005677210065</v>
      </c>
      <c r="Q176" s="45">
        <f>SUM(C176:M176)+'2017'!N176</f>
        <v>70184.58118220116</v>
      </c>
    </row>
    <row r="177" spans="1:17" x14ac:dyDescent="0.25">
      <c r="A177" s="296" t="s">
        <v>103</v>
      </c>
      <c r="B177" s="60" t="s">
        <v>44</v>
      </c>
      <c r="C177" s="53">
        <f t="shared" si="11"/>
        <v>0</v>
      </c>
      <c r="D177" s="53">
        <f t="shared" si="11"/>
        <v>0</v>
      </c>
      <c r="E177" s="53">
        <f t="shared" si="11"/>
        <v>836.78041701206621</v>
      </c>
      <c r="F177" s="53">
        <f t="shared" si="11"/>
        <v>5019.1806376149825</v>
      </c>
      <c r="G177" s="53">
        <f t="shared" si="11"/>
        <v>0</v>
      </c>
      <c r="H177" s="53">
        <f t="shared" si="11"/>
        <v>6689.242096718147</v>
      </c>
      <c r="I177" s="53">
        <f t="shared" si="11"/>
        <v>0</v>
      </c>
      <c r="J177" s="53">
        <f t="shared" si="11"/>
        <v>0</v>
      </c>
      <c r="K177" s="140">
        <f t="shared" si="11"/>
        <v>0</v>
      </c>
      <c r="L177" s="140">
        <f t="shared" si="11"/>
        <v>2894.3324667219958</v>
      </c>
      <c r="M177" s="53">
        <f t="shared" si="11"/>
        <v>6538.9926365981728</v>
      </c>
      <c r="N177" s="53">
        <f t="shared" si="11"/>
        <v>5201.5985546171505</v>
      </c>
      <c r="O177" s="45">
        <f t="shared" si="12"/>
        <v>27180.126809282516</v>
      </c>
      <c r="Q177" s="45">
        <f>SUM(C177:M177)+'2017'!N177</f>
        <v>21978.528254665365</v>
      </c>
    </row>
    <row r="178" spans="1:17" x14ac:dyDescent="0.25">
      <c r="A178" s="51" t="s">
        <v>1</v>
      </c>
      <c r="B178" s="60" t="s">
        <v>44</v>
      </c>
      <c r="C178" s="53">
        <f t="shared" si="11"/>
        <v>27922606.138669685</v>
      </c>
      <c r="D178" s="53">
        <f t="shared" si="11"/>
        <v>31073292.476820949</v>
      </c>
      <c r="E178" s="53">
        <f t="shared" si="11"/>
        <v>29099938.916342475</v>
      </c>
      <c r="F178" s="53">
        <f t="shared" si="11"/>
        <v>39860888.132980853</v>
      </c>
      <c r="G178" s="53">
        <f t="shared" si="11"/>
        <v>21011467.263064805</v>
      </c>
      <c r="H178" s="53">
        <f t="shared" si="11"/>
        <v>24169349.234693132</v>
      </c>
      <c r="I178" s="53">
        <f t="shared" si="11"/>
        <v>28112394.439358152</v>
      </c>
      <c r="J178" s="53">
        <f t="shared" si="11"/>
        <v>32236811.216733001</v>
      </c>
      <c r="K178" s="140">
        <f t="shared" si="11"/>
        <v>27650818.121954396</v>
      </c>
      <c r="L178" s="140">
        <f t="shared" si="11"/>
        <v>29324879.66742624</v>
      </c>
      <c r="M178" s="53">
        <f t="shared" si="11"/>
        <v>29832548.406287082</v>
      </c>
      <c r="N178" s="53">
        <f t="shared" si="11"/>
        <v>29377326.490666468</v>
      </c>
      <c r="O178" s="45">
        <f t="shared" si="12"/>
        <v>349672320.50499719</v>
      </c>
      <c r="Q178" s="45">
        <f>SUM(C178:M178)+'2017'!N178</f>
        <v>347978031.85938478</v>
      </c>
    </row>
    <row r="179" spans="1:17" x14ac:dyDescent="0.25">
      <c r="A179" s="296" t="s">
        <v>83</v>
      </c>
      <c r="B179" s="60" t="s">
        <v>44</v>
      </c>
      <c r="C179" s="53">
        <f t="shared" si="11"/>
        <v>0</v>
      </c>
      <c r="D179" s="53">
        <f t="shared" si="11"/>
        <v>0</v>
      </c>
      <c r="E179" s="53">
        <f t="shared" si="11"/>
        <v>0</v>
      </c>
      <c r="F179" s="53">
        <f t="shared" si="11"/>
        <v>0</v>
      </c>
      <c r="G179" s="53">
        <f t="shared" si="11"/>
        <v>0</v>
      </c>
      <c r="H179" s="53">
        <f t="shared" si="11"/>
        <v>0</v>
      </c>
      <c r="I179" s="53">
        <f t="shared" si="11"/>
        <v>0</v>
      </c>
      <c r="J179" s="53">
        <f t="shared" si="11"/>
        <v>1038.9093834684602</v>
      </c>
      <c r="K179" s="140">
        <f t="shared" si="11"/>
        <v>0</v>
      </c>
      <c r="L179" s="140">
        <f t="shared" si="11"/>
        <v>0</v>
      </c>
      <c r="M179" s="53">
        <f t="shared" si="11"/>
        <v>0</v>
      </c>
      <c r="N179" s="53">
        <f t="shared" si="11"/>
        <v>0</v>
      </c>
      <c r="O179" s="45">
        <f t="shared" si="12"/>
        <v>1038.9093834684602</v>
      </c>
      <c r="Q179" s="45">
        <f>SUM(C179:M179)+'2017'!N179</f>
        <v>1038.9093834684602</v>
      </c>
    </row>
    <row r="180" spans="1:17" x14ac:dyDescent="0.25">
      <c r="A180" s="51" t="s">
        <v>40</v>
      </c>
      <c r="B180" s="60" t="s">
        <v>44</v>
      </c>
      <c r="C180" s="53">
        <f t="shared" si="11"/>
        <v>4782.7178645128361</v>
      </c>
      <c r="D180" s="53">
        <f t="shared" si="11"/>
        <v>919.9044512923349</v>
      </c>
      <c r="E180" s="53">
        <f t="shared" si="11"/>
        <v>2639.6163094727931</v>
      </c>
      <c r="F180" s="53">
        <f t="shared" si="11"/>
        <v>706.72946353334214</v>
      </c>
      <c r="G180" s="53">
        <f t="shared" si="11"/>
        <v>4622.6803210569842</v>
      </c>
      <c r="H180" s="53">
        <f t="shared" si="11"/>
        <v>6041760.0466722595</v>
      </c>
      <c r="I180" s="53">
        <f t="shared" si="11"/>
        <v>7479.7869997195185</v>
      </c>
      <c r="J180" s="53">
        <f t="shared" si="11"/>
        <v>1231.8925509462397</v>
      </c>
      <c r="K180" s="140">
        <f t="shared" si="11"/>
        <v>693.95505417359891</v>
      </c>
      <c r="L180" s="140">
        <f t="shared" si="11"/>
        <v>1595.6319920166859</v>
      </c>
      <c r="M180" s="53">
        <f t="shared" si="11"/>
        <v>6221.992993563822</v>
      </c>
      <c r="N180" s="53">
        <f t="shared" si="11"/>
        <v>1122.5394924121033</v>
      </c>
      <c r="O180" s="45">
        <f t="shared" si="12"/>
        <v>6073777.4941649595</v>
      </c>
      <c r="Q180" s="45">
        <f>SUM(C180:M180)+'2017'!N180</f>
        <v>6090105.3046354577</v>
      </c>
    </row>
    <row r="181" spans="1:17" x14ac:dyDescent="0.25">
      <c r="A181" s="51" t="s">
        <v>2</v>
      </c>
      <c r="B181" s="60" t="s">
        <v>44</v>
      </c>
      <c r="C181" s="53">
        <f t="shared" si="11"/>
        <v>527778.81230289885</v>
      </c>
      <c r="D181" s="53">
        <f t="shared" si="11"/>
        <v>461774.03641818336</v>
      </c>
      <c r="E181" s="53">
        <f t="shared" si="11"/>
        <v>494917.03457155335</v>
      </c>
      <c r="F181" s="53">
        <f t="shared" si="11"/>
        <v>1629728.1532402316</v>
      </c>
      <c r="G181" s="53">
        <f t="shared" si="11"/>
        <v>1029323.4858033013</v>
      </c>
      <c r="H181" s="53">
        <f t="shared" si="11"/>
        <v>852018.72175428085</v>
      </c>
      <c r="I181" s="53">
        <f t="shared" si="11"/>
        <v>1306216.4196735132</v>
      </c>
      <c r="J181" s="53">
        <f t="shared" si="11"/>
        <v>1657903.3931098303</v>
      </c>
      <c r="K181" s="140">
        <f t="shared" si="11"/>
        <v>1110443.079229963</v>
      </c>
      <c r="L181" s="140">
        <f t="shared" si="11"/>
        <v>751304.72311824257</v>
      </c>
      <c r="M181" s="53">
        <f t="shared" si="11"/>
        <v>688374.22483839537</v>
      </c>
      <c r="N181" s="53">
        <f t="shared" si="11"/>
        <v>526857.17552666611</v>
      </c>
      <c r="O181" s="45">
        <f t="shared" si="12"/>
        <v>11036639.259587059</v>
      </c>
      <c r="Q181" s="45">
        <f>SUM(C181:M181)+'2017'!N181</f>
        <v>11041003.086457323</v>
      </c>
    </row>
    <row r="182" spans="1:17" x14ac:dyDescent="0.25">
      <c r="A182" s="51" t="s">
        <v>35</v>
      </c>
      <c r="B182" s="60" t="s">
        <v>44</v>
      </c>
      <c r="C182" s="53">
        <f t="shared" si="11"/>
        <v>105.92730748816562</v>
      </c>
      <c r="D182" s="53">
        <f t="shared" si="11"/>
        <v>95.990029700069726</v>
      </c>
      <c r="E182" s="53">
        <f t="shared" si="11"/>
        <v>101.21535583020201</v>
      </c>
      <c r="F182" s="53">
        <f t="shared" si="11"/>
        <v>101.1043566811155</v>
      </c>
      <c r="G182" s="53">
        <f t="shared" si="11"/>
        <v>101.01486638397996</v>
      </c>
      <c r="H182" s="53">
        <f t="shared" si="11"/>
        <v>97.959612295035626</v>
      </c>
      <c r="I182" s="53">
        <f t="shared" si="11"/>
        <v>101.06827707469877</v>
      </c>
      <c r="J182" s="53">
        <f t="shared" si="11"/>
        <v>104.99084241019088</v>
      </c>
      <c r="K182" s="140">
        <f t="shared" si="11"/>
        <v>95.99378270989267</v>
      </c>
      <c r="L182" s="140">
        <f t="shared" si="11"/>
        <v>109.97463604125028</v>
      </c>
      <c r="M182" s="53">
        <f t="shared" si="11"/>
        <v>104.99988176216671</v>
      </c>
      <c r="N182" s="53">
        <f t="shared" si="11"/>
        <v>95.790036685832817</v>
      </c>
      <c r="O182" s="45">
        <f t="shared" si="12"/>
        <v>1216.0289850626007</v>
      </c>
      <c r="Q182" s="45">
        <f>SUM(C182:M182)+'2017'!N182</f>
        <v>1150.2292381847028</v>
      </c>
    </row>
    <row r="183" spans="1:17" x14ac:dyDescent="0.25">
      <c r="A183" s="51" t="s">
        <v>4</v>
      </c>
      <c r="B183" s="60" t="s">
        <v>44</v>
      </c>
      <c r="C183" s="53">
        <f t="shared" si="11"/>
        <v>4257.0785839583541</v>
      </c>
      <c r="D183" s="53">
        <f t="shared" si="11"/>
        <v>6196.3563963680435</v>
      </c>
      <c r="E183" s="53">
        <f t="shared" si="11"/>
        <v>1534.2644532281117</v>
      </c>
      <c r="F183" s="53">
        <f t="shared" si="11"/>
        <v>7103.3318317742151</v>
      </c>
      <c r="G183" s="53">
        <f t="shared" si="11"/>
        <v>11782.734068016516</v>
      </c>
      <c r="H183" s="53">
        <f t="shared" si="11"/>
        <v>10884.512431435132</v>
      </c>
      <c r="I183" s="53">
        <f t="shared" si="11"/>
        <v>7457.037631293616</v>
      </c>
      <c r="J183" s="53">
        <f t="shared" si="11"/>
        <v>11333.011503591462</v>
      </c>
      <c r="K183" s="140">
        <f t="shared" si="11"/>
        <v>3525.7716441154325</v>
      </c>
      <c r="L183" s="140">
        <f t="shared" si="11"/>
        <v>3884.1041910932486</v>
      </c>
      <c r="M183" s="53">
        <f t="shared" si="11"/>
        <v>1121.9987365442958</v>
      </c>
      <c r="N183" s="53">
        <f t="shared" si="11"/>
        <v>3853.5533508404824</v>
      </c>
      <c r="O183" s="45">
        <f t="shared" si="12"/>
        <v>72933.75482225891</v>
      </c>
      <c r="Q183" s="45">
        <f>SUM(C183:M183)+'2017'!N183</f>
        <v>71757.334674940081</v>
      </c>
    </row>
    <row r="184" spans="1:17" x14ac:dyDescent="0.25">
      <c r="A184" s="296" t="s">
        <v>101</v>
      </c>
      <c r="B184" s="60" t="s">
        <v>44</v>
      </c>
      <c r="C184" s="53">
        <f t="shared" si="11"/>
        <v>32109.964568016396</v>
      </c>
      <c r="D184" s="53">
        <f t="shared" si="11"/>
        <v>31185.760794952861</v>
      </c>
      <c r="E184" s="53">
        <f t="shared" si="11"/>
        <v>33988.316914229028</v>
      </c>
      <c r="F184" s="53">
        <f t="shared" si="11"/>
        <v>31223.227616244298</v>
      </c>
      <c r="G184" s="53">
        <f t="shared" si="11"/>
        <v>24728.639320236682</v>
      </c>
      <c r="H184" s="53">
        <f t="shared" si="11"/>
        <v>8360.5530330171223</v>
      </c>
      <c r="I184" s="53">
        <f t="shared" si="11"/>
        <v>13178.903060136463</v>
      </c>
      <c r="J184" s="53">
        <f t="shared" si="11"/>
        <v>14405.743491463047</v>
      </c>
      <c r="K184" s="140">
        <f t="shared" si="11"/>
        <v>15995.963979272427</v>
      </c>
      <c r="L184" s="140">
        <f t="shared" si="11"/>
        <v>14361.68769756873</v>
      </c>
      <c r="M184" s="53">
        <f t="shared" si="11"/>
        <v>14565.983597597338</v>
      </c>
      <c r="N184" s="53">
        <f t="shared" si="11"/>
        <v>10803.320074974083</v>
      </c>
      <c r="O184" s="45">
        <f t="shared" si="12"/>
        <v>244908.06414770847</v>
      </c>
      <c r="Q184" s="45">
        <f>SUM(C184:M184)+'2017'!N184</f>
        <v>265909.44641404925</v>
      </c>
    </row>
    <row r="185" spans="1:17" x14ac:dyDescent="0.25">
      <c r="A185" s="296" t="s">
        <v>102</v>
      </c>
      <c r="B185" s="60" t="s">
        <v>44</v>
      </c>
      <c r="C185" s="53">
        <f t="shared" si="11"/>
        <v>109351.95732554246</v>
      </c>
      <c r="D185" s="53">
        <f t="shared" si="11"/>
        <v>105617.02976207256</v>
      </c>
      <c r="E185" s="53">
        <f t="shared" si="11"/>
        <v>118306.72111420296</v>
      </c>
      <c r="F185" s="53">
        <f t="shared" si="11"/>
        <v>126046.10075108257</v>
      </c>
      <c r="G185" s="53">
        <f t="shared" si="11"/>
        <v>139660.55387979173</v>
      </c>
      <c r="H185" s="53">
        <f t="shared" si="11"/>
        <v>133100.12423617826</v>
      </c>
      <c r="I185" s="53">
        <f t="shared" si="11"/>
        <v>138922.84988122134</v>
      </c>
      <c r="J185" s="53">
        <f t="shared" si="11"/>
        <v>151256.80696561499</v>
      </c>
      <c r="K185" s="140">
        <f t="shared" si="11"/>
        <v>126750.79065128419</v>
      </c>
      <c r="L185" s="140">
        <f t="shared" si="11"/>
        <v>148948.64728485083</v>
      </c>
      <c r="M185" s="53">
        <f t="shared" si="11"/>
        <v>135412.84751485984</v>
      </c>
      <c r="N185" s="53">
        <f t="shared" si="11"/>
        <v>133556.25646210453</v>
      </c>
      <c r="O185" s="45">
        <f t="shared" si="12"/>
        <v>1566930.6858288064</v>
      </c>
      <c r="Q185" s="45">
        <f>SUM(C185:M185)+'2017'!N185</f>
        <v>1553019.6908791307</v>
      </c>
    </row>
    <row r="186" spans="1:17" x14ac:dyDescent="0.25">
      <c r="A186" s="51" t="s">
        <v>5</v>
      </c>
      <c r="B186" s="60" t="s">
        <v>44</v>
      </c>
      <c r="C186" s="53">
        <f t="shared" si="11"/>
        <v>16801.470007533291</v>
      </c>
      <c r="D186" s="53">
        <f t="shared" si="11"/>
        <v>6042.3723903908476</v>
      </c>
      <c r="E186" s="53">
        <f t="shared" si="11"/>
        <v>3885.2666787494377</v>
      </c>
      <c r="F186" s="53">
        <f t="shared" si="11"/>
        <v>10405.740472279167</v>
      </c>
      <c r="G186" s="53">
        <f t="shared" si="11"/>
        <v>32374.764602469622</v>
      </c>
      <c r="H186" s="53">
        <f t="shared" si="11"/>
        <v>10014.870975346552</v>
      </c>
      <c r="I186" s="53">
        <f t="shared" si="11"/>
        <v>54123.563387517148</v>
      </c>
      <c r="J186" s="53">
        <f t="shared" si="11"/>
        <v>15179.675986943883</v>
      </c>
      <c r="K186" s="140">
        <f t="shared" si="11"/>
        <v>22182.563287877696</v>
      </c>
      <c r="L186" s="140">
        <f t="shared" si="11"/>
        <v>3253.249687983895</v>
      </c>
      <c r="M186" s="53">
        <f t="shared" si="11"/>
        <v>11996.986490482992</v>
      </c>
      <c r="N186" s="53">
        <f t="shared" si="11"/>
        <v>1967.6870035881491</v>
      </c>
      <c r="O186" s="45">
        <f t="shared" si="12"/>
        <v>188228.21097116268</v>
      </c>
      <c r="Q186" s="45">
        <f>SUM(C186:M186)+'2017'!N186</f>
        <v>192392.53855697025</v>
      </c>
    </row>
    <row r="187" spans="1:17" x14ac:dyDescent="0.25">
      <c r="A187" s="51" t="s">
        <v>43</v>
      </c>
      <c r="B187" s="60" t="s">
        <v>44</v>
      </c>
      <c r="C187" s="53">
        <f t="shared" si="11"/>
        <v>456319.85094569373</v>
      </c>
      <c r="D187" s="53">
        <f t="shared" si="11"/>
        <v>481314.00683900382</v>
      </c>
      <c r="E187" s="53">
        <f t="shared" si="11"/>
        <v>376484.04479562165</v>
      </c>
      <c r="F187" s="53">
        <f t="shared" si="11"/>
        <v>283531.65229705424</v>
      </c>
      <c r="G187" s="53">
        <f t="shared" si="11"/>
        <v>137895.29408605187</v>
      </c>
      <c r="H187" s="53">
        <f t="shared" si="11"/>
        <v>83008.776365475947</v>
      </c>
      <c r="I187" s="53">
        <f t="shared" si="11"/>
        <v>88808.995268340994</v>
      </c>
      <c r="J187" s="53">
        <f t="shared" si="11"/>
        <v>76421.334321200658</v>
      </c>
      <c r="K187" s="140">
        <f t="shared" si="11"/>
        <v>114428.5887311383</v>
      </c>
      <c r="L187" s="140">
        <f t="shared" si="11"/>
        <v>215498.29863108558</v>
      </c>
      <c r="M187" s="53">
        <f t="shared" si="11"/>
        <v>321736.63770013553</v>
      </c>
      <c r="N187" s="53">
        <f t="shared" si="11"/>
        <v>455051.56708893093</v>
      </c>
      <c r="O187" s="45">
        <f t="shared" si="12"/>
        <v>3090499.047069733</v>
      </c>
      <c r="Q187" s="45">
        <f>SUM(C187:M187)+'2017'!N187</f>
        <v>3028705.1518506166</v>
      </c>
    </row>
    <row r="188" spans="1:17" x14ac:dyDescent="0.25">
      <c r="A188" s="51" t="s">
        <v>11</v>
      </c>
      <c r="B188" s="60" t="s">
        <v>44</v>
      </c>
      <c r="C188" s="53">
        <f t="shared" si="11"/>
        <v>0</v>
      </c>
      <c r="D188" s="53">
        <f t="shared" si="11"/>
        <v>0</v>
      </c>
      <c r="E188" s="53">
        <f t="shared" si="11"/>
        <v>0</v>
      </c>
      <c r="F188" s="53">
        <f t="shared" si="11"/>
        <v>0</v>
      </c>
      <c r="G188" s="53">
        <f t="shared" si="11"/>
        <v>0</v>
      </c>
      <c r="H188" s="53">
        <f t="shared" si="11"/>
        <v>0</v>
      </c>
      <c r="I188" s="53">
        <f t="shared" si="11"/>
        <v>0</v>
      </c>
      <c r="J188" s="53">
        <f t="shared" si="11"/>
        <v>0</v>
      </c>
      <c r="K188" s="140">
        <f t="shared" si="11"/>
        <v>0</v>
      </c>
      <c r="L188" s="140">
        <f t="shared" si="11"/>
        <v>0</v>
      </c>
      <c r="M188" s="53">
        <f t="shared" si="11"/>
        <v>0</v>
      </c>
      <c r="N188" s="53">
        <f t="shared" si="11"/>
        <v>0</v>
      </c>
      <c r="O188" s="45">
        <f t="shared" si="12"/>
        <v>0</v>
      </c>
      <c r="Q188" s="45">
        <f>SUM(C188:M188)+'2017'!N188</f>
        <v>0</v>
      </c>
    </row>
    <row r="189" spans="1:17" x14ac:dyDescent="0.25">
      <c r="A189" s="296" t="s">
        <v>104</v>
      </c>
      <c r="B189" s="60" t="s">
        <v>44</v>
      </c>
      <c r="C189" s="53">
        <f t="shared" si="11"/>
        <v>272361.09246494871</v>
      </c>
      <c r="D189" s="53">
        <f t="shared" si="11"/>
        <v>180180.28502002984</v>
      </c>
      <c r="E189" s="53">
        <f t="shared" si="11"/>
        <v>255492.61142132845</v>
      </c>
      <c r="F189" s="53">
        <f t="shared" si="11"/>
        <v>214729.63705893786</v>
      </c>
      <c r="G189" s="53">
        <f t="shared" si="11"/>
        <v>132915.56121747923</v>
      </c>
      <c r="H189" s="53">
        <f t="shared" si="11"/>
        <v>98839.249629929836</v>
      </c>
      <c r="I189" s="53">
        <f t="shared" si="11"/>
        <v>184868.88890978365</v>
      </c>
      <c r="J189" s="53">
        <f t="shared" si="11"/>
        <v>172205.97972119509</v>
      </c>
      <c r="K189" s="140">
        <f t="shared" si="11"/>
        <v>177805.48395963525</v>
      </c>
      <c r="L189" s="140">
        <f t="shared" si="11"/>
        <v>238795.92539171519</v>
      </c>
      <c r="M189" s="53">
        <f t="shared" si="11"/>
        <v>111293.87467465318</v>
      </c>
      <c r="N189" s="53">
        <f t="shared" si="11"/>
        <v>236243.17578931732</v>
      </c>
      <c r="O189" s="45">
        <f t="shared" si="12"/>
        <v>2275731.7652589534</v>
      </c>
      <c r="Q189" s="45">
        <f>SUM(C189:M189)+'2017'!N189</f>
        <v>2200546.4425015156</v>
      </c>
    </row>
    <row r="190" spans="1:17" x14ac:dyDescent="0.25">
      <c r="A190" s="318" t="s">
        <v>6</v>
      </c>
      <c r="B190" s="60" t="s">
        <v>44</v>
      </c>
      <c r="C190" s="53">
        <f t="shared" ref="C190:N195" si="13">C163/C$169*C$173</f>
        <v>1537.9445870215745</v>
      </c>
      <c r="D190" s="53">
        <f t="shared" si="13"/>
        <v>0</v>
      </c>
      <c r="E190" s="53">
        <f t="shared" si="13"/>
        <v>0</v>
      </c>
      <c r="F190" s="53">
        <f t="shared" si="13"/>
        <v>0</v>
      </c>
      <c r="G190" s="53">
        <f t="shared" si="13"/>
        <v>0</v>
      </c>
      <c r="H190" s="53">
        <f t="shared" si="13"/>
        <v>0</v>
      </c>
      <c r="I190" s="53">
        <f t="shared" si="13"/>
        <v>0</v>
      </c>
      <c r="J190" s="53">
        <f t="shared" si="13"/>
        <v>0</v>
      </c>
      <c r="K190" s="140">
        <f t="shared" si="13"/>
        <v>0</v>
      </c>
      <c r="L190" s="140">
        <f t="shared" si="13"/>
        <v>0</v>
      </c>
      <c r="M190" s="53">
        <f t="shared" si="13"/>
        <v>0</v>
      </c>
      <c r="N190" s="53">
        <f t="shared" si="13"/>
        <v>0</v>
      </c>
      <c r="O190" s="45">
        <f t="shared" si="12"/>
        <v>1537.9445870215745</v>
      </c>
      <c r="Q190" s="45">
        <f>SUM(C190:M190)+'2017'!N190</f>
        <v>1537.9445870215745</v>
      </c>
    </row>
    <row r="191" spans="1:17" x14ac:dyDescent="0.25">
      <c r="A191" s="260" t="s">
        <v>106</v>
      </c>
      <c r="B191" s="319" t="s">
        <v>44</v>
      </c>
      <c r="C191" s="53">
        <f t="shared" si="13"/>
        <v>0</v>
      </c>
      <c r="D191" s="53">
        <f t="shared" si="13"/>
        <v>0</v>
      </c>
      <c r="E191" s="53">
        <f t="shared" si="13"/>
        <v>179.38167023372435</v>
      </c>
      <c r="F191" s="53">
        <f t="shared" si="13"/>
        <v>0</v>
      </c>
      <c r="G191" s="53">
        <f t="shared" si="13"/>
        <v>0</v>
      </c>
      <c r="H191" s="53">
        <f t="shared" si="13"/>
        <v>0</v>
      </c>
      <c r="I191" s="53">
        <f t="shared" si="13"/>
        <v>0</v>
      </c>
      <c r="J191" s="53">
        <f t="shared" si="13"/>
        <v>0</v>
      </c>
      <c r="K191" s="53">
        <f t="shared" si="13"/>
        <v>0</v>
      </c>
      <c r="L191" s="53">
        <f t="shared" si="13"/>
        <v>0</v>
      </c>
      <c r="M191" s="53">
        <f t="shared" si="13"/>
        <v>0</v>
      </c>
      <c r="N191" s="53">
        <f t="shared" si="13"/>
        <v>2316.9215123385811</v>
      </c>
      <c r="O191" s="45">
        <f t="shared" si="12"/>
        <v>2496.3031825723056</v>
      </c>
      <c r="Q191" s="45">
        <f>SUM(C191:M191)+'2017'!N191</f>
        <v>358.32373275440204</v>
      </c>
    </row>
    <row r="192" spans="1:17" x14ac:dyDescent="0.25">
      <c r="A192" s="260" t="s">
        <v>89</v>
      </c>
      <c r="B192" s="60" t="s">
        <v>44</v>
      </c>
      <c r="C192" s="53">
        <f t="shared" si="13"/>
        <v>2766.1017653513441</v>
      </c>
      <c r="D192" s="53">
        <f t="shared" si="13"/>
        <v>2665.7231164623531</v>
      </c>
      <c r="E192" s="53">
        <f t="shared" si="13"/>
        <v>0</v>
      </c>
      <c r="F192" s="53">
        <f t="shared" si="13"/>
        <v>0</v>
      </c>
      <c r="G192" s="53">
        <f t="shared" si="13"/>
        <v>0</v>
      </c>
      <c r="H192" s="53">
        <f t="shared" si="13"/>
        <v>0</v>
      </c>
      <c r="I192" s="53">
        <f t="shared" si="13"/>
        <v>2817.9036459638783</v>
      </c>
      <c r="J192" s="53">
        <f t="shared" si="13"/>
        <v>1158.8989176515354</v>
      </c>
      <c r="K192" s="140">
        <f t="shared" si="13"/>
        <v>0</v>
      </c>
      <c r="L192" s="140">
        <f t="shared" si="13"/>
        <v>0</v>
      </c>
      <c r="M192" s="53">
        <f t="shared" si="13"/>
        <v>24.999971848134933</v>
      </c>
      <c r="N192" s="53">
        <f t="shared" si="13"/>
        <v>0</v>
      </c>
      <c r="O192" s="45">
        <f t="shared" si="12"/>
        <v>9433.6274172772464</v>
      </c>
      <c r="Q192" s="45">
        <f>SUM(C192:M192)+'2017'!N192</f>
        <v>9433.6274172772464</v>
      </c>
    </row>
    <row r="193" spans="1:17" x14ac:dyDescent="0.25">
      <c r="A193" s="52" t="s">
        <v>7</v>
      </c>
      <c r="B193" s="60" t="s">
        <v>44</v>
      </c>
      <c r="C193" s="53">
        <f>C166/C$169*C$173</f>
        <v>82912.101650807686</v>
      </c>
      <c r="D193" s="53">
        <f t="shared" si="13"/>
        <v>80567.631594925188</v>
      </c>
      <c r="E193" s="53">
        <f t="shared" si="13"/>
        <v>88965.29137803975</v>
      </c>
      <c r="F193" s="53">
        <f t="shared" si="13"/>
        <v>66168.296798235009</v>
      </c>
      <c r="G193" s="53">
        <f t="shared" si="13"/>
        <v>56122.259527432201</v>
      </c>
      <c r="H193" s="53">
        <f t="shared" si="13"/>
        <v>47584.381466253835</v>
      </c>
      <c r="I193" s="53">
        <f t="shared" si="13"/>
        <v>78715.176349009445</v>
      </c>
      <c r="J193" s="53">
        <f t="shared" si="13"/>
        <v>113710.08189416103</v>
      </c>
      <c r="K193" s="140">
        <f t="shared" si="13"/>
        <v>57253.291839795049</v>
      </c>
      <c r="L193" s="140">
        <f t="shared" si="13"/>
        <v>55269.252996658164</v>
      </c>
      <c r="M193" s="53">
        <f t="shared" si="13"/>
        <v>77922.912252888738</v>
      </c>
      <c r="N193" s="53">
        <f t="shared" si="13"/>
        <v>94163.601687937946</v>
      </c>
      <c r="O193" s="45">
        <f t="shared" si="12"/>
        <v>899354.27943614416</v>
      </c>
      <c r="Q193" s="45">
        <f>SUM(C193:M193)+'2017'!N193</f>
        <v>860629.72781082755</v>
      </c>
    </row>
    <row r="194" spans="1:17" x14ac:dyDescent="0.25">
      <c r="A194" s="52" t="s">
        <v>30</v>
      </c>
      <c r="B194" s="60" t="s">
        <v>44</v>
      </c>
      <c r="C194" s="53">
        <f>C167/C$169*C$173</f>
        <v>1316.0968298293787</v>
      </c>
      <c r="D194" s="53">
        <f t="shared" si="13"/>
        <v>0</v>
      </c>
      <c r="E194" s="53">
        <f t="shared" si="13"/>
        <v>0</v>
      </c>
      <c r="F194" s="53">
        <f t="shared" si="13"/>
        <v>0</v>
      </c>
      <c r="G194" s="53">
        <f t="shared" si="13"/>
        <v>0</v>
      </c>
      <c r="H194" s="53">
        <f t="shared" si="13"/>
        <v>0</v>
      </c>
      <c r="I194" s="53">
        <f t="shared" si="13"/>
        <v>0</v>
      </c>
      <c r="J194" s="53">
        <f t="shared" si="13"/>
        <v>0</v>
      </c>
      <c r="K194" s="140">
        <f t="shared" si="13"/>
        <v>0</v>
      </c>
      <c r="L194" s="140">
        <f t="shared" si="13"/>
        <v>0</v>
      </c>
      <c r="M194" s="53">
        <f t="shared" si="13"/>
        <v>0</v>
      </c>
      <c r="N194" s="53">
        <f t="shared" si="13"/>
        <v>0</v>
      </c>
      <c r="O194" s="45">
        <f t="shared" si="12"/>
        <v>1316.0968298293787</v>
      </c>
      <c r="Q194" s="45">
        <f>SUM(C194:M194)+'2017'!N194</f>
        <v>1316.0968298293787</v>
      </c>
    </row>
    <row r="195" spans="1:17" x14ac:dyDescent="0.25">
      <c r="A195" s="52" t="s">
        <v>29</v>
      </c>
      <c r="B195" s="60" t="s">
        <v>44</v>
      </c>
      <c r="C195" s="53">
        <f>C168/C$169*C$173</f>
        <v>3182591.9493672657</v>
      </c>
      <c r="D195" s="53">
        <f t="shared" si="13"/>
        <v>3508477.5811755424</v>
      </c>
      <c r="E195" s="53">
        <f t="shared" si="13"/>
        <v>3377532.3728801785</v>
      </c>
      <c r="F195" s="53">
        <f t="shared" si="13"/>
        <v>1786105.5609956488</v>
      </c>
      <c r="G195" s="53">
        <f t="shared" si="13"/>
        <v>910386.98188729619</v>
      </c>
      <c r="H195" s="53">
        <f t="shared" si="13"/>
        <v>792205.38215723657</v>
      </c>
      <c r="I195" s="53">
        <f t="shared" si="13"/>
        <v>721047.10622717754</v>
      </c>
      <c r="J195" s="53">
        <f t="shared" si="13"/>
        <v>772971.5792945862</v>
      </c>
      <c r="K195" s="140">
        <f t="shared" si="13"/>
        <v>859269.34715810942</v>
      </c>
      <c r="L195" s="140">
        <f t="shared" si="13"/>
        <v>1679641.6164885971</v>
      </c>
      <c r="M195" s="53">
        <f t="shared" si="13"/>
        <v>2263610.4510028902</v>
      </c>
      <c r="N195" s="53">
        <f t="shared" si="13"/>
        <v>3096676.358470432</v>
      </c>
      <c r="O195" s="45">
        <f t="shared" si="12"/>
        <v>22950516.287104964</v>
      </c>
      <c r="Q195" s="45">
        <f>SUM(C195:M195)+'2017'!N195</f>
        <v>22044391.676462032</v>
      </c>
    </row>
    <row r="196" spans="1:17" x14ac:dyDescent="0.25">
      <c r="A196" s="48" t="s">
        <v>23</v>
      </c>
      <c r="B196" s="54" t="s">
        <v>44</v>
      </c>
      <c r="C196" s="49">
        <f t="shared" ref="C196:N196" si="14">C169</f>
        <v>34745786</v>
      </c>
      <c r="D196" s="49">
        <f t="shared" si="14"/>
        <v>41849060</v>
      </c>
      <c r="E196" s="49">
        <f t="shared" si="14"/>
        <v>40906730</v>
      </c>
      <c r="F196" s="49">
        <f t="shared" si="14"/>
        <v>54766939.001000002</v>
      </c>
      <c r="G196" s="49">
        <f t="shared" si="14"/>
        <v>38273704</v>
      </c>
      <c r="H196" s="49">
        <f t="shared" si="14"/>
        <v>45820770</v>
      </c>
      <c r="I196" s="49">
        <f t="shared" si="14"/>
        <v>46058366.733999997</v>
      </c>
      <c r="J196" s="49">
        <f t="shared" si="14"/>
        <v>51844209</v>
      </c>
      <c r="K196" s="49">
        <f t="shared" si="14"/>
        <v>43605004</v>
      </c>
      <c r="L196" s="139">
        <f t="shared" si="14"/>
        <v>46024996</v>
      </c>
      <c r="M196" s="49">
        <f t="shared" si="14"/>
        <v>46204754</v>
      </c>
      <c r="N196" s="49">
        <f t="shared" si="14"/>
        <v>52664199</v>
      </c>
      <c r="O196" s="226" t="s">
        <v>82</v>
      </c>
    </row>
    <row r="197" spans="1:17" x14ac:dyDescent="0.25">
      <c r="A197" s="48" t="s">
        <v>46</v>
      </c>
      <c r="B197" s="54" t="s">
        <v>44</v>
      </c>
      <c r="C197" s="142">
        <f>C173-C196</f>
        <v>-23827.909999996424</v>
      </c>
      <c r="D197" s="49">
        <f t="shared" ref="D197:N197" si="15">D173-D196</f>
        <v>-4346.3299999982119</v>
      </c>
      <c r="E197" s="49">
        <f t="shared" si="15"/>
        <v>87222.79999999702</v>
      </c>
      <c r="F197" s="49">
        <f t="shared" si="15"/>
        <v>56587.08900000155</v>
      </c>
      <c r="G197" s="49">
        <f t="shared" si="15"/>
        <v>5633.5799999982119</v>
      </c>
      <c r="H197" s="49">
        <f t="shared" si="15"/>
        <v>-18883.630000002682</v>
      </c>
      <c r="I197" s="49">
        <f t="shared" si="15"/>
        <v>31135.946000002325</v>
      </c>
      <c r="J197" s="49">
        <f t="shared" si="15"/>
        <v>-4521.6000000014901</v>
      </c>
      <c r="K197" s="49">
        <f t="shared" si="15"/>
        <v>-2824.0099999979138</v>
      </c>
      <c r="L197" s="139">
        <f t="shared" si="15"/>
        <v>-10612.509999997914</v>
      </c>
      <c r="M197" s="49">
        <f t="shared" si="15"/>
        <v>-52.030000001192093</v>
      </c>
      <c r="N197" s="49">
        <f t="shared" si="15"/>
        <v>-115182.81000000238</v>
      </c>
      <c r="O197" s="276">
        <f>SUM(C197:M197)+'2015'!N146</f>
        <v>115525.26904029545</v>
      </c>
    </row>
    <row r="198" spans="1:17" x14ac:dyDescent="0.25">
      <c r="C198" s="45">
        <f>C173/1000</f>
        <v>34721.95809</v>
      </c>
      <c r="D198" s="45">
        <f t="shared" ref="D198:E198" si="16">D173/1000</f>
        <v>41844.713670000005</v>
      </c>
      <c r="E198" s="45">
        <f t="shared" si="16"/>
        <v>40993.952799999999</v>
      </c>
      <c r="F198" s="45">
        <f>F173/1000</f>
        <v>54823.526090000007</v>
      </c>
      <c r="H198">
        <f>(H174+H176)/1000</f>
        <v>13547.973314876437</v>
      </c>
      <c r="I198" s="45"/>
    </row>
    <row r="199" spans="1:17" ht="13" x14ac:dyDescent="0.3">
      <c r="A199" s="350" t="s">
        <v>64</v>
      </c>
      <c r="B199" s="351"/>
      <c r="C199" s="351"/>
      <c r="D199" s="351"/>
      <c r="E199" s="351"/>
      <c r="F199" s="351"/>
      <c r="G199" s="351"/>
      <c r="H199" s="351"/>
      <c r="I199" s="351"/>
      <c r="J199" s="351"/>
      <c r="K199" s="351"/>
      <c r="L199" s="351"/>
      <c r="M199" s="351"/>
      <c r="N199" s="352"/>
    </row>
    <row r="200" spans="1:17" x14ac:dyDescent="0.25">
      <c r="A200" s="174" t="s">
        <v>8</v>
      </c>
      <c r="B200" s="174" t="s">
        <v>66</v>
      </c>
      <c r="C200" s="175">
        <f>(C174+C175+C176)/1000000</f>
        <v>2.1043588857594497</v>
      </c>
      <c r="D200" s="175">
        <f t="shared" ref="D200:H200" si="17">(D174+D175+D176)/1000000</f>
        <v>5.9063845151901297</v>
      </c>
      <c r="E200" s="175">
        <f t="shared" si="17"/>
        <v>7.1391509656978389</v>
      </c>
      <c r="F200" s="175">
        <f t="shared" si="17"/>
        <v>10.801769241499832</v>
      </c>
      <c r="G200" s="175">
        <f t="shared" si="17"/>
        <v>14.787956347355676</v>
      </c>
      <c r="H200" s="175">
        <f t="shared" si="17"/>
        <v>13.547973314876437</v>
      </c>
      <c r="I200" s="175">
        <f>(I174+I175+I176)/1000000</f>
        <v>15.373370541331097</v>
      </c>
      <c r="J200" s="175">
        <f t="shared" ref="J200:N200" si="18">(J174+J176)/1000000</f>
        <v>16.613766901593166</v>
      </c>
      <c r="K200" s="175">
        <f t="shared" si="18"/>
        <v>13.462917038727531</v>
      </c>
      <c r="L200" s="175">
        <f t="shared" si="18"/>
        <v>13.573946377991183</v>
      </c>
      <c r="M200" s="175">
        <f t="shared" si="18"/>
        <v>12.7332266614207</v>
      </c>
      <c r="N200" s="175">
        <f t="shared" si="18"/>
        <v>18.603780154282685</v>
      </c>
      <c r="O200" s="135">
        <f>SUM(C200:N200)</f>
        <v>144.64860094572572</v>
      </c>
      <c r="P200" s="135">
        <f>SUM(C200:M200)+'2015'!N146</f>
        <v>139.91886108361862</v>
      </c>
    </row>
    <row r="201" spans="1:17" x14ac:dyDescent="0.25">
      <c r="A201" s="174" t="s">
        <v>1</v>
      </c>
      <c r="B201" s="174" t="s">
        <v>66</v>
      </c>
      <c r="C201" s="175">
        <f>(C178+C179+C180)/1000000</f>
        <v>27.927388856534197</v>
      </c>
      <c r="D201" s="175">
        <f>(D178+D179+D180)/1000000</f>
        <v>31.07421238127224</v>
      </c>
      <c r="E201" s="175">
        <f>(E178+E179+E180)/1000000</f>
        <v>29.102578532651947</v>
      </c>
      <c r="F201" s="175">
        <f t="shared" ref="F201:I201" si="19">(F178+F179+F180)/1000000</f>
        <v>39.861594862444385</v>
      </c>
      <c r="G201" s="175">
        <f t="shared" si="19"/>
        <v>21.016089943385861</v>
      </c>
      <c r="H201" s="175">
        <f t="shared" si="19"/>
        <v>30.211109281365392</v>
      </c>
      <c r="I201" s="175">
        <f t="shared" si="19"/>
        <v>28.119874226357872</v>
      </c>
      <c r="J201" s="175">
        <f t="shared" ref="J201:M201" si="20">(J178+J180)/1000000</f>
        <v>32.238043109283943</v>
      </c>
      <c r="K201" s="175">
        <f t="shared" si="20"/>
        <v>27.651512077008572</v>
      </c>
      <c r="L201" s="175">
        <f t="shared" si="20"/>
        <v>29.326475299418256</v>
      </c>
      <c r="M201" s="175">
        <f t="shared" si="20"/>
        <v>29.838770399280644</v>
      </c>
      <c r="N201" s="175">
        <f>(N178+N180)/1000000</f>
        <v>29.37844903015888</v>
      </c>
      <c r="O201" s="135">
        <f>SUM(C201:N201)</f>
        <v>355.74609799916215</v>
      </c>
      <c r="P201" s="135">
        <f>SUM(C201:M201)+'2015'!N147</f>
        <v>356.53193124600818</v>
      </c>
    </row>
    <row r="202" spans="1:17" x14ac:dyDescent="0.25">
      <c r="A202" s="173" t="s">
        <v>29</v>
      </c>
      <c r="B202" s="174" t="s">
        <v>66</v>
      </c>
      <c r="C202" s="175">
        <f>C195/1000000</f>
        <v>3.1825919493672656</v>
      </c>
      <c r="D202" s="175">
        <f t="shared" ref="D202:N202" si="21">D195/1000000</f>
        <v>3.5084775811755424</v>
      </c>
      <c r="E202" s="175">
        <f t="shared" si="21"/>
        <v>3.3775323728801787</v>
      </c>
      <c r="F202" s="175">
        <f t="shared" si="21"/>
        <v>1.7861055609956489</v>
      </c>
      <c r="G202" s="175">
        <f t="shared" si="21"/>
        <v>0.91038698188729617</v>
      </c>
      <c r="H202" s="175">
        <f t="shared" si="21"/>
        <v>0.79220538215723657</v>
      </c>
      <c r="I202" s="175">
        <f t="shared" si="21"/>
        <v>0.72104710622717749</v>
      </c>
      <c r="J202" s="175">
        <f t="shared" si="21"/>
        <v>0.77297157929458615</v>
      </c>
      <c r="K202" s="175">
        <f t="shared" si="21"/>
        <v>0.85926934715810943</v>
      </c>
      <c r="L202" s="175">
        <f t="shared" si="21"/>
        <v>1.6796416164885972</v>
      </c>
      <c r="M202" s="175">
        <f t="shared" si="21"/>
        <v>2.26361045100289</v>
      </c>
      <c r="N202" s="175">
        <f t="shared" si="21"/>
        <v>3.096676358470432</v>
      </c>
      <c r="O202" s="135">
        <f t="shared" ref="O202" si="22">SUM(C202:N202)</f>
        <v>22.950516287104961</v>
      </c>
    </row>
    <row r="203" spans="1:17" x14ac:dyDescent="0.25">
      <c r="A203" s="173" t="s">
        <v>65</v>
      </c>
      <c r="B203" s="174" t="s">
        <v>66</v>
      </c>
      <c r="C203" s="175">
        <f>(C173/1000000)-C200-C201-C202</f>
        <v>1.5076183983390856</v>
      </c>
      <c r="D203" s="175">
        <f t="shared" ref="D203:H203" si="23">(D173/1000000)-D200-D201-D202</f>
        <v>1.3556391923620961</v>
      </c>
      <c r="E203" s="175">
        <f t="shared" si="23"/>
        <v>1.3746909287700326</v>
      </c>
      <c r="F203" s="175">
        <f t="shared" si="23"/>
        <v>2.3740564250601341</v>
      </c>
      <c r="G203" s="175">
        <f t="shared" si="23"/>
        <v>1.5649043073711648</v>
      </c>
      <c r="H203" s="175">
        <f t="shared" si="23"/>
        <v>1.2505983916009331</v>
      </c>
      <c r="I203" s="175">
        <f>(I173/1000000)-I200-I201-I202</f>
        <v>1.8752108060838542</v>
      </c>
      <c r="J203" s="175">
        <f t="shared" ref="J203:O203" si="24">(J173/1000000)-J200-J201-J202</f>
        <v>2.2149058098282999</v>
      </c>
      <c r="K203" s="175">
        <f t="shared" si="24"/>
        <v>1.6284815271057893</v>
      </c>
      <c r="L203" s="175">
        <f t="shared" si="24"/>
        <v>1.4343201961019627</v>
      </c>
      <c r="M203" s="175">
        <f t="shared" si="24"/>
        <v>1.3690944582957663</v>
      </c>
      <c r="N203" s="175">
        <f t="shared" si="24"/>
        <v>1.4701106470880032</v>
      </c>
      <c r="O203">
        <f t="shared" si="24"/>
        <v>19.419631088007122</v>
      </c>
    </row>
    <row r="204" spans="1:17" x14ac:dyDescent="0.25">
      <c r="F204" s="135"/>
      <c r="G204" s="135"/>
    </row>
    <row r="205" spans="1:17" x14ac:dyDescent="0.25">
      <c r="A205" s="313" t="s">
        <v>8</v>
      </c>
      <c r="C205">
        <f t="shared" ref="C205:N220" si="25">C174/1000</f>
        <v>2089.2072835317554</v>
      </c>
      <c r="D205">
        <f t="shared" si="25"/>
        <v>5905.6105955756739</v>
      </c>
      <c r="E205">
        <f t="shared" si="25"/>
        <v>7135.6725647068824</v>
      </c>
      <c r="F205">
        <f t="shared" si="25"/>
        <v>10801.33479207504</v>
      </c>
      <c r="G205">
        <f t="shared" si="25"/>
        <v>14782.085483339102</v>
      </c>
      <c r="H205">
        <f t="shared" si="25"/>
        <v>13535.707371994065</v>
      </c>
      <c r="I205">
        <f t="shared" si="25"/>
        <v>15358.887757429096</v>
      </c>
      <c r="J205">
        <f t="shared" si="25"/>
        <v>16613.053963777562</v>
      </c>
      <c r="K205">
        <f t="shared" si="25"/>
        <v>13462.073093387873</v>
      </c>
      <c r="L205">
        <f t="shared" si="25"/>
        <v>13572.018822552205</v>
      </c>
      <c r="M205">
        <f t="shared" si="25"/>
        <v>12721.477674650951</v>
      </c>
      <c r="N205">
        <f t="shared" si="25"/>
        <v>18603.60553702831</v>
      </c>
    </row>
    <row r="206" spans="1:17" x14ac:dyDescent="0.25">
      <c r="A206" s="313" t="s">
        <v>38</v>
      </c>
      <c r="C206">
        <f t="shared" si="25"/>
        <v>0</v>
      </c>
      <c r="D206">
        <f t="shared" si="25"/>
        <v>0</v>
      </c>
      <c r="E206">
        <f t="shared" si="25"/>
        <v>0</v>
      </c>
      <c r="F206">
        <f t="shared" si="25"/>
        <v>0</v>
      </c>
      <c r="G206">
        <f t="shared" si="25"/>
        <v>0</v>
      </c>
      <c r="H206">
        <f t="shared" si="25"/>
        <v>0</v>
      </c>
      <c r="I206">
        <f t="shared" si="25"/>
        <v>0</v>
      </c>
      <c r="J206">
        <f t="shared" si="25"/>
        <v>0.18698369076862567</v>
      </c>
      <c r="K206">
        <f t="shared" si="25"/>
        <v>0</v>
      </c>
      <c r="L206">
        <f t="shared" si="25"/>
        <v>0</v>
      </c>
      <c r="M206">
        <f t="shared" si="25"/>
        <v>0</v>
      </c>
      <c r="N206">
        <f t="shared" si="25"/>
        <v>0</v>
      </c>
    </row>
    <row r="207" spans="1:17" x14ac:dyDescent="0.25">
      <c r="A207" s="313" t="s">
        <v>0</v>
      </c>
      <c r="C207">
        <f t="shared" si="25"/>
        <v>15.151602227694031</v>
      </c>
      <c r="D207">
        <f t="shared" si="25"/>
        <v>0.77391961445681212</v>
      </c>
      <c r="E207">
        <f t="shared" si="25"/>
        <v>3.4784009909567444</v>
      </c>
      <c r="F207">
        <f t="shared" si="25"/>
        <v>0.43444942479169119</v>
      </c>
      <c r="G207">
        <f t="shared" si="25"/>
        <v>5.8708640165738855</v>
      </c>
      <c r="H207">
        <f t="shared" si="25"/>
        <v>12.265942882371247</v>
      </c>
      <c r="I207">
        <f t="shared" si="25"/>
        <v>14.482783902001142</v>
      </c>
      <c r="J207">
        <f t="shared" si="25"/>
        <v>0.71293781560443903</v>
      </c>
      <c r="K207">
        <f t="shared" si="25"/>
        <v>0.84394533965780627</v>
      </c>
      <c r="L207">
        <f t="shared" si="25"/>
        <v>1.9275554389775502</v>
      </c>
      <c r="M207">
        <f t="shared" si="25"/>
        <v>11.748986769749493</v>
      </c>
      <c r="N207">
        <f t="shared" si="25"/>
        <v>0.17461725437521608</v>
      </c>
    </row>
    <row r="208" spans="1:17" x14ac:dyDescent="0.25">
      <c r="A208" s="313" t="s">
        <v>103</v>
      </c>
      <c r="C208">
        <f t="shared" si="25"/>
        <v>0</v>
      </c>
      <c r="D208">
        <f t="shared" si="25"/>
        <v>0</v>
      </c>
      <c r="E208">
        <f t="shared" si="25"/>
        <v>0.83678041701206618</v>
      </c>
      <c r="F208">
        <f t="shared" si="25"/>
        <v>5.0191806376149826</v>
      </c>
      <c r="G208">
        <f t="shared" si="25"/>
        <v>0</v>
      </c>
      <c r="H208">
        <f t="shared" si="25"/>
        <v>6.6892420967181474</v>
      </c>
      <c r="I208">
        <f t="shared" si="25"/>
        <v>0</v>
      </c>
      <c r="J208">
        <f t="shared" si="25"/>
        <v>0</v>
      </c>
      <c r="K208">
        <f t="shared" si="25"/>
        <v>0</v>
      </c>
      <c r="L208">
        <f t="shared" si="25"/>
        <v>2.8943324667219956</v>
      </c>
      <c r="M208">
        <f t="shared" si="25"/>
        <v>6.5389926365981728</v>
      </c>
      <c r="N208">
        <f t="shared" si="25"/>
        <v>5.2015985546171501</v>
      </c>
    </row>
    <row r="209" spans="1:14" x14ac:dyDescent="0.25">
      <c r="A209" s="313" t="s">
        <v>1</v>
      </c>
      <c r="C209">
        <f t="shared" si="25"/>
        <v>27922.606138669686</v>
      </c>
      <c r="D209">
        <f t="shared" si="25"/>
        <v>31073.292476820949</v>
      </c>
      <c r="E209">
        <f t="shared" si="25"/>
        <v>29099.938916342475</v>
      </c>
      <c r="F209">
        <f t="shared" si="25"/>
        <v>39860.88813298085</v>
      </c>
      <c r="G209">
        <f t="shared" si="25"/>
        <v>21011.467263064806</v>
      </c>
      <c r="H209">
        <f t="shared" si="25"/>
        <v>24169.349234693131</v>
      </c>
      <c r="I209">
        <f t="shared" si="25"/>
        <v>28112.394439358151</v>
      </c>
      <c r="J209">
        <f t="shared" si="25"/>
        <v>32236.811216733</v>
      </c>
      <c r="K209">
        <f t="shared" si="25"/>
        <v>27650.818121954395</v>
      </c>
      <c r="L209">
        <f t="shared" si="25"/>
        <v>29324.879667426241</v>
      </c>
      <c r="M209">
        <f t="shared" si="25"/>
        <v>29832.548406287082</v>
      </c>
      <c r="N209">
        <f t="shared" si="25"/>
        <v>29377.326490666466</v>
      </c>
    </row>
    <row r="210" spans="1:14" x14ac:dyDescent="0.25">
      <c r="A210" s="313" t="s">
        <v>83</v>
      </c>
      <c r="C210">
        <f t="shared" si="25"/>
        <v>0</v>
      </c>
      <c r="D210">
        <f t="shared" si="25"/>
        <v>0</v>
      </c>
      <c r="E210">
        <f t="shared" si="25"/>
        <v>0</v>
      </c>
      <c r="F210">
        <f t="shared" si="25"/>
        <v>0</v>
      </c>
      <c r="G210">
        <f t="shared" si="25"/>
        <v>0</v>
      </c>
      <c r="H210">
        <f t="shared" si="25"/>
        <v>0</v>
      </c>
      <c r="I210">
        <f t="shared" si="25"/>
        <v>0</v>
      </c>
      <c r="J210">
        <f t="shared" si="25"/>
        <v>1.0389093834684602</v>
      </c>
      <c r="K210">
        <f t="shared" si="25"/>
        <v>0</v>
      </c>
      <c r="L210">
        <f t="shared" si="25"/>
        <v>0</v>
      </c>
      <c r="M210">
        <f t="shared" si="25"/>
        <v>0</v>
      </c>
      <c r="N210">
        <f t="shared" si="25"/>
        <v>0</v>
      </c>
    </row>
    <row r="211" spans="1:14" x14ac:dyDescent="0.25">
      <c r="A211" s="313" t="s">
        <v>40</v>
      </c>
      <c r="C211">
        <f t="shared" si="25"/>
        <v>4.7827178645128363</v>
      </c>
      <c r="D211">
        <f t="shared" si="25"/>
        <v>0.91990445129233489</v>
      </c>
      <c r="E211">
        <f t="shared" si="25"/>
        <v>2.6396163094727929</v>
      </c>
      <c r="F211">
        <f t="shared" si="25"/>
        <v>0.70672946353334209</v>
      </c>
      <c r="G211">
        <f t="shared" si="25"/>
        <v>4.6226803210569845</v>
      </c>
      <c r="H211">
        <f t="shared" si="25"/>
        <v>6041.7600466722597</v>
      </c>
      <c r="I211">
        <f t="shared" si="25"/>
        <v>7.4797869997195185</v>
      </c>
      <c r="J211">
        <f t="shared" si="25"/>
        <v>1.2318925509462397</v>
      </c>
      <c r="K211">
        <f t="shared" si="25"/>
        <v>0.69395505417359893</v>
      </c>
      <c r="L211">
        <f t="shared" si="25"/>
        <v>1.5956319920166859</v>
      </c>
      <c r="M211">
        <f t="shared" si="25"/>
        <v>6.2219929935638216</v>
      </c>
      <c r="N211">
        <f t="shared" si="25"/>
        <v>1.1225394924121033</v>
      </c>
    </row>
    <row r="212" spans="1:14" x14ac:dyDescent="0.25">
      <c r="A212" s="313" t="s">
        <v>2</v>
      </c>
      <c r="C212">
        <f t="shared" si="25"/>
        <v>527.77881230289881</v>
      </c>
      <c r="D212">
        <f t="shared" si="25"/>
        <v>461.77403641818336</v>
      </c>
      <c r="E212">
        <f t="shared" si="25"/>
        <v>494.91703457155336</v>
      </c>
      <c r="F212">
        <f t="shared" si="25"/>
        <v>1629.7281532402317</v>
      </c>
      <c r="G212">
        <f t="shared" si="25"/>
        <v>1029.3234858033013</v>
      </c>
      <c r="H212">
        <f t="shared" si="25"/>
        <v>852.01872175428082</v>
      </c>
      <c r="I212">
        <f t="shared" si="25"/>
        <v>1306.2164196735132</v>
      </c>
      <c r="J212">
        <f t="shared" si="25"/>
        <v>1657.9033931098304</v>
      </c>
      <c r="K212">
        <f t="shared" si="25"/>
        <v>1110.4430792299629</v>
      </c>
      <c r="L212">
        <f t="shared" si="25"/>
        <v>751.30472311824258</v>
      </c>
      <c r="M212">
        <f t="shared" si="25"/>
        <v>688.37422483839532</v>
      </c>
      <c r="N212">
        <f t="shared" si="25"/>
        <v>526.85717552666608</v>
      </c>
    </row>
    <row r="213" spans="1:14" x14ac:dyDescent="0.25">
      <c r="A213" s="313" t="s">
        <v>35</v>
      </c>
      <c r="C213">
        <f t="shared" si="25"/>
        <v>0.10592730748816562</v>
      </c>
      <c r="D213">
        <f t="shared" si="25"/>
        <v>9.5990029700069729E-2</v>
      </c>
      <c r="E213">
        <f t="shared" si="25"/>
        <v>0.10121535583020201</v>
      </c>
      <c r="F213">
        <f t="shared" si="25"/>
        <v>0.1011043566811155</v>
      </c>
      <c r="G213">
        <f t="shared" si="25"/>
        <v>0.10101486638397997</v>
      </c>
      <c r="H213">
        <f t="shared" si="25"/>
        <v>9.7959612295035622E-2</v>
      </c>
      <c r="I213">
        <f t="shared" si="25"/>
        <v>0.10106827707469877</v>
      </c>
      <c r="J213">
        <f t="shared" si="25"/>
        <v>0.10499084241019088</v>
      </c>
      <c r="K213">
        <f t="shared" si="25"/>
        <v>9.5993782709892672E-2</v>
      </c>
      <c r="L213">
        <f t="shared" si="25"/>
        <v>0.10997463604125028</v>
      </c>
      <c r="M213">
        <f t="shared" si="25"/>
        <v>0.10499988176216671</v>
      </c>
      <c r="N213">
        <f t="shared" si="25"/>
        <v>9.5790036685832816E-2</v>
      </c>
    </row>
    <row r="214" spans="1:14" x14ac:dyDescent="0.25">
      <c r="A214" s="313" t="s">
        <v>4</v>
      </c>
      <c r="C214">
        <f t="shared" si="25"/>
        <v>4.2570785839583545</v>
      </c>
      <c r="D214">
        <f t="shared" si="25"/>
        <v>6.1963563963680439</v>
      </c>
      <c r="E214">
        <f t="shared" si="25"/>
        <v>1.5342644532281118</v>
      </c>
      <c r="F214">
        <f t="shared" si="25"/>
        <v>7.1033318317742147</v>
      </c>
      <c r="G214">
        <f t="shared" si="25"/>
        <v>11.782734068016516</v>
      </c>
      <c r="H214">
        <f t="shared" si="25"/>
        <v>10.884512431435132</v>
      </c>
      <c r="I214">
        <f t="shared" si="25"/>
        <v>7.4570376312936162</v>
      </c>
      <c r="J214">
        <f t="shared" si="25"/>
        <v>11.333011503591463</v>
      </c>
      <c r="K214">
        <f t="shared" si="25"/>
        <v>3.5257716441154328</v>
      </c>
      <c r="L214">
        <f t="shared" si="25"/>
        <v>3.8841041910932486</v>
      </c>
      <c r="M214">
        <f t="shared" si="25"/>
        <v>1.1219987365442958</v>
      </c>
      <c r="N214">
        <f t="shared" si="25"/>
        <v>3.8535533508404822</v>
      </c>
    </row>
    <row r="215" spans="1:14" x14ac:dyDescent="0.25">
      <c r="A215" s="313" t="s">
        <v>101</v>
      </c>
      <c r="C215">
        <f t="shared" si="25"/>
        <v>32.109964568016395</v>
      </c>
      <c r="D215">
        <f t="shared" si="25"/>
        <v>31.185760794952863</v>
      </c>
      <c r="E215">
        <f t="shared" si="25"/>
        <v>33.988316914229031</v>
      </c>
      <c r="F215">
        <f t="shared" si="25"/>
        <v>31.223227616244298</v>
      </c>
      <c r="G215">
        <f t="shared" si="25"/>
        <v>24.728639320236681</v>
      </c>
      <c r="H215">
        <f t="shared" si="25"/>
        <v>8.3605530330171227</v>
      </c>
      <c r="I215">
        <f t="shared" si="25"/>
        <v>13.178903060136463</v>
      </c>
      <c r="J215">
        <f t="shared" si="25"/>
        <v>14.405743491463047</v>
      </c>
      <c r="K215">
        <f t="shared" si="25"/>
        <v>15.995963979272426</v>
      </c>
      <c r="L215">
        <f t="shared" si="25"/>
        <v>14.36168769756873</v>
      </c>
      <c r="M215">
        <f t="shared" si="25"/>
        <v>14.565983597597338</v>
      </c>
      <c r="N215">
        <f t="shared" si="25"/>
        <v>10.803320074974083</v>
      </c>
    </row>
    <row r="216" spans="1:14" x14ac:dyDescent="0.25">
      <c r="A216" s="313" t="s">
        <v>102</v>
      </c>
      <c r="C216">
        <f t="shared" si="25"/>
        <v>109.35195732554246</v>
      </c>
      <c r="D216">
        <f t="shared" si="25"/>
        <v>105.61702976207256</v>
      </c>
      <c r="E216">
        <f t="shared" si="25"/>
        <v>118.30672111420296</v>
      </c>
      <c r="F216">
        <f t="shared" si="25"/>
        <v>126.04610075108258</v>
      </c>
      <c r="G216">
        <f t="shared" si="25"/>
        <v>139.66055387979173</v>
      </c>
      <c r="H216">
        <f>H185/1000</f>
        <v>133.10012423617826</v>
      </c>
      <c r="I216">
        <f t="shared" si="25"/>
        <v>138.92284988122134</v>
      </c>
      <c r="J216">
        <f t="shared" si="25"/>
        <v>151.256806965615</v>
      </c>
      <c r="K216">
        <f t="shared" si="25"/>
        <v>126.75079065128419</v>
      </c>
      <c r="L216">
        <f t="shared" si="25"/>
        <v>148.94864728485084</v>
      </c>
      <c r="M216">
        <f t="shared" si="25"/>
        <v>135.41284751485983</v>
      </c>
      <c r="N216">
        <f t="shared" si="25"/>
        <v>133.55625646210453</v>
      </c>
    </row>
    <row r="217" spans="1:14" x14ac:dyDescent="0.25">
      <c r="A217" s="313" t="s">
        <v>5</v>
      </c>
      <c r="C217">
        <f t="shared" si="25"/>
        <v>16.80147000753329</v>
      </c>
      <c r="D217">
        <f t="shared" si="25"/>
        <v>6.0423723903908479</v>
      </c>
      <c r="E217">
        <f t="shared" si="25"/>
        <v>3.8852666787494377</v>
      </c>
      <c r="F217">
        <f t="shared" si="25"/>
        <v>10.405740472279167</v>
      </c>
      <c r="G217">
        <f t="shared" si="25"/>
        <v>32.374764602469625</v>
      </c>
      <c r="H217">
        <f t="shared" si="25"/>
        <v>10.014870975346552</v>
      </c>
      <c r="I217">
        <f t="shared" si="25"/>
        <v>54.123563387517144</v>
      </c>
      <c r="J217">
        <f t="shared" si="25"/>
        <v>15.179675986943883</v>
      </c>
      <c r="K217">
        <f t="shared" si="25"/>
        <v>22.182563287877695</v>
      </c>
      <c r="L217">
        <f t="shared" si="25"/>
        <v>3.253249687983895</v>
      </c>
      <c r="M217">
        <f t="shared" si="25"/>
        <v>11.996986490482993</v>
      </c>
      <c r="N217">
        <f t="shared" si="25"/>
        <v>1.9676870035881491</v>
      </c>
    </row>
    <row r="218" spans="1:14" x14ac:dyDescent="0.25">
      <c r="A218" s="313" t="s">
        <v>43</v>
      </c>
      <c r="C218">
        <f t="shared" si="25"/>
        <v>456.31985094569376</v>
      </c>
      <c r="D218">
        <f t="shared" si="25"/>
        <v>481.31400683900381</v>
      </c>
      <c r="E218">
        <f t="shared" si="25"/>
        <v>376.48404479562163</v>
      </c>
      <c r="F218">
        <f t="shared" si="25"/>
        <v>283.53165229705422</v>
      </c>
      <c r="G218">
        <f t="shared" si="25"/>
        <v>137.89529408605188</v>
      </c>
      <c r="H218">
        <f t="shared" si="25"/>
        <v>83.008776365475953</v>
      </c>
      <c r="I218">
        <f t="shared" si="25"/>
        <v>88.808995268340993</v>
      </c>
      <c r="J218">
        <f t="shared" si="25"/>
        <v>76.421334321200661</v>
      </c>
      <c r="K218">
        <f t="shared" si="25"/>
        <v>114.42858873113829</v>
      </c>
      <c r="L218">
        <f t="shared" si="25"/>
        <v>215.49829863108559</v>
      </c>
      <c r="M218">
        <f t="shared" si="25"/>
        <v>321.73663770013553</v>
      </c>
      <c r="N218">
        <f t="shared" si="25"/>
        <v>455.05156708893094</v>
      </c>
    </row>
    <row r="219" spans="1:14" x14ac:dyDescent="0.25">
      <c r="A219" s="313" t="s">
        <v>11</v>
      </c>
      <c r="C219">
        <f t="shared" si="25"/>
        <v>0</v>
      </c>
      <c r="D219">
        <f t="shared" si="25"/>
        <v>0</v>
      </c>
      <c r="E219">
        <f t="shared" si="25"/>
        <v>0</v>
      </c>
      <c r="F219">
        <f t="shared" si="25"/>
        <v>0</v>
      </c>
      <c r="G219">
        <f t="shared" si="25"/>
        <v>0</v>
      </c>
      <c r="H219">
        <f t="shared" si="25"/>
        <v>0</v>
      </c>
      <c r="I219">
        <f t="shared" si="25"/>
        <v>0</v>
      </c>
      <c r="J219">
        <f t="shared" si="25"/>
        <v>0</v>
      </c>
      <c r="K219">
        <f t="shared" si="25"/>
        <v>0</v>
      </c>
      <c r="L219">
        <f t="shared" si="25"/>
        <v>0</v>
      </c>
      <c r="M219">
        <f t="shared" si="25"/>
        <v>0</v>
      </c>
      <c r="N219">
        <f t="shared" si="25"/>
        <v>0</v>
      </c>
    </row>
    <row r="220" spans="1:14" x14ac:dyDescent="0.25">
      <c r="A220" s="313" t="s">
        <v>104</v>
      </c>
      <c r="C220">
        <f t="shared" si="25"/>
        <v>272.36109246494874</v>
      </c>
      <c r="D220">
        <f t="shared" si="25"/>
        <v>180.18028502002983</v>
      </c>
      <c r="E220">
        <f t="shared" si="25"/>
        <v>255.49261142132843</v>
      </c>
      <c r="F220">
        <f t="shared" si="25"/>
        <v>214.72963705893787</v>
      </c>
      <c r="G220">
        <f t="shared" si="25"/>
        <v>132.91556121747922</v>
      </c>
      <c r="H220">
        <f t="shared" si="25"/>
        <v>98.839249629929839</v>
      </c>
      <c r="I220">
        <f t="shared" si="25"/>
        <v>184.86888890978366</v>
      </c>
      <c r="J220">
        <f t="shared" si="25"/>
        <v>172.20597972119509</v>
      </c>
      <c r="K220">
        <f t="shared" si="25"/>
        <v>177.80548395963527</v>
      </c>
      <c r="L220">
        <f t="shared" si="25"/>
        <v>238.7959253917152</v>
      </c>
      <c r="M220">
        <f t="shared" si="25"/>
        <v>111.29387467465318</v>
      </c>
      <c r="N220">
        <f t="shared" si="25"/>
        <v>236.24317578931732</v>
      </c>
    </row>
    <row r="221" spans="1:14" x14ac:dyDescent="0.25">
      <c r="A221" s="313" t="s">
        <v>6</v>
      </c>
      <c r="C221">
        <f t="shared" ref="C221:N221" si="26">C190/1000</f>
        <v>1.5379445870215744</v>
      </c>
      <c r="D221">
        <f t="shared" si="26"/>
        <v>0</v>
      </c>
      <c r="E221">
        <f t="shared" si="26"/>
        <v>0</v>
      </c>
      <c r="F221">
        <f t="shared" si="26"/>
        <v>0</v>
      </c>
      <c r="G221">
        <f t="shared" si="26"/>
        <v>0</v>
      </c>
      <c r="H221">
        <f t="shared" si="26"/>
        <v>0</v>
      </c>
      <c r="I221">
        <f t="shared" si="26"/>
        <v>0</v>
      </c>
      <c r="J221">
        <f t="shared" si="26"/>
        <v>0</v>
      </c>
      <c r="K221">
        <f t="shared" si="26"/>
        <v>0</v>
      </c>
      <c r="L221">
        <f t="shared" si="26"/>
        <v>0</v>
      </c>
      <c r="M221">
        <f t="shared" si="26"/>
        <v>0</v>
      </c>
      <c r="N221">
        <f t="shared" si="26"/>
        <v>0</v>
      </c>
    </row>
    <row r="222" spans="1:14" x14ac:dyDescent="0.25">
      <c r="A222" s="313" t="s">
        <v>89</v>
      </c>
      <c r="C222">
        <f t="shared" ref="C222:N225" si="27">C192/1000</f>
        <v>2.766101765351344</v>
      </c>
      <c r="D222">
        <f t="shared" si="27"/>
        <v>2.6657231164623529</v>
      </c>
      <c r="E222">
        <f t="shared" si="27"/>
        <v>0</v>
      </c>
      <c r="F222">
        <f t="shared" si="27"/>
        <v>0</v>
      </c>
      <c r="G222">
        <f t="shared" si="27"/>
        <v>0</v>
      </c>
      <c r="H222">
        <f t="shared" si="27"/>
        <v>0</v>
      </c>
      <c r="I222">
        <f t="shared" si="27"/>
        <v>2.8179036459638782</v>
      </c>
      <c r="J222">
        <f t="shared" si="27"/>
        <v>1.1588989176515354</v>
      </c>
      <c r="K222">
        <f t="shared" si="27"/>
        <v>0</v>
      </c>
      <c r="L222">
        <f t="shared" si="27"/>
        <v>0</v>
      </c>
      <c r="M222">
        <f t="shared" si="27"/>
        <v>2.4999971848134933E-2</v>
      </c>
      <c r="N222">
        <f t="shared" si="27"/>
        <v>0</v>
      </c>
    </row>
    <row r="223" spans="1:14" x14ac:dyDescent="0.25">
      <c r="A223" s="314" t="s">
        <v>7</v>
      </c>
      <c r="C223">
        <f t="shared" si="27"/>
        <v>82.912101650807685</v>
      </c>
      <c r="D223">
        <f t="shared" si="27"/>
        <v>80.567631594925189</v>
      </c>
      <c r="E223">
        <f t="shared" si="27"/>
        <v>88.965291378039751</v>
      </c>
      <c r="F223">
        <f t="shared" si="27"/>
        <v>66.168296798235005</v>
      </c>
      <c r="G223">
        <f t="shared" si="27"/>
        <v>56.122259527432199</v>
      </c>
      <c r="H223">
        <f t="shared" si="27"/>
        <v>47.584381466253838</v>
      </c>
      <c r="I223">
        <f t="shared" si="27"/>
        <v>78.71517634900944</v>
      </c>
      <c r="J223">
        <f t="shared" si="27"/>
        <v>113.71008189416104</v>
      </c>
      <c r="K223">
        <f t="shared" si="27"/>
        <v>57.253291839795047</v>
      </c>
      <c r="L223">
        <f t="shared" si="27"/>
        <v>55.269252996658167</v>
      </c>
      <c r="M223">
        <f t="shared" si="27"/>
        <v>77.922912252888736</v>
      </c>
      <c r="N223">
        <f t="shared" si="27"/>
        <v>94.163601687937941</v>
      </c>
    </row>
    <row r="224" spans="1:14" x14ac:dyDescent="0.25">
      <c r="A224" s="314" t="s">
        <v>30</v>
      </c>
      <c r="C224">
        <f t="shared" si="27"/>
        <v>1.3160968298293787</v>
      </c>
      <c r="D224">
        <f t="shared" si="27"/>
        <v>0</v>
      </c>
      <c r="E224">
        <f t="shared" si="27"/>
        <v>0</v>
      </c>
      <c r="F224">
        <f t="shared" si="27"/>
        <v>0</v>
      </c>
      <c r="G224">
        <f t="shared" si="27"/>
        <v>0</v>
      </c>
      <c r="H224">
        <f t="shared" si="27"/>
        <v>0</v>
      </c>
      <c r="I224">
        <f t="shared" si="27"/>
        <v>0</v>
      </c>
      <c r="J224">
        <f t="shared" si="27"/>
        <v>0</v>
      </c>
      <c r="K224">
        <f t="shared" si="27"/>
        <v>0</v>
      </c>
      <c r="L224">
        <f t="shared" si="27"/>
        <v>0</v>
      </c>
      <c r="M224">
        <f t="shared" si="27"/>
        <v>0</v>
      </c>
      <c r="N224">
        <f t="shared" si="27"/>
        <v>0</v>
      </c>
    </row>
    <row r="225" spans="1:14" x14ac:dyDescent="0.25">
      <c r="A225" s="315" t="s">
        <v>29</v>
      </c>
      <c r="C225">
        <f t="shared" si="27"/>
        <v>3182.5919493672659</v>
      </c>
      <c r="D225">
        <f t="shared" si="27"/>
        <v>3508.4775811755426</v>
      </c>
      <c r="E225">
        <f t="shared" si="27"/>
        <v>3377.5323728801786</v>
      </c>
      <c r="F225">
        <f t="shared" si="27"/>
        <v>1786.1055609956488</v>
      </c>
      <c r="G225">
        <f t="shared" si="27"/>
        <v>910.3869818872962</v>
      </c>
      <c r="H225">
        <f t="shared" si="27"/>
        <v>792.20538215723661</v>
      </c>
      <c r="I225">
        <f t="shared" si="27"/>
        <v>721.04710622717755</v>
      </c>
      <c r="J225">
        <f t="shared" si="27"/>
        <v>772.97157929458615</v>
      </c>
      <c r="K225">
        <f t="shared" si="27"/>
        <v>859.26934715810944</v>
      </c>
      <c r="L225">
        <f t="shared" si="27"/>
        <v>1679.641616488597</v>
      </c>
      <c r="M225">
        <f t="shared" si="27"/>
        <v>2263.6104510028904</v>
      </c>
      <c r="N225">
        <f t="shared" si="27"/>
        <v>3096.6763584704322</v>
      </c>
    </row>
    <row r="226" spans="1:14" x14ac:dyDescent="0.25">
      <c r="C226">
        <f>C224+C223</f>
        <v>84.228198480637062</v>
      </c>
      <c r="D226">
        <f t="shared" ref="D226:H226" si="28">D224+D223</f>
        <v>80.567631594925189</v>
      </c>
      <c r="E226">
        <f t="shared" si="28"/>
        <v>88.965291378039751</v>
      </c>
      <c r="F226">
        <f t="shared" si="28"/>
        <v>66.168296798235005</v>
      </c>
      <c r="G226">
        <f t="shared" si="28"/>
        <v>56.122259527432199</v>
      </c>
      <c r="H226">
        <f t="shared" si="28"/>
        <v>47.584381466253838</v>
      </c>
    </row>
    <row r="228" spans="1:14" x14ac:dyDescent="0.25">
      <c r="C228">
        <f>C221+C222+C208</f>
        <v>4.304046352372918</v>
      </c>
      <c r="D228">
        <f t="shared" ref="D228:M228" si="29">D221+D222+D208</f>
        <v>2.6657231164623529</v>
      </c>
      <c r="E228">
        <f t="shared" si="29"/>
        <v>0.83678041701206618</v>
      </c>
      <c r="F228">
        <f t="shared" si="29"/>
        <v>5.0191806376149826</v>
      </c>
      <c r="G228">
        <f t="shared" si="29"/>
        <v>0</v>
      </c>
      <c r="H228">
        <f t="shared" si="29"/>
        <v>6.6892420967181474</v>
      </c>
      <c r="I228">
        <f t="shared" si="29"/>
        <v>2.8179036459638782</v>
      </c>
      <c r="J228">
        <f t="shared" si="29"/>
        <v>1.1588989176515354</v>
      </c>
      <c r="K228">
        <f t="shared" si="29"/>
        <v>0</v>
      </c>
      <c r="L228">
        <f t="shared" si="29"/>
        <v>2.8943324667219956</v>
      </c>
      <c r="M228">
        <f t="shared" si="29"/>
        <v>6.5639926084463074</v>
      </c>
      <c r="N228">
        <f>N221+N222+N208</f>
        <v>5.2015985546171501</v>
      </c>
    </row>
    <row r="230" spans="1:14" x14ac:dyDescent="0.25">
      <c r="D230">
        <f t="shared" ref="D230:G230" si="30">D209+D210+D211</f>
        <v>31074.212381272242</v>
      </c>
      <c r="E230">
        <f t="shared" si="30"/>
        <v>29102.578532651947</v>
      </c>
      <c r="F230">
        <f t="shared" si="30"/>
        <v>39861.594862444384</v>
      </c>
      <c r="G230">
        <f t="shared" si="30"/>
        <v>21016.089943385861</v>
      </c>
      <c r="H230">
        <f>H209+H210+H211</f>
        <v>30211.109281365389</v>
      </c>
      <c r="I230">
        <f t="shared" ref="I230:N230" si="31">I209+I210+I211</f>
        <v>28119.874226357872</v>
      </c>
      <c r="J230">
        <f t="shared" si="31"/>
        <v>32239.082018667414</v>
      </c>
      <c r="K230">
        <f t="shared" si="31"/>
        <v>27651.512077008567</v>
      </c>
      <c r="L230">
        <f t="shared" si="31"/>
        <v>29326.475299418256</v>
      </c>
      <c r="M230">
        <f t="shared" si="31"/>
        <v>29838.770399280646</v>
      </c>
      <c r="N230">
        <f t="shared" si="31"/>
        <v>29378.449030158878</v>
      </c>
    </row>
    <row r="232" spans="1:14" x14ac:dyDescent="0.25">
      <c r="C232" s="45">
        <f>C174+C175+C176</f>
        <v>2104358.8857594496</v>
      </c>
      <c r="D232" s="45">
        <f t="shared" ref="D232:L232" si="32">D174+D175+D176</f>
        <v>5906384.5151901301</v>
      </c>
      <c r="E232" s="45">
        <f t="shared" si="32"/>
        <v>7139150.9656978389</v>
      </c>
      <c r="F232" s="45">
        <f t="shared" si="32"/>
        <v>10801769.241499832</v>
      </c>
      <c r="G232" s="45">
        <f t="shared" si="32"/>
        <v>14787956.347355677</v>
      </c>
      <c r="H232" s="45">
        <f t="shared" si="32"/>
        <v>13547973.314876437</v>
      </c>
      <c r="I232" s="45">
        <f>I174+I175+I176</f>
        <v>15373370.541331097</v>
      </c>
      <c r="J232" s="45">
        <f t="shared" si="32"/>
        <v>16613953.885283934</v>
      </c>
      <c r="K232" s="45">
        <f t="shared" si="32"/>
        <v>13462917.038727531</v>
      </c>
      <c r="L232" s="45">
        <f t="shared" si="32"/>
        <v>13573946.377991183</v>
      </c>
      <c r="M232" s="45">
        <f>M174+M175+M176</f>
        <v>12733226.661420699</v>
      </c>
      <c r="N232" s="45">
        <f>N174+N175+N176</f>
        <v>18603780.154282685</v>
      </c>
    </row>
    <row r="233" spans="1:14" x14ac:dyDescent="0.25">
      <c r="C233">
        <f t="shared" ref="C233:L233" si="33">C232/1000</f>
        <v>2104.3588857594495</v>
      </c>
      <c r="D233">
        <f t="shared" si="33"/>
        <v>5906.3845151901305</v>
      </c>
      <c r="E233">
        <f t="shared" si="33"/>
        <v>7139.1509656978387</v>
      </c>
      <c r="F233">
        <f t="shared" si="33"/>
        <v>10801.769241499833</v>
      </c>
      <c r="G233">
        <f t="shared" si="33"/>
        <v>14787.956347355677</v>
      </c>
      <c r="H233">
        <f t="shared" si="33"/>
        <v>13547.973314876437</v>
      </c>
      <c r="I233">
        <f t="shared" si="33"/>
        <v>15373.370541331098</v>
      </c>
      <c r="J233">
        <f t="shared" si="33"/>
        <v>16613.953885283932</v>
      </c>
      <c r="K233">
        <f t="shared" si="33"/>
        <v>13462.917038727532</v>
      </c>
      <c r="L233">
        <f t="shared" si="33"/>
        <v>13573.946377991182</v>
      </c>
      <c r="M233">
        <f>M232/1000</f>
        <v>12733.2266614207</v>
      </c>
      <c r="N233">
        <f>N232/1000</f>
        <v>18603.780154282686</v>
      </c>
    </row>
  </sheetData>
  <mergeCells count="3">
    <mergeCell ref="A76:N76"/>
    <mergeCell ref="A199:N199"/>
    <mergeCell ref="A145:N145"/>
  </mergeCells>
  <pageMargins left="0.70866141732283472" right="0.70866141732283472" top="0.74803149606299213" bottom="0.74803149606299213" header="0.31496062992125984" footer="0.31496062992125984"/>
  <pageSetup paperSize="9" scale="21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Y251"/>
  <sheetViews>
    <sheetView zoomScaleNormal="100" workbookViewId="0">
      <pane xSplit="2" ySplit="1" topLeftCell="H176" activePane="bottomRight" state="frozen"/>
      <selection pane="topRight" activeCell="C1" sqref="C1"/>
      <selection pane="bottomLeft" activeCell="A2" sqref="A2"/>
      <selection pane="bottomRight" activeCell="A192" activeCellId="1" sqref="A6:N6 A192:N192"/>
    </sheetView>
  </sheetViews>
  <sheetFormatPr defaultRowHeight="12.5" x14ac:dyDescent="0.25"/>
  <cols>
    <col min="1" max="1" width="33.54296875" bestFit="1" customWidth="1"/>
    <col min="2" max="2" width="11.453125" bestFit="1" customWidth="1"/>
    <col min="3" max="3" width="12" bestFit="1" customWidth="1"/>
    <col min="4" max="4" width="11.26953125" bestFit="1" customWidth="1"/>
    <col min="5" max="5" width="10.7265625" bestFit="1" customWidth="1"/>
    <col min="6" max="6" width="11.1796875" bestFit="1" customWidth="1"/>
    <col min="7" max="7" width="12" customWidth="1"/>
    <col min="8" max="8" width="12.26953125" bestFit="1" customWidth="1"/>
    <col min="9" max="9" width="13.1796875" bestFit="1" customWidth="1"/>
    <col min="10" max="10" width="11.1796875" customWidth="1"/>
    <col min="11" max="11" width="10.7265625" bestFit="1" customWidth="1"/>
    <col min="12" max="12" width="12" bestFit="1" customWidth="1"/>
    <col min="13" max="13" width="10.7265625" bestFit="1" customWidth="1"/>
    <col min="14" max="14" width="11.54296875" bestFit="1" customWidth="1"/>
    <col min="15" max="15" width="11.1796875" bestFit="1" customWidth="1"/>
    <col min="17" max="17" width="10.81640625" bestFit="1" customWidth="1"/>
  </cols>
  <sheetData>
    <row r="1" spans="1:17" ht="13.5" thickBot="1" x14ac:dyDescent="0.35">
      <c r="A1" s="5" t="s">
        <v>14</v>
      </c>
      <c r="B1" s="5" t="s">
        <v>15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</row>
    <row r="2" spans="1:17" ht="13" thickTop="1" x14ac:dyDescent="0.25">
      <c r="A2" s="27" t="s">
        <v>8</v>
      </c>
      <c r="B2" s="28" t="s">
        <v>9</v>
      </c>
      <c r="C2" s="12">
        <f t="shared" ref="C2:N2" si="0">C34+C59</f>
        <v>17135.848999999998</v>
      </c>
      <c r="D2" s="12">
        <f t="shared" si="0"/>
        <v>16860.89</v>
      </c>
      <c r="E2" s="12">
        <f t="shared" si="0"/>
        <v>37761.946000000004</v>
      </c>
      <c r="F2" s="12">
        <f t="shared" si="0"/>
        <v>14666.406999999999</v>
      </c>
      <c r="G2" s="12">
        <f t="shared" si="0"/>
        <v>22677.173999999999</v>
      </c>
      <c r="H2" s="12">
        <f t="shared" si="0"/>
        <v>26424.92</v>
      </c>
      <c r="I2" s="12">
        <f t="shared" si="0"/>
        <v>28380.326000000001</v>
      </c>
      <c r="J2" s="12">
        <f t="shared" si="0"/>
        <v>28085.994999999999</v>
      </c>
      <c r="K2" s="12">
        <f t="shared" si="0"/>
        <v>24226.052</v>
      </c>
      <c r="L2" s="12">
        <f t="shared" si="0"/>
        <v>23836.508000000002</v>
      </c>
      <c r="M2" s="12">
        <f t="shared" si="0"/>
        <v>21932.435000000001</v>
      </c>
      <c r="N2" s="12">
        <f t="shared" si="0"/>
        <v>41002.690999999999</v>
      </c>
      <c r="Q2" s="135"/>
    </row>
    <row r="3" spans="1:17" x14ac:dyDescent="0.25">
      <c r="A3" s="27" t="s">
        <v>38</v>
      </c>
      <c r="B3" s="28" t="s">
        <v>9</v>
      </c>
      <c r="C3" s="12">
        <f t="shared" ref="C3:N3" si="1">C35+C60</f>
        <v>0</v>
      </c>
      <c r="D3" s="12">
        <f t="shared" si="1"/>
        <v>0</v>
      </c>
      <c r="E3" s="12">
        <f t="shared" si="1"/>
        <v>0</v>
      </c>
      <c r="F3" s="12">
        <f t="shared" si="1"/>
        <v>0</v>
      </c>
      <c r="G3" s="12">
        <f t="shared" si="1"/>
        <v>0</v>
      </c>
      <c r="H3" s="12">
        <f t="shared" si="1"/>
        <v>0</v>
      </c>
      <c r="I3" s="12">
        <f t="shared" si="1"/>
        <v>0</v>
      </c>
      <c r="J3" s="12">
        <f t="shared" si="1"/>
        <v>0</v>
      </c>
      <c r="K3" s="12">
        <f t="shared" si="1"/>
        <v>0</v>
      </c>
      <c r="L3" s="12">
        <f t="shared" si="1"/>
        <v>0</v>
      </c>
      <c r="M3" s="12">
        <f t="shared" si="1"/>
        <v>0</v>
      </c>
      <c r="N3" s="12">
        <f t="shared" si="1"/>
        <v>0</v>
      </c>
      <c r="Q3" s="135"/>
    </row>
    <row r="4" spans="1:17" x14ac:dyDescent="0.25">
      <c r="A4" s="27" t="s">
        <v>0</v>
      </c>
      <c r="B4" s="28" t="s">
        <v>9</v>
      </c>
      <c r="C4" s="12">
        <f t="shared" ref="C4:N4" si="2">C36+C61</f>
        <v>3.907</v>
      </c>
      <c r="D4" s="12">
        <f t="shared" si="2"/>
        <v>20.501999999999999</v>
      </c>
      <c r="E4" s="12">
        <f t="shared" si="2"/>
        <v>5.5389999999999997</v>
      </c>
      <c r="F4" s="12">
        <f t="shared" si="2"/>
        <v>1.0189999999999999</v>
      </c>
      <c r="G4" s="12">
        <f t="shared" si="2"/>
        <v>0.69399999999999995</v>
      </c>
      <c r="H4" s="12">
        <f t="shared" si="2"/>
        <v>15.689</v>
      </c>
      <c r="I4" s="12">
        <f t="shared" si="2"/>
        <v>0.34499999999999997</v>
      </c>
      <c r="J4" s="12">
        <f t="shared" si="2"/>
        <v>8.7620000000000005</v>
      </c>
      <c r="K4" s="12">
        <f t="shared" si="2"/>
        <v>1.901</v>
      </c>
      <c r="L4" s="12">
        <f t="shared" si="2"/>
        <v>8.7309999999999999</v>
      </c>
      <c r="M4" s="12">
        <f t="shared" si="2"/>
        <v>19.031000000000002</v>
      </c>
      <c r="N4" s="12">
        <f t="shared" si="2"/>
        <v>26.783000000000001</v>
      </c>
      <c r="P4" s="135"/>
      <c r="Q4" s="135"/>
    </row>
    <row r="5" spans="1:17" ht="25" x14ac:dyDescent="0.25">
      <c r="A5" s="301" t="s">
        <v>103</v>
      </c>
      <c r="B5" s="28" t="s">
        <v>10</v>
      </c>
      <c r="C5" s="12">
        <f t="shared" ref="C5:N5" si="3">C37+C62</f>
        <v>0</v>
      </c>
      <c r="D5" s="12">
        <f t="shared" si="3"/>
        <v>0</v>
      </c>
      <c r="E5" s="12">
        <f t="shared" si="3"/>
        <v>0</v>
      </c>
      <c r="F5" s="12">
        <f t="shared" si="3"/>
        <v>0</v>
      </c>
      <c r="G5" s="12">
        <f t="shared" si="3"/>
        <v>0</v>
      </c>
      <c r="H5" s="12">
        <f t="shared" si="3"/>
        <v>0</v>
      </c>
      <c r="I5" s="12">
        <f t="shared" si="3"/>
        <v>0</v>
      </c>
      <c r="J5" s="12">
        <f t="shared" si="3"/>
        <v>0</v>
      </c>
      <c r="K5" s="12">
        <f t="shared" si="3"/>
        <v>0</v>
      </c>
      <c r="L5" s="12">
        <f t="shared" si="3"/>
        <v>0</v>
      </c>
      <c r="M5" s="12">
        <f t="shared" si="3"/>
        <v>0</v>
      </c>
      <c r="N5" s="12">
        <f t="shared" si="3"/>
        <v>0</v>
      </c>
      <c r="P5" s="135"/>
      <c r="Q5" s="135"/>
    </row>
    <row r="6" spans="1:17" x14ac:dyDescent="0.25">
      <c r="A6" s="229" t="s">
        <v>1</v>
      </c>
      <c r="B6" s="28" t="s">
        <v>9</v>
      </c>
      <c r="C6" s="12">
        <f t="shared" ref="C6:N6" si="4">C38+C63</f>
        <v>62159.264999999999</v>
      </c>
      <c r="D6" s="12">
        <f t="shared" si="4"/>
        <v>60339.872000000003</v>
      </c>
      <c r="E6" s="12">
        <f t="shared" si="4"/>
        <v>107958.008</v>
      </c>
      <c r="F6" s="12">
        <f t="shared" si="4"/>
        <v>23417.998</v>
      </c>
      <c r="G6" s="12">
        <f t="shared" si="4"/>
        <v>54174.997000000003</v>
      </c>
      <c r="H6" s="12">
        <f t="shared" si="4"/>
        <v>61975.311999999998</v>
      </c>
      <c r="I6" s="12">
        <f t="shared" si="4"/>
        <v>63537.442000000003</v>
      </c>
      <c r="J6" s="12">
        <f t="shared" si="4"/>
        <v>65331.927000000003</v>
      </c>
      <c r="K6" s="12">
        <f t="shared" si="4"/>
        <v>62857.074999999997</v>
      </c>
      <c r="L6" s="12">
        <f t="shared" si="4"/>
        <v>62319.637999999999</v>
      </c>
      <c r="M6" s="12">
        <f t="shared" si="4"/>
        <v>59108.968999999997</v>
      </c>
      <c r="N6" s="12">
        <f t="shared" si="4"/>
        <v>172132.981</v>
      </c>
      <c r="O6" s="135"/>
      <c r="P6" s="135"/>
      <c r="Q6" s="135"/>
    </row>
    <row r="7" spans="1:17" x14ac:dyDescent="0.25">
      <c r="A7" s="263" t="s">
        <v>83</v>
      </c>
      <c r="B7" s="262" t="s">
        <v>9</v>
      </c>
      <c r="C7" s="12">
        <f t="shared" ref="C7:N7" si="5">C39+C64</f>
        <v>0</v>
      </c>
      <c r="D7" s="12">
        <f t="shared" si="5"/>
        <v>0</v>
      </c>
      <c r="E7" s="12">
        <f t="shared" si="5"/>
        <v>0</v>
      </c>
      <c r="F7" s="12">
        <f t="shared" si="5"/>
        <v>0</v>
      </c>
      <c r="G7" s="12">
        <f t="shared" si="5"/>
        <v>0</v>
      </c>
      <c r="H7" s="12">
        <f t="shared" si="5"/>
        <v>0</v>
      </c>
      <c r="I7" s="12">
        <f t="shared" si="5"/>
        <v>0</v>
      </c>
      <c r="J7" s="12">
        <f t="shared" si="5"/>
        <v>0</v>
      </c>
      <c r="K7" s="12">
        <f t="shared" si="5"/>
        <v>0</v>
      </c>
      <c r="L7" s="12">
        <f t="shared" si="5"/>
        <v>0</v>
      </c>
      <c r="M7" s="12">
        <f t="shared" si="5"/>
        <v>0</v>
      </c>
      <c r="N7" s="12">
        <f t="shared" si="5"/>
        <v>0</v>
      </c>
    </row>
    <row r="8" spans="1:17" x14ac:dyDescent="0.25">
      <c r="A8" s="107" t="s">
        <v>40</v>
      </c>
      <c r="B8" s="28" t="s">
        <v>9</v>
      </c>
      <c r="C8" s="12">
        <f t="shared" ref="C8:N8" si="6">C40+C65</f>
        <v>1.4530000000000001</v>
      </c>
      <c r="D8" s="12">
        <f t="shared" si="6"/>
        <v>3.7770000000000001</v>
      </c>
      <c r="E8" s="12">
        <f t="shared" si="6"/>
        <v>15.026999999999999</v>
      </c>
      <c r="F8" s="12">
        <f t="shared" si="6"/>
        <v>0.45600000000000002</v>
      </c>
      <c r="G8" s="12">
        <f t="shared" si="6"/>
        <v>1.325</v>
      </c>
      <c r="H8" s="12">
        <f t="shared" si="6"/>
        <v>11.724</v>
      </c>
      <c r="I8" s="12">
        <f t="shared" si="6"/>
        <v>1.3520000000000001</v>
      </c>
      <c r="J8" s="12">
        <f t="shared" si="6"/>
        <v>18.538</v>
      </c>
      <c r="K8" s="12">
        <f t="shared" si="6"/>
        <v>1.4390000000000001</v>
      </c>
      <c r="L8" s="12">
        <f t="shared" si="6"/>
        <v>6.8819999999999997</v>
      </c>
      <c r="M8" s="12">
        <f t="shared" si="6"/>
        <v>11.867000000000001</v>
      </c>
      <c r="N8" s="12">
        <f t="shared" si="6"/>
        <v>14.728</v>
      </c>
      <c r="O8" s="135"/>
      <c r="P8" s="135"/>
      <c r="Q8" s="135"/>
    </row>
    <row r="9" spans="1:17" x14ac:dyDescent="0.25">
      <c r="A9" s="27" t="s">
        <v>2</v>
      </c>
      <c r="B9" s="28" t="s">
        <v>9</v>
      </c>
      <c r="C9" s="12">
        <f t="shared" ref="C9:N9" si="7">C41+C66</f>
        <v>3964.9490000000001</v>
      </c>
      <c r="D9" s="12">
        <f t="shared" si="7"/>
        <v>2866.8020000000001</v>
      </c>
      <c r="E9" s="12">
        <f t="shared" si="7"/>
        <v>14229.775</v>
      </c>
      <c r="F9" s="12">
        <f t="shared" si="7"/>
        <v>1655.9949999999999</v>
      </c>
      <c r="G9" s="12">
        <f t="shared" si="7"/>
        <v>5673.1289999999999</v>
      </c>
      <c r="H9" s="12">
        <f t="shared" si="7"/>
        <v>6386.5050000000001</v>
      </c>
      <c r="I9" s="12">
        <f t="shared" si="7"/>
        <v>9335.2819999999992</v>
      </c>
      <c r="J9" s="12">
        <f t="shared" si="7"/>
        <v>15868.42</v>
      </c>
      <c r="K9" s="12">
        <f t="shared" si="7"/>
        <v>9057.0210000000006</v>
      </c>
      <c r="L9" s="12">
        <f t="shared" si="7"/>
        <v>5764.3540000000003</v>
      </c>
      <c r="M9" s="12">
        <f t="shared" si="7"/>
        <v>4568.8040000000001</v>
      </c>
      <c r="N9" s="12">
        <f t="shared" si="7"/>
        <v>7225.7969999999996</v>
      </c>
      <c r="Q9" s="135"/>
    </row>
    <row r="10" spans="1:17" x14ac:dyDescent="0.25">
      <c r="A10" s="241" t="s">
        <v>39</v>
      </c>
      <c r="B10" s="242" t="s">
        <v>9</v>
      </c>
      <c r="C10" s="12">
        <f t="shared" ref="C10:N10" si="8">C42+C67</f>
        <v>0</v>
      </c>
      <c r="D10" s="12">
        <f t="shared" si="8"/>
        <v>0</v>
      </c>
      <c r="E10" s="12">
        <f t="shared" si="8"/>
        <v>0</v>
      </c>
      <c r="F10" s="12">
        <f t="shared" si="8"/>
        <v>2</v>
      </c>
      <c r="G10" s="12">
        <f t="shared" si="8"/>
        <v>0</v>
      </c>
      <c r="H10" s="12">
        <f t="shared" si="8"/>
        <v>0</v>
      </c>
      <c r="I10" s="12">
        <f t="shared" si="8"/>
        <v>0.18</v>
      </c>
      <c r="J10" s="12">
        <f t="shared" si="8"/>
        <v>8.6399999999999988</v>
      </c>
      <c r="K10" s="12">
        <f t="shared" si="8"/>
        <v>0</v>
      </c>
      <c r="L10" s="12">
        <f t="shared" si="8"/>
        <v>0</v>
      </c>
      <c r="M10" s="12">
        <f t="shared" si="8"/>
        <v>0.16</v>
      </c>
      <c r="N10" s="12">
        <f t="shared" si="8"/>
        <v>275.66000000000003</v>
      </c>
      <c r="Q10" s="135"/>
    </row>
    <row r="11" spans="1:17" x14ac:dyDescent="0.25">
      <c r="A11" s="27" t="s">
        <v>35</v>
      </c>
      <c r="B11" s="199" t="s">
        <v>45</v>
      </c>
      <c r="C11" s="12">
        <f t="shared" ref="C11:N11" si="9">C43+C68</f>
        <v>4.4000000000000004</v>
      </c>
      <c r="D11" s="12">
        <f t="shared" si="9"/>
        <v>4</v>
      </c>
      <c r="E11" s="12">
        <f t="shared" si="9"/>
        <v>4</v>
      </c>
      <c r="F11" s="12">
        <f t="shared" si="9"/>
        <v>4.9000000000000004</v>
      </c>
      <c r="G11" s="12">
        <f t="shared" si="9"/>
        <v>6</v>
      </c>
      <c r="H11" s="12">
        <f t="shared" si="9"/>
        <v>5.7</v>
      </c>
      <c r="I11" s="12">
        <f t="shared" si="9"/>
        <v>6</v>
      </c>
      <c r="J11" s="12">
        <f t="shared" si="9"/>
        <v>0</v>
      </c>
      <c r="K11" s="12">
        <f t="shared" si="9"/>
        <v>5</v>
      </c>
      <c r="L11" s="12">
        <f t="shared" si="9"/>
        <v>5.5</v>
      </c>
      <c r="M11" s="12">
        <f t="shared" si="9"/>
        <v>5.5</v>
      </c>
      <c r="N11" s="12">
        <f t="shared" si="9"/>
        <v>6</v>
      </c>
      <c r="Q11" s="135"/>
    </row>
    <row r="12" spans="1:17" x14ac:dyDescent="0.25">
      <c r="A12" s="27" t="s">
        <v>4</v>
      </c>
      <c r="B12" s="28" t="s">
        <v>9</v>
      </c>
      <c r="C12" s="12">
        <f t="shared" ref="C12:N12" si="10">C44+C69</f>
        <v>0.18099999999999999</v>
      </c>
      <c r="D12" s="12">
        <f t="shared" si="10"/>
        <v>8.0009999999999994</v>
      </c>
      <c r="E12" s="12">
        <f t="shared" si="10"/>
        <v>9.0690000000000008</v>
      </c>
      <c r="F12" s="12">
        <f t="shared" si="10"/>
        <v>20.905999999999999</v>
      </c>
      <c r="G12" s="12">
        <f t="shared" si="10"/>
        <v>22.562000000000001</v>
      </c>
      <c r="H12" s="12">
        <f t="shared" si="10"/>
        <v>23.914000000000001</v>
      </c>
      <c r="I12" s="12">
        <f t="shared" si="10"/>
        <v>13.185</v>
      </c>
      <c r="J12" s="12">
        <f t="shared" si="10"/>
        <v>9.9629999999999992</v>
      </c>
      <c r="K12" s="12">
        <f t="shared" si="10"/>
        <v>23.972999999999999</v>
      </c>
      <c r="L12" s="12">
        <f t="shared" si="10"/>
        <v>21.928000000000001</v>
      </c>
      <c r="M12" s="12">
        <f t="shared" si="10"/>
        <v>1.0820000000000001</v>
      </c>
      <c r="N12" s="12">
        <f t="shared" si="10"/>
        <v>0.83099999999999996</v>
      </c>
      <c r="Q12" s="135"/>
    </row>
    <row r="13" spans="1:17" x14ac:dyDescent="0.25">
      <c r="A13" s="290" t="s">
        <v>101</v>
      </c>
      <c r="B13" s="242" t="s">
        <v>91</v>
      </c>
      <c r="C13" s="12">
        <f t="shared" ref="C13:N13" si="11">C45+C70</f>
        <v>212.18199999999999</v>
      </c>
      <c r="D13" s="12">
        <f t="shared" si="11"/>
        <v>265.94499999999999</v>
      </c>
      <c r="E13" s="12">
        <f t="shared" si="11"/>
        <v>194.62</v>
      </c>
      <c r="F13" s="12">
        <f t="shared" si="11"/>
        <v>182.19800000000001</v>
      </c>
      <c r="G13" s="12">
        <f t="shared" si="11"/>
        <v>297.51600000000002</v>
      </c>
      <c r="H13" s="12">
        <f t="shared" si="11"/>
        <v>500.654</v>
      </c>
      <c r="I13" s="12">
        <f t="shared" si="11"/>
        <v>595.06700000000001</v>
      </c>
      <c r="J13" s="12">
        <f t="shared" si="11"/>
        <v>712.09199999999998</v>
      </c>
      <c r="K13" s="12">
        <f t="shared" si="11"/>
        <v>571.12800000000004</v>
      </c>
      <c r="L13" s="12">
        <f t="shared" si="11"/>
        <v>719.31700000000001</v>
      </c>
      <c r="M13" s="12">
        <f t="shared" si="11"/>
        <v>694.22</v>
      </c>
      <c r="N13" s="12">
        <f t="shared" si="11"/>
        <v>924.95100000000002</v>
      </c>
      <c r="Q13" s="135"/>
    </row>
    <row r="14" spans="1:17" x14ac:dyDescent="0.25">
      <c r="A14" s="290" t="s">
        <v>102</v>
      </c>
      <c r="B14" s="242" t="s">
        <v>10</v>
      </c>
      <c r="C14" s="12">
        <f t="shared" ref="C14:N14" si="12">C46+C71</f>
        <v>764.24</v>
      </c>
      <c r="D14" s="12">
        <f t="shared" si="12"/>
        <v>349.67099999999999</v>
      </c>
      <c r="E14" s="12">
        <f t="shared" si="12"/>
        <v>725.58</v>
      </c>
      <c r="F14" s="12">
        <f t="shared" si="12"/>
        <v>744.65300000000002</v>
      </c>
      <c r="G14" s="12">
        <f t="shared" si="12"/>
        <v>806.14700000000005</v>
      </c>
      <c r="H14" s="12">
        <f t="shared" si="12"/>
        <v>748.32799999999997</v>
      </c>
      <c r="I14" s="12">
        <f t="shared" si="12"/>
        <v>856.75</v>
      </c>
      <c r="J14" s="12">
        <f t="shared" si="12"/>
        <v>829.15200000000004</v>
      </c>
      <c r="K14" s="12">
        <f t="shared" si="12"/>
        <v>850.17899999999997</v>
      </c>
      <c r="L14" s="12">
        <f t="shared" si="12"/>
        <v>878.82500000000005</v>
      </c>
      <c r="M14" s="12">
        <f t="shared" si="12"/>
        <v>742.36400000000003</v>
      </c>
      <c r="N14" s="12">
        <f t="shared" si="12"/>
        <v>797.65700000000004</v>
      </c>
      <c r="Q14" s="135"/>
    </row>
    <row r="15" spans="1:17" x14ac:dyDescent="0.25">
      <c r="A15" s="27" t="s">
        <v>5</v>
      </c>
      <c r="B15" s="28" t="s">
        <v>9</v>
      </c>
      <c r="C15" s="12">
        <f t="shared" ref="C15:N15" si="13">C47+C72</f>
        <v>24.745999999999999</v>
      </c>
      <c r="D15" s="12">
        <f t="shared" si="13"/>
        <v>31.548999999999999</v>
      </c>
      <c r="E15" s="12">
        <f t="shared" si="13"/>
        <v>36.581000000000003</v>
      </c>
      <c r="F15" s="12">
        <f t="shared" si="13"/>
        <v>30.998999999999999</v>
      </c>
      <c r="G15" s="12">
        <f t="shared" si="13"/>
        <v>63.723999999999997</v>
      </c>
      <c r="H15" s="12">
        <f t="shared" si="13"/>
        <v>107.47499999999999</v>
      </c>
      <c r="I15" s="12">
        <f t="shared" si="13"/>
        <v>75.619</v>
      </c>
      <c r="J15" s="12">
        <f t="shared" si="13"/>
        <v>38.822000000000003</v>
      </c>
      <c r="K15" s="12">
        <f t="shared" si="13"/>
        <v>37.406999999999996</v>
      </c>
      <c r="L15" s="12">
        <f t="shared" si="13"/>
        <v>84.361000000000004</v>
      </c>
      <c r="M15" s="12">
        <f t="shared" si="13"/>
        <v>14.945</v>
      </c>
      <c r="N15" s="12">
        <f t="shared" si="13"/>
        <v>17.331</v>
      </c>
      <c r="Q15" s="135"/>
    </row>
    <row r="16" spans="1:17" x14ac:dyDescent="0.25">
      <c r="A16" s="107" t="s">
        <v>43</v>
      </c>
      <c r="B16" s="199" t="s">
        <v>45</v>
      </c>
      <c r="C16" s="12">
        <f t="shared" ref="C16:N16" si="14">C48+C73</f>
        <v>57332.853999999999</v>
      </c>
      <c r="D16" s="12">
        <f t="shared" si="14"/>
        <v>43230.11</v>
      </c>
      <c r="E16" s="12">
        <f t="shared" si="14"/>
        <v>40509.379999999997</v>
      </c>
      <c r="F16" s="12">
        <f t="shared" si="14"/>
        <v>27555.920999999998</v>
      </c>
      <c r="G16" s="12">
        <f t="shared" si="14"/>
        <v>16527.364000000001</v>
      </c>
      <c r="H16" s="12">
        <f t="shared" si="14"/>
        <v>6464.97</v>
      </c>
      <c r="I16" s="12">
        <f t="shared" si="14"/>
        <v>2567.9290000000001</v>
      </c>
      <c r="J16" s="12">
        <f t="shared" si="14"/>
        <v>4711.7849999999999</v>
      </c>
      <c r="K16" s="12">
        <f t="shared" si="14"/>
        <v>7949.009</v>
      </c>
      <c r="L16" s="12">
        <f t="shared" si="14"/>
        <v>27350.986000000001</v>
      </c>
      <c r="M16" s="12">
        <f t="shared" si="14"/>
        <v>35559.396999999997</v>
      </c>
      <c r="N16" s="12">
        <f t="shared" si="14"/>
        <v>20414.493999999999</v>
      </c>
      <c r="Q16" s="135"/>
    </row>
    <row r="17" spans="1:25" x14ac:dyDescent="0.25">
      <c r="A17" s="27" t="s">
        <v>11</v>
      </c>
      <c r="B17" s="28" t="s">
        <v>10</v>
      </c>
      <c r="C17" s="12">
        <f t="shared" ref="C17:N17" si="15">C49+C74</f>
        <v>0</v>
      </c>
      <c r="D17" s="12">
        <f t="shared" si="15"/>
        <v>0</v>
      </c>
      <c r="E17" s="12">
        <f t="shared" si="15"/>
        <v>0</v>
      </c>
      <c r="F17" s="12">
        <f t="shared" si="15"/>
        <v>0</v>
      </c>
      <c r="G17" s="12">
        <f t="shared" si="15"/>
        <v>0</v>
      </c>
      <c r="H17" s="12">
        <f t="shared" si="15"/>
        <v>0</v>
      </c>
      <c r="I17" s="12">
        <f t="shared" si="15"/>
        <v>0</v>
      </c>
      <c r="J17" s="12">
        <f t="shared" si="15"/>
        <v>0</v>
      </c>
      <c r="K17" s="12">
        <f t="shared" si="15"/>
        <v>0</v>
      </c>
      <c r="L17" s="12">
        <f t="shared" si="15"/>
        <v>0</v>
      </c>
      <c r="M17" s="12">
        <f t="shared" si="15"/>
        <v>0</v>
      </c>
      <c r="N17" s="12">
        <f t="shared" si="15"/>
        <v>0</v>
      </c>
      <c r="Q17" s="135"/>
    </row>
    <row r="18" spans="1:25" x14ac:dyDescent="0.25">
      <c r="A18" s="297" t="s">
        <v>104</v>
      </c>
      <c r="B18" s="28" t="s">
        <v>10</v>
      </c>
      <c r="C18" s="12">
        <f t="shared" ref="C18:N18" si="16">C50+C75</f>
        <v>6106.866</v>
      </c>
      <c r="D18" s="12">
        <f t="shared" si="16"/>
        <v>4332.51</v>
      </c>
      <c r="E18" s="12">
        <f t="shared" si="16"/>
        <v>2722.0970000000002</v>
      </c>
      <c r="F18" s="12">
        <f t="shared" si="16"/>
        <v>2458.5540000000001</v>
      </c>
      <c r="G18" s="12">
        <f t="shared" si="16"/>
        <v>1692.7650000000001</v>
      </c>
      <c r="H18" s="12">
        <f t="shared" si="16"/>
        <v>1367.171</v>
      </c>
      <c r="I18" s="12">
        <f t="shared" si="16"/>
        <v>4010.951</v>
      </c>
      <c r="J18" s="12">
        <f t="shared" si="16"/>
        <v>5217.8630000000003</v>
      </c>
      <c r="K18" s="12">
        <f t="shared" si="16"/>
        <v>4724.5919999999996</v>
      </c>
      <c r="L18" s="12">
        <f t="shared" si="16"/>
        <v>3116.9780000000001</v>
      </c>
      <c r="M18" s="12">
        <f t="shared" si="16"/>
        <v>3392.8609999999999</v>
      </c>
      <c r="N18" s="12">
        <f t="shared" si="16"/>
        <v>3571.6990000000001</v>
      </c>
      <c r="Q18" s="135"/>
    </row>
    <row r="19" spans="1:25" x14ac:dyDescent="0.25">
      <c r="A19" s="297" t="s">
        <v>106</v>
      </c>
      <c r="B19" s="28" t="s">
        <v>118</v>
      </c>
      <c r="C19" s="12">
        <f t="shared" ref="C19:N19" si="17">C51+C76</f>
        <v>0</v>
      </c>
      <c r="D19" s="12">
        <f t="shared" si="17"/>
        <v>0</v>
      </c>
      <c r="E19" s="12">
        <f t="shared" si="17"/>
        <v>103.79</v>
      </c>
      <c r="F19" s="12">
        <f t="shared" si="17"/>
        <v>20.010999999999999</v>
      </c>
      <c r="G19" s="12">
        <f t="shared" si="17"/>
        <v>0</v>
      </c>
      <c r="H19" s="12">
        <f t="shared" si="17"/>
        <v>0</v>
      </c>
      <c r="I19" s="12">
        <f t="shared" si="17"/>
        <v>0</v>
      </c>
      <c r="J19" s="12">
        <f t="shared" si="17"/>
        <v>19.981000000000002</v>
      </c>
      <c r="K19" s="12">
        <f t="shared" si="17"/>
        <v>19.989000000000001</v>
      </c>
      <c r="L19" s="12">
        <f t="shared" si="17"/>
        <v>0</v>
      </c>
      <c r="M19" s="12">
        <f t="shared" si="17"/>
        <v>20.001000000000001</v>
      </c>
      <c r="N19" s="12">
        <f t="shared" si="17"/>
        <v>19.986000000000001</v>
      </c>
      <c r="Q19" s="135"/>
    </row>
    <row r="20" spans="1:25" x14ac:dyDescent="0.25">
      <c r="A20" s="27" t="s">
        <v>115</v>
      </c>
      <c r="B20" s="28" t="s">
        <v>10</v>
      </c>
      <c r="C20" s="12">
        <f t="shared" ref="C20:N20" si="18">C52+C77</f>
        <v>0.73299999999999998</v>
      </c>
      <c r="D20" s="12">
        <f t="shared" si="18"/>
        <v>0</v>
      </c>
      <c r="E20" s="12">
        <f t="shared" si="18"/>
        <v>0</v>
      </c>
      <c r="F20" s="12">
        <f t="shared" si="18"/>
        <v>0</v>
      </c>
      <c r="G20" s="12">
        <f t="shared" si="18"/>
        <v>0</v>
      </c>
      <c r="H20" s="12">
        <f t="shared" si="18"/>
        <v>0</v>
      </c>
      <c r="I20" s="12">
        <f t="shared" si="18"/>
        <v>0</v>
      </c>
      <c r="J20" s="12">
        <f t="shared" si="18"/>
        <v>0</v>
      </c>
      <c r="K20" s="12">
        <f t="shared" si="18"/>
        <v>0</v>
      </c>
      <c r="L20" s="12">
        <f t="shared" si="18"/>
        <v>0</v>
      </c>
      <c r="M20" s="12">
        <f t="shared" si="18"/>
        <v>0</v>
      </c>
      <c r="N20" s="12">
        <f t="shared" si="18"/>
        <v>0</v>
      </c>
      <c r="Q20" s="135"/>
    </row>
    <row r="21" spans="1:25" x14ac:dyDescent="0.25">
      <c r="A21" s="317" t="s">
        <v>116</v>
      </c>
      <c r="B21" s="28" t="s">
        <v>10</v>
      </c>
      <c r="C21" s="12">
        <f t="shared" ref="C21:N21" si="19">C53+C78</f>
        <v>299.74700000000001</v>
      </c>
      <c r="D21" s="12">
        <f t="shared" si="19"/>
        <v>0</v>
      </c>
      <c r="E21" s="12">
        <f t="shared" si="19"/>
        <v>50</v>
      </c>
      <c r="F21" s="12">
        <f t="shared" si="19"/>
        <v>49.316000000000003</v>
      </c>
      <c r="G21" s="12">
        <f t="shared" si="19"/>
        <v>99.751999999999995</v>
      </c>
      <c r="H21" s="12">
        <f t="shared" si="19"/>
        <v>0</v>
      </c>
      <c r="I21" s="12">
        <f t="shared" si="19"/>
        <v>0</v>
      </c>
      <c r="J21" s="12">
        <f t="shared" si="19"/>
        <v>0</v>
      </c>
      <c r="K21" s="12">
        <f t="shared" si="19"/>
        <v>0</v>
      </c>
      <c r="L21" s="12">
        <f t="shared" si="19"/>
        <v>100</v>
      </c>
      <c r="M21" s="12">
        <f t="shared" si="19"/>
        <v>94.067999999999998</v>
      </c>
      <c r="N21" s="12">
        <f t="shared" si="19"/>
        <v>265.83800000000002</v>
      </c>
      <c r="Q21" s="135"/>
    </row>
    <row r="22" spans="1:25" ht="12.75" customHeight="1" x14ac:dyDescent="0.25">
      <c r="A22" s="261" t="s">
        <v>111</v>
      </c>
      <c r="B22" s="199" t="s">
        <v>10</v>
      </c>
      <c r="C22" s="12">
        <f t="shared" ref="C22:N22" si="20">C54+C79</f>
        <v>0</v>
      </c>
      <c r="D22" s="12">
        <f t="shared" si="20"/>
        <v>0</v>
      </c>
      <c r="E22" s="12">
        <f t="shared" si="20"/>
        <v>0</v>
      </c>
      <c r="F22" s="12">
        <f t="shared" si="20"/>
        <v>0</v>
      </c>
      <c r="G22" s="12">
        <f t="shared" si="20"/>
        <v>0</v>
      </c>
      <c r="H22" s="12">
        <f t="shared" si="20"/>
        <v>0</v>
      </c>
      <c r="I22" s="12">
        <f t="shared" si="20"/>
        <v>0</v>
      </c>
      <c r="J22" s="12">
        <f t="shared" si="20"/>
        <v>0</v>
      </c>
      <c r="K22" s="12">
        <f t="shared" si="20"/>
        <v>0</v>
      </c>
      <c r="L22" s="12">
        <f t="shared" si="20"/>
        <v>0</v>
      </c>
      <c r="M22" s="12">
        <f t="shared" si="20"/>
        <v>0</v>
      </c>
      <c r="N22" s="12">
        <f t="shared" si="20"/>
        <v>0</v>
      </c>
      <c r="Q22" s="135"/>
    </row>
    <row r="23" spans="1:25" x14ac:dyDescent="0.25">
      <c r="A23" s="66" t="s">
        <v>7</v>
      </c>
      <c r="B23" s="67" t="s">
        <v>10</v>
      </c>
      <c r="C23" s="12">
        <f t="shared" ref="C23:N23" si="21">C55+C80</f>
        <v>1608.6110000000001</v>
      </c>
      <c r="D23" s="12">
        <f t="shared" si="21"/>
        <v>1095.8879999999999</v>
      </c>
      <c r="E23" s="12">
        <f t="shared" si="21"/>
        <v>1216.4110000000001</v>
      </c>
      <c r="F23" s="12">
        <f t="shared" si="21"/>
        <v>1098.4380000000001</v>
      </c>
      <c r="G23" s="12">
        <f t="shared" si="21"/>
        <v>894.38400000000001</v>
      </c>
      <c r="H23" s="12">
        <f t="shared" si="21"/>
        <v>848.34100000000001</v>
      </c>
      <c r="I23" s="12">
        <f t="shared" si="21"/>
        <v>1313.5930000000001</v>
      </c>
      <c r="J23" s="12">
        <f t="shared" si="21"/>
        <v>3789.855</v>
      </c>
      <c r="K23" s="12">
        <f t="shared" si="21"/>
        <v>1545.9090000000001</v>
      </c>
      <c r="L23" s="12">
        <f t="shared" si="21"/>
        <v>1311.8129999999999</v>
      </c>
      <c r="M23" s="12">
        <f t="shared" si="21"/>
        <v>1298.364</v>
      </c>
      <c r="N23" s="12">
        <f t="shared" si="21"/>
        <v>1274.019</v>
      </c>
      <c r="Q23" s="135"/>
    </row>
    <row r="24" spans="1:25" ht="12.75" customHeight="1" x14ac:dyDescent="0.25">
      <c r="A24" s="209" t="s">
        <v>117</v>
      </c>
      <c r="B24" s="210" t="s">
        <v>10</v>
      </c>
      <c r="C24" s="12">
        <f t="shared" ref="C24:N24" si="22">C56+C81</f>
        <v>13</v>
      </c>
      <c r="D24" s="12">
        <f t="shared" si="22"/>
        <v>26</v>
      </c>
      <c r="E24" s="12">
        <f t="shared" si="22"/>
        <v>26</v>
      </c>
      <c r="F24" s="12">
        <f t="shared" si="22"/>
        <v>13</v>
      </c>
      <c r="G24" s="12">
        <f t="shared" si="22"/>
        <v>39.1</v>
      </c>
      <c r="H24" s="12">
        <f t="shared" si="22"/>
        <v>26</v>
      </c>
      <c r="I24" s="12">
        <f t="shared" si="22"/>
        <v>39.299999999999997</v>
      </c>
      <c r="J24" s="12">
        <f t="shared" si="22"/>
        <v>39.299999999999997</v>
      </c>
      <c r="K24" s="12">
        <f t="shared" si="22"/>
        <v>52.4</v>
      </c>
      <c r="L24" s="12">
        <f t="shared" si="22"/>
        <v>51.3</v>
      </c>
      <c r="M24" s="12">
        <f t="shared" si="22"/>
        <v>52.4</v>
      </c>
      <c r="N24" s="12">
        <f t="shared" si="22"/>
        <v>39.299999999999997</v>
      </c>
      <c r="Q24" s="135"/>
    </row>
    <row r="25" spans="1:25" s="130" customFormat="1" ht="24" customHeight="1" thickBot="1" x14ac:dyDescent="0.3">
      <c r="A25" s="182" t="s">
        <v>56</v>
      </c>
      <c r="B25" s="183"/>
      <c r="C25" s="184">
        <f t="shared" ref="C25:N25" si="23">C2+C4+C3</f>
        <v>17139.755999999998</v>
      </c>
      <c r="D25" s="184">
        <f t="shared" si="23"/>
        <v>16881.392</v>
      </c>
      <c r="E25" s="184">
        <f t="shared" si="23"/>
        <v>37767.485000000001</v>
      </c>
      <c r="F25" s="184">
        <f t="shared" si="23"/>
        <v>14667.425999999999</v>
      </c>
      <c r="G25" s="235">
        <f t="shared" si="23"/>
        <v>22677.867999999999</v>
      </c>
      <c r="H25" s="184">
        <f t="shared" si="23"/>
        <v>26440.608999999997</v>
      </c>
      <c r="I25" s="184">
        <f t="shared" si="23"/>
        <v>28380.671000000002</v>
      </c>
      <c r="J25" s="184">
        <f t="shared" si="23"/>
        <v>28094.756999999998</v>
      </c>
      <c r="K25" s="184">
        <f t="shared" si="23"/>
        <v>24227.953000000001</v>
      </c>
      <c r="L25" s="184">
        <f t="shared" si="23"/>
        <v>23845.239000000001</v>
      </c>
      <c r="M25" s="184">
        <f t="shared" si="23"/>
        <v>21951.466</v>
      </c>
      <c r="N25" s="185">
        <f t="shared" si="23"/>
        <v>41029.474000000002</v>
      </c>
      <c r="O25" s="147"/>
      <c r="P25" s="147"/>
      <c r="Q25" s="147"/>
      <c r="R25" s="147"/>
      <c r="S25" s="147"/>
      <c r="T25" s="147"/>
      <c r="U25" s="147"/>
      <c r="V25" s="147"/>
      <c r="W25" s="147"/>
      <c r="X25" s="147"/>
      <c r="Y25" s="147"/>
    </row>
    <row r="26" spans="1:25" s="130" customFormat="1" ht="13" thickBot="1" x14ac:dyDescent="0.3">
      <c r="A26" s="208" t="s">
        <v>48</v>
      </c>
      <c r="B26" s="172"/>
      <c r="C26" s="147">
        <f t="shared" ref="C26:N26" si="24">C6+C7+C8</f>
        <v>62160.718000000001</v>
      </c>
      <c r="D26" s="147">
        <f t="shared" si="24"/>
        <v>60343.649000000005</v>
      </c>
      <c r="E26" s="147">
        <f t="shared" si="24"/>
        <v>107973.035</v>
      </c>
      <c r="F26" s="147">
        <f t="shared" si="24"/>
        <v>23418.453999999998</v>
      </c>
      <c r="G26" s="147">
        <f t="shared" si="24"/>
        <v>54176.322</v>
      </c>
      <c r="H26" s="147">
        <f t="shared" si="24"/>
        <v>61987.036</v>
      </c>
      <c r="I26" s="147">
        <f t="shared" si="24"/>
        <v>63538.794000000002</v>
      </c>
      <c r="J26" s="147">
        <f t="shared" si="24"/>
        <v>65350.465000000004</v>
      </c>
      <c r="K26" s="147">
        <f t="shared" si="24"/>
        <v>62858.513999999996</v>
      </c>
      <c r="L26" s="147">
        <f>L6+L7+L8</f>
        <v>62326.52</v>
      </c>
      <c r="M26" s="147">
        <f t="shared" si="24"/>
        <v>59120.835999999996</v>
      </c>
      <c r="N26" s="147">
        <f t="shared" si="24"/>
        <v>172147.709</v>
      </c>
      <c r="O26" s="147"/>
      <c r="P26" s="147"/>
      <c r="Q26" s="147"/>
      <c r="R26" s="147"/>
      <c r="S26" s="147"/>
      <c r="T26" s="147"/>
      <c r="U26" s="147"/>
      <c r="V26" s="147"/>
      <c r="W26" s="147"/>
      <c r="X26" s="147"/>
      <c r="Y26" s="147"/>
    </row>
    <row r="27" spans="1:25" x14ac:dyDescent="0.25">
      <c r="A27" s="154" t="s">
        <v>68</v>
      </c>
      <c r="B27" s="155"/>
      <c r="C27" s="179">
        <f t="shared" ref="C27:N27" si="25">SUM(C2:C24)</f>
        <v>149632.98300000001</v>
      </c>
      <c r="D27" s="179">
        <f t="shared" si="25"/>
        <v>129435.51700000001</v>
      </c>
      <c r="E27" s="179">
        <f t="shared" si="25"/>
        <v>205567.823</v>
      </c>
      <c r="F27" s="179">
        <f t="shared" si="25"/>
        <v>71922.771000000008</v>
      </c>
      <c r="G27" s="179">
        <f t="shared" si="25"/>
        <v>102976.63300000002</v>
      </c>
      <c r="H27" s="179">
        <f t="shared" si="25"/>
        <v>104906.70300000001</v>
      </c>
      <c r="I27" s="179">
        <f t="shared" si="25"/>
        <v>110733.321</v>
      </c>
      <c r="J27" s="179">
        <f t="shared" si="25"/>
        <v>124691.09500000002</v>
      </c>
      <c r="K27" s="179">
        <f t="shared" si="25"/>
        <v>111923.07399999999</v>
      </c>
      <c r="L27" s="179">
        <f t="shared" si="25"/>
        <v>125577.12100000001</v>
      </c>
      <c r="M27" s="179">
        <f t="shared" si="25"/>
        <v>127516.46800000001</v>
      </c>
      <c r="N27" s="180">
        <f t="shared" si="25"/>
        <v>248010.74600000001</v>
      </c>
    </row>
    <row r="28" spans="1:25" ht="13.5" thickBot="1" x14ac:dyDescent="0.35">
      <c r="A28" s="160" t="s">
        <v>69</v>
      </c>
      <c r="B28" s="161"/>
      <c r="C28" s="164">
        <f>C27/'2016'!C18-1</f>
        <v>-0.48441608832723537</v>
      </c>
      <c r="D28" s="164">
        <f>D27/'2016'!D18-1</f>
        <v>0.65204320814418137</v>
      </c>
      <c r="E28" s="164">
        <f>E27/'2016'!E18-1</f>
        <v>0.86148104430437011</v>
      </c>
      <c r="F28" s="164">
        <f>F27/'2016'!F18-1</f>
        <v>-0.38201190868381663</v>
      </c>
      <c r="G28" s="164">
        <f>G27/'2016'!G18-1</f>
        <v>-5.6435484429309124E-3</v>
      </c>
      <c r="H28" s="164">
        <f>H27/'2016'!H18-1</f>
        <v>7.4275671364289364E-2</v>
      </c>
      <c r="I28" s="164">
        <f>I27/'2016'!I18-1</f>
        <v>-2.0468645653416995E-2</v>
      </c>
      <c r="J28" s="164">
        <f>J27/'2016'!J18-1</f>
        <v>-2.4522707979413916E-2</v>
      </c>
      <c r="K28" s="164">
        <f>K27/'2016'!K18-1</f>
        <v>-0.10664011170395515</v>
      </c>
      <c r="L28" s="164">
        <f>L27/'2016'!L18-1</f>
        <v>-5.404311265338535E-2</v>
      </c>
      <c r="M28" s="164">
        <f>M27/'2016'!M18-1</f>
        <v>-8.3334472128185788E-2</v>
      </c>
      <c r="N28" s="164">
        <f>N27/'2016'!N18-1</f>
        <v>0.77182529490789875</v>
      </c>
    </row>
    <row r="29" spans="1:25" ht="13" x14ac:dyDescent="0.3">
      <c r="A29" s="265" t="s">
        <v>48</v>
      </c>
      <c r="B29" s="155"/>
      <c r="C29" s="212">
        <f>C6/'2016'!C5-1</f>
        <v>-0.6283015780668213</v>
      </c>
      <c r="D29" s="212">
        <f>D6/'2016'!D5-1</f>
        <v>3.0905703273168239</v>
      </c>
      <c r="E29" s="212">
        <f>E6/'2016'!E5-1</f>
        <v>2.5834920253881619</v>
      </c>
      <c r="F29" s="212">
        <f>F6/'2016'!F5-1</f>
        <v>-0.47798562799662858</v>
      </c>
      <c r="G29" s="212">
        <f>G6/'2016'!G5-1</f>
        <v>0.11767126355719348</v>
      </c>
      <c r="H29" s="212">
        <f>H6/'2016'!H5-1</f>
        <v>0.22326627920391662</v>
      </c>
      <c r="I29" s="212">
        <f>I6/'2016'!I5-1</f>
        <v>3.7175725682910388E-2</v>
      </c>
      <c r="J29" s="212">
        <f>J6/'2016'!J5-1</f>
        <v>5.4242271315325441E-2</v>
      </c>
      <c r="K29" s="212">
        <f>K6/'2016'!K5-1</f>
        <v>1.0526280082561623E-2</v>
      </c>
      <c r="L29" s="212">
        <f>L6/'2016'!L5-1</f>
        <v>3.909514828784233E-2</v>
      </c>
      <c r="M29" s="212">
        <f>M6/'2016'!M5-1</f>
        <v>3.0769179795281154E-2</v>
      </c>
      <c r="N29" s="212">
        <f>N6/'2016'!N5-1</f>
        <v>1.4230104132323218</v>
      </c>
    </row>
    <row r="30" spans="1:25" ht="13" x14ac:dyDescent="0.3">
      <c r="A30" s="268"/>
      <c r="B30" s="91"/>
      <c r="C30" s="176"/>
      <c r="D30" s="176"/>
      <c r="E30" s="176"/>
      <c r="F30" s="176"/>
      <c r="G30" s="176"/>
      <c r="H30" s="176"/>
      <c r="I30" s="176"/>
      <c r="J30" s="176"/>
      <c r="K30" s="269"/>
      <c r="L30" s="147"/>
      <c r="M30" s="176"/>
      <c r="N30" s="176"/>
    </row>
    <row r="31" spans="1:25" x14ac:dyDescent="0.25">
      <c r="A31" s="270" t="s">
        <v>29</v>
      </c>
      <c r="B31" s="271" t="s">
        <v>91</v>
      </c>
      <c r="C31" s="273"/>
      <c r="D31" s="273"/>
      <c r="E31" s="273"/>
      <c r="F31" s="273"/>
      <c r="G31" s="273"/>
      <c r="H31" s="273"/>
      <c r="I31" s="273"/>
      <c r="J31" s="273"/>
      <c r="K31" s="275"/>
      <c r="L31" s="274"/>
      <c r="M31" s="321"/>
      <c r="N31" s="321"/>
    </row>
    <row r="32" spans="1:25" ht="13" x14ac:dyDescent="0.3">
      <c r="A32" s="268"/>
      <c r="B32" s="91"/>
      <c r="C32" s="176"/>
      <c r="D32" s="176"/>
      <c r="E32" s="176"/>
      <c r="F32" s="176"/>
      <c r="G32" s="176"/>
      <c r="H32" s="176"/>
      <c r="I32" s="176"/>
      <c r="J32" s="176"/>
      <c r="K32" s="269"/>
      <c r="L32" s="147"/>
      <c r="M32" s="176"/>
      <c r="N32" s="176"/>
    </row>
    <row r="33" spans="1:17" ht="13.5" thickBot="1" x14ac:dyDescent="0.35">
      <c r="A33" s="5" t="s">
        <v>16</v>
      </c>
      <c r="B33" s="5" t="s">
        <v>15</v>
      </c>
      <c r="C33" s="6">
        <v>1</v>
      </c>
      <c r="D33" s="6">
        <v>2</v>
      </c>
      <c r="E33" s="6">
        <v>3</v>
      </c>
      <c r="F33" s="6">
        <v>4</v>
      </c>
      <c r="G33" s="6">
        <v>5</v>
      </c>
      <c r="H33" s="6">
        <v>6</v>
      </c>
      <c r="I33" s="6">
        <v>7</v>
      </c>
      <c r="J33" s="6">
        <v>8</v>
      </c>
      <c r="K33" s="6">
        <v>9</v>
      </c>
      <c r="L33" s="6">
        <v>10</v>
      </c>
      <c r="M33" s="6">
        <v>11</v>
      </c>
      <c r="N33" s="6">
        <v>12</v>
      </c>
    </row>
    <row r="34" spans="1:17" ht="13" thickTop="1" x14ac:dyDescent="0.25">
      <c r="A34" s="302" t="s">
        <v>8</v>
      </c>
      <c r="B34" s="210" t="s">
        <v>9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5">
        <v>0</v>
      </c>
      <c r="K34" s="25">
        <v>0</v>
      </c>
      <c r="L34" s="25">
        <v>0</v>
      </c>
      <c r="M34" s="25">
        <v>0</v>
      </c>
      <c r="N34" s="25">
        <v>0.02</v>
      </c>
    </row>
    <row r="35" spans="1:17" x14ac:dyDescent="0.25">
      <c r="A35" s="302" t="s">
        <v>38</v>
      </c>
      <c r="B35" s="28" t="s">
        <v>10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</row>
    <row r="36" spans="1:17" x14ac:dyDescent="0.25">
      <c r="A36" s="302" t="s">
        <v>0</v>
      </c>
      <c r="B36" s="210" t="s">
        <v>9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6.5000000000000002E-2</v>
      </c>
      <c r="I36" s="21">
        <v>0</v>
      </c>
      <c r="J36" s="215">
        <v>0</v>
      </c>
      <c r="K36" s="266">
        <v>0</v>
      </c>
      <c r="L36" s="215">
        <v>0</v>
      </c>
      <c r="M36" s="219">
        <v>1.2999999999999999E-2</v>
      </c>
      <c r="N36" s="219">
        <v>0</v>
      </c>
    </row>
    <row r="37" spans="1:17" ht="25" x14ac:dyDescent="0.25">
      <c r="A37" s="301" t="s">
        <v>103</v>
      </c>
      <c r="B37" s="210" t="s">
        <v>9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9">
        <v>0</v>
      </c>
      <c r="K37" s="328">
        <v>0</v>
      </c>
      <c r="L37" s="219">
        <v>0</v>
      </c>
      <c r="M37" s="219">
        <v>0</v>
      </c>
      <c r="N37" s="219">
        <v>0</v>
      </c>
    </row>
    <row r="38" spans="1:17" x14ac:dyDescent="0.25">
      <c r="A38" s="302" t="s">
        <v>1</v>
      </c>
      <c r="B38" s="262" t="s">
        <v>9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44">
        <v>0</v>
      </c>
      <c r="K38" s="250">
        <v>0</v>
      </c>
      <c r="L38" s="247">
        <v>0</v>
      </c>
      <c r="M38" s="247">
        <v>0</v>
      </c>
      <c r="N38" s="247">
        <v>0</v>
      </c>
    </row>
    <row r="39" spans="1:17" x14ac:dyDescent="0.25">
      <c r="A39" s="303" t="s">
        <v>83</v>
      </c>
      <c r="B39" s="210" t="s">
        <v>9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9">
        <v>0</v>
      </c>
      <c r="K39" s="328">
        <v>0</v>
      </c>
      <c r="L39" s="219">
        <v>0</v>
      </c>
      <c r="M39" s="219">
        <v>0</v>
      </c>
      <c r="N39" s="219">
        <v>0</v>
      </c>
    </row>
    <row r="40" spans="1:17" x14ac:dyDescent="0.25">
      <c r="A40" s="303" t="s">
        <v>40</v>
      </c>
      <c r="B40" s="210" t="s">
        <v>9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1.4E-2</v>
      </c>
      <c r="I40" s="21">
        <v>0</v>
      </c>
      <c r="J40" s="219">
        <v>0</v>
      </c>
      <c r="K40" s="328">
        <v>0.113</v>
      </c>
      <c r="L40" s="219">
        <v>0</v>
      </c>
      <c r="M40" s="219">
        <v>0</v>
      </c>
      <c r="N40" s="219">
        <v>0</v>
      </c>
    </row>
    <row r="41" spans="1:17" x14ac:dyDescent="0.25">
      <c r="A41" s="302" t="s">
        <v>2</v>
      </c>
      <c r="B41" s="221" t="s">
        <v>45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9">
        <v>0</v>
      </c>
      <c r="K41" s="219">
        <v>0</v>
      </c>
      <c r="L41" s="219">
        <v>0</v>
      </c>
      <c r="M41" s="219">
        <v>0</v>
      </c>
      <c r="N41" s="219">
        <v>0</v>
      </c>
    </row>
    <row r="42" spans="1:17" x14ac:dyDescent="0.25">
      <c r="A42" s="290" t="s">
        <v>39</v>
      </c>
      <c r="B42" s="262" t="s">
        <v>9</v>
      </c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43">
        <v>8.6</v>
      </c>
      <c r="K42" s="243">
        <v>0</v>
      </c>
      <c r="L42" s="243">
        <v>0</v>
      </c>
      <c r="M42" s="243">
        <v>0</v>
      </c>
      <c r="N42" s="243">
        <v>0</v>
      </c>
    </row>
    <row r="43" spans="1:17" x14ac:dyDescent="0.25">
      <c r="A43" s="302" t="s">
        <v>35</v>
      </c>
      <c r="B43" s="210" t="s">
        <v>9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22">
        <v>0</v>
      </c>
      <c r="K43" s="222">
        <v>0</v>
      </c>
      <c r="L43" s="222">
        <v>0</v>
      </c>
      <c r="M43" s="222">
        <v>0</v>
      </c>
      <c r="N43" s="222">
        <v>0</v>
      </c>
    </row>
    <row r="44" spans="1:17" x14ac:dyDescent="0.25">
      <c r="A44" s="302" t="s">
        <v>4</v>
      </c>
      <c r="B44" s="242" t="s">
        <v>91</v>
      </c>
      <c r="C44" s="21">
        <v>0</v>
      </c>
      <c r="D44" s="21">
        <v>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Q44" s="135"/>
    </row>
    <row r="45" spans="1:17" x14ac:dyDescent="0.25">
      <c r="A45" s="302" t="s">
        <v>101</v>
      </c>
      <c r="B45" s="242" t="s">
        <v>10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Q45" s="135"/>
    </row>
    <row r="46" spans="1:17" x14ac:dyDescent="0.25">
      <c r="A46" s="302" t="s">
        <v>102</v>
      </c>
      <c r="B46" s="210" t="s">
        <v>9</v>
      </c>
      <c r="C46" s="21">
        <v>0</v>
      </c>
      <c r="D46" s="21">
        <v>0</v>
      </c>
      <c r="E46" s="21">
        <v>0</v>
      </c>
      <c r="F46" s="21">
        <v>0</v>
      </c>
      <c r="G46" s="21">
        <v>0</v>
      </c>
      <c r="H46" s="21">
        <v>0</v>
      </c>
      <c r="I46" s="21">
        <v>0</v>
      </c>
      <c r="J46" s="222">
        <v>0</v>
      </c>
      <c r="K46" s="222">
        <v>0</v>
      </c>
      <c r="L46" s="222">
        <v>0</v>
      </c>
      <c r="M46" s="222">
        <v>0</v>
      </c>
      <c r="N46" s="219">
        <v>0</v>
      </c>
    </row>
    <row r="47" spans="1:17" x14ac:dyDescent="0.25">
      <c r="A47" s="302" t="s">
        <v>5</v>
      </c>
      <c r="B47" s="221" t="s">
        <v>45</v>
      </c>
      <c r="C47" s="21">
        <v>0</v>
      </c>
      <c r="D47" s="21">
        <v>0</v>
      </c>
      <c r="E47" s="21">
        <v>0</v>
      </c>
      <c r="F47" s="21">
        <v>0</v>
      </c>
      <c r="G47" s="21">
        <v>0</v>
      </c>
      <c r="H47" s="21">
        <v>0</v>
      </c>
      <c r="I47" s="21">
        <v>0</v>
      </c>
      <c r="J47" s="222">
        <v>0</v>
      </c>
      <c r="K47" s="222">
        <v>0</v>
      </c>
      <c r="L47" s="222">
        <v>0</v>
      </c>
      <c r="M47" s="222">
        <v>0</v>
      </c>
      <c r="N47" s="219">
        <v>0</v>
      </c>
    </row>
    <row r="48" spans="1:17" x14ac:dyDescent="0.25">
      <c r="A48" s="303" t="s">
        <v>43</v>
      </c>
      <c r="B48" s="210" t="s">
        <v>10</v>
      </c>
      <c r="C48" s="21">
        <v>0</v>
      </c>
      <c r="D48" s="21">
        <v>0</v>
      </c>
      <c r="E48" s="21">
        <v>0</v>
      </c>
      <c r="F48" s="21">
        <v>0</v>
      </c>
      <c r="G48" s="21">
        <v>0</v>
      </c>
      <c r="H48" s="21">
        <v>0</v>
      </c>
      <c r="I48" s="21">
        <v>0</v>
      </c>
      <c r="J48" s="222">
        <v>0</v>
      </c>
      <c r="K48" s="222">
        <v>0</v>
      </c>
      <c r="L48" s="222">
        <v>0</v>
      </c>
      <c r="M48" s="222">
        <v>0</v>
      </c>
      <c r="N48" s="222">
        <v>0</v>
      </c>
    </row>
    <row r="49" spans="1:14" x14ac:dyDescent="0.25">
      <c r="A49" s="302" t="s">
        <v>11</v>
      </c>
      <c r="B49" s="28" t="s">
        <v>10</v>
      </c>
      <c r="C49" s="21">
        <v>0</v>
      </c>
      <c r="D49" s="21">
        <v>0</v>
      </c>
      <c r="E49" s="21">
        <v>0</v>
      </c>
      <c r="F49" s="21">
        <v>0</v>
      </c>
      <c r="G49" s="21">
        <v>0</v>
      </c>
      <c r="H49" s="21">
        <v>0</v>
      </c>
      <c r="I49" s="21">
        <v>0</v>
      </c>
      <c r="J49" s="298">
        <v>0</v>
      </c>
      <c r="K49" s="298">
        <v>0</v>
      </c>
      <c r="L49" s="298">
        <v>0</v>
      </c>
      <c r="M49" s="298">
        <v>0</v>
      </c>
      <c r="N49" s="298">
        <v>0</v>
      </c>
    </row>
    <row r="50" spans="1:14" x14ac:dyDescent="0.25">
      <c r="A50" s="302" t="s">
        <v>104</v>
      </c>
      <c r="B50" s="210" t="s">
        <v>10</v>
      </c>
      <c r="C50" s="21">
        <v>0</v>
      </c>
      <c r="D50" s="21">
        <v>0</v>
      </c>
      <c r="E50" s="21">
        <v>0</v>
      </c>
      <c r="F50" s="21">
        <v>0</v>
      </c>
      <c r="G50" s="21">
        <v>0</v>
      </c>
      <c r="H50" s="21">
        <v>0</v>
      </c>
      <c r="I50" s="21">
        <v>0</v>
      </c>
      <c r="J50" s="219">
        <v>0</v>
      </c>
      <c r="K50" s="328">
        <v>0</v>
      </c>
      <c r="L50" s="219">
        <v>0</v>
      </c>
      <c r="M50" s="219">
        <v>0</v>
      </c>
      <c r="N50" s="219">
        <v>0</v>
      </c>
    </row>
    <row r="51" spans="1:14" x14ac:dyDescent="0.25">
      <c r="A51" s="302" t="s">
        <v>106</v>
      </c>
      <c r="B51" s="210" t="s">
        <v>10</v>
      </c>
      <c r="C51" s="21">
        <v>0</v>
      </c>
      <c r="D51" s="21">
        <v>0</v>
      </c>
      <c r="E51" s="21">
        <v>0</v>
      </c>
      <c r="F51" s="21">
        <v>0</v>
      </c>
      <c r="G51" s="21">
        <v>0</v>
      </c>
      <c r="H51" s="21">
        <v>0</v>
      </c>
      <c r="I51" s="21">
        <v>0</v>
      </c>
      <c r="J51" s="330">
        <v>0</v>
      </c>
      <c r="K51" s="331">
        <v>0</v>
      </c>
      <c r="L51" s="330">
        <v>0</v>
      </c>
      <c r="M51" s="330">
        <v>0</v>
      </c>
      <c r="N51" s="330">
        <v>0</v>
      </c>
    </row>
    <row r="52" spans="1:14" x14ac:dyDescent="0.25">
      <c r="A52" s="302" t="s">
        <v>115</v>
      </c>
      <c r="B52" s="262" t="s">
        <v>10</v>
      </c>
      <c r="C52" s="21">
        <v>0</v>
      </c>
      <c r="D52" s="21">
        <v>0</v>
      </c>
      <c r="E52" s="21">
        <v>0</v>
      </c>
      <c r="F52" s="21">
        <v>0</v>
      </c>
      <c r="G52" s="21">
        <v>0</v>
      </c>
      <c r="H52" s="21">
        <v>0</v>
      </c>
      <c r="I52" s="21">
        <v>0</v>
      </c>
      <c r="J52" s="243">
        <v>0</v>
      </c>
      <c r="K52" s="243">
        <v>0</v>
      </c>
      <c r="L52" s="243">
        <v>0</v>
      </c>
      <c r="M52" s="243">
        <v>0</v>
      </c>
      <c r="N52" s="243">
        <v>0</v>
      </c>
    </row>
    <row r="53" spans="1:14" x14ac:dyDescent="0.25">
      <c r="A53" s="290" t="s">
        <v>116</v>
      </c>
      <c r="B53" s="262" t="s">
        <v>10</v>
      </c>
      <c r="C53" s="21">
        <v>0</v>
      </c>
      <c r="D53" s="21">
        <v>0</v>
      </c>
      <c r="E53" s="21">
        <v>0</v>
      </c>
      <c r="F53" s="21">
        <v>0</v>
      </c>
      <c r="G53" s="21">
        <v>0</v>
      </c>
      <c r="H53" s="21">
        <v>0</v>
      </c>
      <c r="I53" s="21">
        <v>0</v>
      </c>
      <c r="J53" s="243">
        <v>0</v>
      </c>
      <c r="K53" s="243">
        <v>0</v>
      </c>
      <c r="L53" s="243">
        <v>0</v>
      </c>
      <c r="M53" s="243">
        <v>0</v>
      </c>
      <c r="N53" s="243">
        <v>0</v>
      </c>
    </row>
    <row r="54" spans="1:14" x14ac:dyDescent="0.25">
      <c r="A54" s="302" t="s">
        <v>111</v>
      </c>
      <c r="B54" s="210" t="s">
        <v>10</v>
      </c>
      <c r="C54" s="21">
        <v>0</v>
      </c>
      <c r="D54" s="21">
        <v>0</v>
      </c>
      <c r="E54" s="21">
        <v>0</v>
      </c>
      <c r="F54" s="21">
        <v>0</v>
      </c>
      <c r="G54" s="21">
        <v>0</v>
      </c>
      <c r="H54" s="21">
        <v>0</v>
      </c>
      <c r="I54" s="21">
        <v>0</v>
      </c>
      <c r="J54" s="219">
        <v>0</v>
      </c>
      <c r="K54" s="219">
        <v>0</v>
      </c>
      <c r="L54" s="219">
        <v>0</v>
      </c>
      <c r="M54" s="219">
        <v>0</v>
      </c>
      <c r="N54" s="219">
        <v>0</v>
      </c>
    </row>
    <row r="55" spans="1:14" x14ac:dyDescent="0.25">
      <c r="A55" s="302" t="s">
        <v>7</v>
      </c>
      <c r="B55" s="210" t="s">
        <v>10</v>
      </c>
      <c r="C55" s="21">
        <v>0</v>
      </c>
      <c r="D55" s="21">
        <v>0</v>
      </c>
      <c r="E55" s="21">
        <v>0</v>
      </c>
      <c r="F55" s="21">
        <v>0</v>
      </c>
      <c r="G55" s="21">
        <v>0</v>
      </c>
      <c r="H55" s="21">
        <v>0</v>
      </c>
      <c r="I55" s="21">
        <v>0</v>
      </c>
      <c r="J55" s="219">
        <v>0</v>
      </c>
      <c r="K55" s="219">
        <v>0</v>
      </c>
      <c r="L55" s="219">
        <v>2E-3</v>
      </c>
      <c r="M55" s="219">
        <v>0</v>
      </c>
      <c r="N55" s="219">
        <v>0</v>
      </c>
    </row>
    <row r="56" spans="1:14" x14ac:dyDescent="0.25">
      <c r="A56" s="302" t="s">
        <v>117</v>
      </c>
      <c r="B56" s="210" t="s">
        <v>9</v>
      </c>
      <c r="C56" s="21">
        <v>0</v>
      </c>
      <c r="D56" s="21">
        <v>0</v>
      </c>
      <c r="E56" s="21">
        <v>0</v>
      </c>
      <c r="F56" s="21">
        <v>0</v>
      </c>
      <c r="G56" s="21">
        <v>0</v>
      </c>
      <c r="H56" s="21">
        <v>0</v>
      </c>
      <c r="I56" s="21">
        <v>0</v>
      </c>
      <c r="J56" s="215">
        <v>0</v>
      </c>
      <c r="K56" s="215">
        <v>0</v>
      </c>
      <c r="L56" s="215">
        <v>0</v>
      </c>
      <c r="M56" s="215">
        <v>0</v>
      </c>
      <c r="N56" s="215">
        <v>0</v>
      </c>
    </row>
    <row r="57" spans="1:14" x14ac:dyDescent="0.25">
      <c r="C57" s="135"/>
      <c r="D57" s="135"/>
      <c r="E57" s="135"/>
      <c r="F57" s="80"/>
      <c r="G57" s="80"/>
      <c r="H57" s="80"/>
    </row>
    <row r="58" spans="1:14" ht="13.5" thickBot="1" x14ac:dyDescent="0.35">
      <c r="A58" s="105" t="s">
        <v>17</v>
      </c>
      <c r="B58" s="7" t="s">
        <v>15</v>
      </c>
      <c r="C58" s="110">
        <v>1</v>
      </c>
      <c r="D58" s="8">
        <v>2</v>
      </c>
      <c r="E58" s="110">
        <v>3</v>
      </c>
      <c r="F58" s="8">
        <v>4</v>
      </c>
      <c r="G58" s="110">
        <v>5</v>
      </c>
      <c r="H58" s="110">
        <v>5</v>
      </c>
      <c r="I58" s="110">
        <v>7</v>
      </c>
      <c r="J58" s="8">
        <v>8</v>
      </c>
      <c r="K58" s="108">
        <v>9</v>
      </c>
      <c r="L58" s="8">
        <v>10</v>
      </c>
      <c r="M58" s="8">
        <v>11</v>
      </c>
      <c r="N58" s="8">
        <v>12</v>
      </c>
    </row>
    <row r="59" spans="1:14" ht="13" thickTop="1" x14ac:dyDescent="0.25">
      <c r="A59" s="302" t="s">
        <v>8</v>
      </c>
      <c r="B59" s="42" t="s">
        <v>9</v>
      </c>
      <c r="C59" s="111">
        <v>17135.848999999998</v>
      </c>
      <c r="D59" s="98">
        <v>16860.89</v>
      </c>
      <c r="E59" s="113">
        <v>37761.946000000004</v>
      </c>
      <c r="F59" s="25">
        <v>14666.406999999999</v>
      </c>
      <c r="G59" s="12">
        <v>22677.173999999999</v>
      </c>
      <c r="H59" s="21">
        <v>26424.92</v>
      </c>
      <c r="I59" s="113">
        <v>28380.326000000001</v>
      </c>
      <c r="J59" s="25">
        <v>28085.994999999999</v>
      </c>
      <c r="K59" s="112">
        <v>24226.052</v>
      </c>
      <c r="L59" s="25">
        <v>23836.508000000002</v>
      </c>
      <c r="M59" s="21">
        <v>21932.435000000001</v>
      </c>
      <c r="N59" s="25">
        <v>41002.671000000002</v>
      </c>
    </row>
    <row r="60" spans="1:14" x14ac:dyDescent="0.25">
      <c r="A60" s="302" t="s">
        <v>38</v>
      </c>
      <c r="B60" s="28" t="s">
        <v>9</v>
      </c>
      <c r="C60" s="10">
        <v>0</v>
      </c>
      <c r="D60" s="10">
        <v>0</v>
      </c>
      <c r="E60" s="10">
        <v>0</v>
      </c>
      <c r="F60" s="10">
        <v>0</v>
      </c>
      <c r="G60" s="12">
        <v>0</v>
      </c>
      <c r="H60" s="21">
        <v>0</v>
      </c>
      <c r="I60" s="10">
        <v>0</v>
      </c>
      <c r="J60" s="9">
        <v>0</v>
      </c>
      <c r="K60" s="10">
        <v>0</v>
      </c>
      <c r="L60" s="10">
        <v>0</v>
      </c>
      <c r="M60" s="10">
        <v>0</v>
      </c>
      <c r="N60" s="10">
        <v>0</v>
      </c>
    </row>
    <row r="61" spans="1:14" x14ac:dyDescent="0.25">
      <c r="A61" s="302" t="s">
        <v>0</v>
      </c>
      <c r="B61" s="28" t="s">
        <v>9</v>
      </c>
      <c r="C61" s="103">
        <v>3.907</v>
      </c>
      <c r="D61" s="10">
        <v>20.501999999999999</v>
      </c>
      <c r="E61" s="103">
        <v>5.5389999999999997</v>
      </c>
      <c r="F61" s="10">
        <v>1.0189999999999999</v>
      </c>
      <c r="G61" s="12">
        <v>0.69399999999999995</v>
      </c>
      <c r="H61" s="21">
        <v>15.624000000000001</v>
      </c>
      <c r="I61" s="103">
        <v>0.34499999999999997</v>
      </c>
      <c r="J61" s="9">
        <v>8.7620000000000005</v>
      </c>
      <c r="K61" s="109">
        <v>1.901</v>
      </c>
      <c r="L61" s="10">
        <v>8.7309999999999999</v>
      </c>
      <c r="M61" s="10">
        <v>19.018000000000001</v>
      </c>
      <c r="N61" s="10">
        <v>26.783000000000001</v>
      </c>
    </row>
    <row r="62" spans="1:14" ht="25" x14ac:dyDescent="0.25">
      <c r="A62" s="301" t="s">
        <v>103</v>
      </c>
      <c r="B62" s="28" t="s">
        <v>10</v>
      </c>
      <c r="C62" s="304">
        <v>0</v>
      </c>
      <c r="D62" s="300">
        <v>0</v>
      </c>
      <c r="E62" s="304">
        <v>0</v>
      </c>
      <c r="F62" s="300">
        <v>0</v>
      </c>
      <c r="G62" s="12">
        <v>0</v>
      </c>
      <c r="H62" s="21">
        <v>0</v>
      </c>
      <c r="I62" s="304">
        <v>0</v>
      </c>
      <c r="J62" s="299">
        <v>0</v>
      </c>
      <c r="K62" s="305">
        <v>0</v>
      </c>
      <c r="L62" s="300">
        <v>0</v>
      </c>
      <c r="M62" s="300">
        <v>0</v>
      </c>
      <c r="N62" s="300">
        <v>0</v>
      </c>
    </row>
    <row r="63" spans="1:14" x14ac:dyDescent="0.25">
      <c r="A63" s="302" t="s">
        <v>1</v>
      </c>
      <c r="B63" s="28" t="s">
        <v>9</v>
      </c>
      <c r="C63" s="103">
        <v>62159.264999999999</v>
      </c>
      <c r="D63" s="10">
        <v>60339.872000000003</v>
      </c>
      <c r="E63" s="103">
        <v>107958.008</v>
      </c>
      <c r="F63" s="10">
        <v>23417.998</v>
      </c>
      <c r="G63" s="12">
        <v>54174.997000000003</v>
      </c>
      <c r="H63" s="21">
        <v>61975.311999999998</v>
      </c>
      <c r="I63" s="103">
        <v>63537.442000000003</v>
      </c>
      <c r="J63" s="9">
        <v>65331.927000000003</v>
      </c>
      <c r="K63" s="109">
        <v>62857.074999999997</v>
      </c>
      <c r="L63" s="10">
        <v>62319.637999999999</v>
      </c>
      <c r="M63" s="10">
        <v>59108.968999999997</v>
      </c>
      <c r="N63" s="10">
        <v>172132.981</v>
      </c>
    </row>
    <row r="64" spans="1:14" x14ac:dyDescent="0.25">
      <c r="A64" s="303" t="s">
        <v>83</v>
      </c>
      <c r="B64" s="262" t="s">
        <v>9</v>
      </c>
      <c r="C64" s="249">
        <v>0</v>
      </c>
      <c r="D64" s="247">
        <v>0</v>
      </c>
      <c r="E64" s="249">
        <v>0</v>
      </c>
      <c r="F64" s="247">
        <v>0</v>
      </c>
      <c r="G64" s="12">
        <v>0</v>
      </c>
      <c r="H64" s="21">
        <v>0</v>
      </c>
      <c r="I64" s="249">
        <v>0</v>
      </c>
      <c r="J64" s="244">
        <v>0</v>
      </c>
      <c r="K64" s="250">
        <v>0</v>
      </c>
      <c r="L64" s="247">
        <v>0</v>
      </c>
      <c r="M64" s="247">
        <v>0</v>
      </c>
      <c r="N64" s="247">
        <v>0</v>
      </c>
    </row>
    <row r="65" spans="1:17" x14ac:dyDescent="0.25">
      <c r="A65" s="303" t="s">
        <v>40</v>
      </c>
      <c r="B65" s="28" t="s">
        <v>9</v>
      </c>
      <c r="C65" s="103">
        <v>1.4530000000000001</v>
      </c>
      <c r="D65" s="10">
        <v>3.7770000000000001</v>
      </c>
      <c r="E65" s="103">
        <v>15.026999999999999</v>
      </c>
      <c r="F65" s="10">
        <v>0.45600000000000002</v>
      </c>
      <c r="G65" s="12">
        <v>1.325</v>
      </c>
      <c r="H65" s="21">
        <v>11.71</v>
      </c>
      <c r="I65" s="103">
        <v>1.3520000000000001</v>
      </c>
      <c r="J65" s="9">
        <v>18.538</v>
      </c>
      <c r="K65" s="109">
        <v>1.3260000000000001</v>
      </c>
      <c r="L65" s="10">
        <v>6.8819999999999997</v>
      </c>
      <c r="M65" s="10">
        <v>11.867000000000001</v>
      </c>
      <c r="N65" s="10">
        <v>14.728</v>
      </c>
    </row>
    <row r="66" spans="1:17" x14ac:dyDescent="0.25">
      <c r="A66" s="302" t="s">
        <v>2</v>
      </c>
      <c r="B66" s="28" t="s">
        <v>9</v>
      </c>
      <c r="C66" s="103">
        <v>3964.9490000000001</v>
      </c>
      <c r="D66" s="10">
        <v>2866.8020000000001</v>
      </c>
      <c r="E66" s="103">
        <v>14229.775</v>
      </c>
      <c r="F66" s="10">
        <v>1655.9949999999999</v>
      </c>
      <c r="G66" s="12">
        <v>5673.1289999999999</v>
      </c>
      <c r="H66" s="21">
        <v>6386.5050000000001</v>
      </c>
      <c r="I66" s="103">
        <v>9335.2819999999992</v>
      </c>
      <c r="J66" s="9">
        <v>15868.42</v>
      </c>
      <c r="K66" s="109">
        <v>9057.0210000000006</v>
      </c>
      <c r="L66" s="10">
        <v>5764.3540000000003</v>
      </c>
      <c r="M66" s="10">
        <v>4568.8040000000001</v>
      </c>
      <c r="N66" s="10">
        <v>7225.7969999999996</v>
      </c>
    </row>
    <row r="67" spans="1:17" x14ac:dyDescent="0.25">
      <c r="A67" s="290" t="s">
        <v>39</v>
      </c>
      <c r="B67" s="242" t="s">
        <v>9</v>
      </c>
      <c r="C67" s="249"/>
      <c r="D67" s="247"/>
      <c r="E67" s="249"/>
      <c r="F67" s="247">
        <v>2</v>
      </c>
      <c r="G67" s="12">
        <v>0</v>
      </c>
      <c r="H67" s="21">
        <v>0</v>
      </c>
      <c r="I67" s="249">
        <v>0.18</v>
      </c>
      <c r="J67" s="244">
        <v>0.04</v>
      </c>
      <c r="K67" s="250">
        <v>0</v>
      </c>
      <c r="L67" s="247">
        <v>0</v>
      </c>
      <c r="M67" s="247">
        <v>0.16</v>
      </c>
      <c r="N67" s="247">
        <v>275.66000000000003</v>
      </c>
    </row>
    <row r="68" spans="1:17" x14ac:dyDescent="0.25">
      <c r="A68" s="302" t="s">
        <v>35</v>
      </c>
      <c r="B68" s="28" t="s">
        <v>45</v>
      </c>
      <c r="C68" s="103">
        <v>4.4000000000000004</v>
      </c>
      <c r="D68" s="10">
        <v>4</v>
      </c>
      <c r="E68" s="103">
        <v>4</v>
      </c>
      <c r="F68" s="10">
        <v>4.9000000000000004</v>
      </c>
      <c r="G68" s="12">
        <v>6</v>
      </c>
      <c r="H68" s="21">
        <v>5.7</v>
      </c>
      <c r="I68" s="103">
        <v>6</v>
      </c>
      <c r="J68" s="9">
        <v>0</v>
      </c>
      <c r="K68" s="109">
        <v>5</v>
      </c>
      <c r="L68" s="10">
        <v>5.5</v>
      </c>
      <c r="M68" s="10">
        <v>5.5</v>
      </c>
      <c r="N68" s="10">
        <v>6</v>
      </c>
    </row>
    <row r="69" spans="1:17" x14ac:dyDescent="0.25">
      <c r="A69" s="302" t="s">
        <v>4</v>
      </c>
      <c r="B69" s="28" t="s">
        <v>9</v>
      </c>
      <c r="C69" s="103">
        <v>0.18099999999999999</v>
      </c>
      <c r="D69" s="10">
        <v>8.0009999999999994</v>
      </c>
      <c r="E69" s="103">
        <v>9.0690000000000008</v>
      </c>
      <c r="F69" s="10">
        <v>20.905999999999999</v>
      </c>
      <c r="G69" s="12">
        <v>22.562000000000001</v>
      </c>
      <c r="H69" s="21">
        <v>23.914000000000001</v>
      </c>
      <c r="I69" s="103">
        <v>13.185</v>
      </c>
      <c r="J69" s="9">
        <v>9.9629999999999992</v>
      </c>
      <c r="K69" s="109">
        <v>23.972999999999999</v>
      </c>
      <c r="L69" s="10">
        <v>21.928000000000001</v>
      </c>
      <c r="M69" s="10">
        <v>1.0820000000000001</v>
      </c>
      <c r="N69" s="10">
        <v>0.83099999999999996</v>
      </c>
    </row>
    <row r="70" spans="1:17" x14ac:dyDescent="0.25">
      <c r="A70" s="302" t="s">
        <v>101</v>
      </c>
      <c r="B70" s="242" t="s">
        <v>91</v>
      </c>
      <c r="C70" s="12">
        <v>212.18199999999999</v>
      </c>
      <c r="D70" s="12">
        <v>265.94499999999999</v>
      </c>
      <c r="E70" s="12">
        <v>194.62</v>
      </c>
      <c r="F70" s="12">
        <v>182.19800000000001</v>
      </c>
      <c r="G70" s="12">
        <v>297.51600000000002</v>
      </c>
      <c r="H70" s="21">
        <v>500.654</v>
      </c>
      <c r="I70" s="12">
        <v>595.06700000000001</v>
      </c>
      <c r="J70" s="12">
        <v>712.09199999999998</v>
      </c>
      <c r="K70" s="12">
        <v>571.12800000000004</v>
      </c>
      <c r="L70" s="12">
        <v>719.31700000000001</v>
      </c>
      <c r="M70" s="12">
        <v>694.22</v>
      </c>
      <c r="N70" s="12">
        <v>924.95100000000002</v>
      </c>
      <c r="Q70" s="135"/>
    </row>
    <row r="71" spans="1:17" x14ac:dyDescent="0.25">
      <c r="A71" s="302" t="s">
        <v>102</v>
      </c>
      <c r="B71" s="242" t="s">
        <v>10</v>
      </c>
      <c r="C71" s="12">
        <v>764.24</v>
      </c>
      <c r="D71" s="12">
        <v>349.67099999999999</v>
      </c>
      <c r="E71" s="12">
        <v>725.58</v>
      </c>
      <c r="F71" s="12">
        <v>744.65300000000002</v>
      </c>
      <c r="G71" s="12">
        <v>806.14700000000005</v>
      </c>
      <c r="H71" s="21">
        <v>748.32799999999997</v>
      </c>
      <c r="I71" s="12">
        <v>856.75</v>
      </c>
      <c r="J71" s="12">
        <v>829.15200000000004</v>
      </c>
      <c r="K71" s="12">
        <v>850.17899999999997</v>
      </c>
      <c r="L71" s="12">
        <v>878.82500000000005</v>
      </c>
      <c r="M71" s="12">
        <v>742.36400000000003</v>
      </c>
      <c r="N71" s="12">
        <v>797.65700000000004</v>
      </c>
      <c r="Q71" s="135"/>
    </row>
    <row r="72" spans="1:17" x14ac:dyDescent="0.25">
      <c r="A72" s="302" t="s">
        <v>5</v>
      </c>
      <c r="B72" s="28" t="s">
        <v>9</v>
      </c>
      <c r="C72" s="103">
        <v>24.745999999999999</v>
      </c>
      <c r="D72" s="10">
        <v>31.548999999999999</v>
      </c>
      <c r="E72" s="103">
        <v>36.581000000000003</v>
      </c>
      <c r="F72" s="10">
        <v>30.998999999999999</v>
      </c>
      <c r="G72" s="12">
        <v>63.723999999999997</v>
      </c>
      <c r="H72" s="21">
        <v>107.47499999999999</v>
      </c>
      <c r="I72" s="103">
        <v>75.619</v>
      </c>
      <c r="J72" s="9">
        <v>38.822000000000003</v>
      </c>
      <c r="K72" s="109">
        <v>37.406999999999996</v>
      </c>
      <c r="L72" s="10">
        <v>84.361000000000004</v>
      </c>
      <c r="M72" s="10">
        <v>14.945</v>
      </c>
      <c r="N72" s="10">
        <v>17.331</v>
      </c>
    </row>
    <row r="73" spans="1:17" x14ac:dyDescent="0.25">
      <c r="A73" s="303" t="s">
        <v>43</v>
      </c>
      <c r="B73" s="28" t="s">
        <v>45</v>
      </c>
      <c r="C73" s="103">
        <v>57332.853999999999</v>
      </c>
      <c r="D73" s="10">
        <v>43230.11</v>
      </c>
      <c r="E73" s="103">
        <v>40509.379999999997</v>
      </c>
      <c r="F73" s="10">
        <v>27555.920999999998</v>
      </c>
      <c r="G73" s="12">
        <v>16527.364000000001</v>
      </c>
      <c r="H73" s="21">
        <v>6464.97</v>
      </c>
      <c r="I73" s="103">
        <v>2567.9290000000001</v>
      </c>
      <c r="J73" s="9">
        <v>4711.7849999999999</v>
      </c>
      <c r="K73" s="109">
        <v>7949.009</v>
      </c>
      <c r="L73" s="10">
        <v>27350.986000000001</v>
      </c>
      <c r="M73" s="10">
        <v>35559.396999999997</v>
      </c>
      <c r="N73" s="10">
        <v>20414.493999999999</v>
      </c>
    </row>
    <row r="74" spans="1:17" x14ac:dyDescent="0.25">
      <c r="A74" s="302" t="s">
        <v>11</v>
      </c>
      <c r="B74" s="28" t="s">
        <v>10</v>
      </c>
      <c r="C74" s="103">
        <v>0</v>
      </c>
      <c r="D74" s="10">
        <v>0</v>
      </c>
      <c r="E74" s="103">
        <v>0</v>
      </c>
      <c r="F74" s="10">
        <v>0</v>
      </c>
      <c r="G74" s="12">
        <v>0</v>
      </c>
      <c r="H74" s="21">
        <v>0</v>
      </c>
      <c r="I74" s="103">
        <v>0</v>
      </c>
      <c r="J74" s="9">
        <v>0</v>
      </c>
      <c r="K74" s="109">
        <v>0</v>
      </c>
      <c r="L74" s="10">
        <v>0</v>
      </c>
      <c r="M74" s="10">
        <v>0</v>
      </c>
      <c r="N74" s="10">
        <v>0</v>
      </c>
    </row>
    <row r="75" spans="1:17" x14ac:dyDescent="0.25">
      <c r="A75" s="302" t="s">
        <v>104</v>
      </c>
      <c r="B75" s="28" t="s">
        <v>10</v>
      </c>
      <c r="C75" s="304">
        <v>6106.866</v>
      </c>
      <c r="D75" s="300">
        <v>4332.51</v>
      </c>
      <c r="E75" s="304">
        <v>2722.0970000000002</v>
      </c>
      <c r="F75" s="300">
        <v>2458.5540000000001</v>
      </c>
      <c r="G75" s="12">
        <v>1692.7650000000001</v>
      </c>
      <c r="H75" s="21">
        <v>1367.171</v>
      </c>
      <c r="I75" s="304">
        <v>4010.951</v>
      </c>
      <c r="J75" s="299">
        <v>5217.8630000000003</v>
      </c>
      <c r="K75" s="305">
        <v>4724.5919999999996</v>
      </c>
      <c r="L75" s="300">
        <v>3116.9780000000001</v>
      </c>
      <c r="M75" s="300">
        <v>3392.8609999999999</v>
      </c>
      <c r="N75" s="300">
        <v>3571.6990000000001</v>
      </c>
    </row>
    <row r="76" spans="1:17" x14ac:dyDescent="0.25">
      <c r="A76" s="302" t="s">
        <v>106</v>
      </c>
      <c r="B76" s="28" t="s">
        <v>10</v>
      </c>
      <c r="C76" s="304"/>
      <c r="D76" s="300"/>
      <c r="E76" s="304">
        <v>103.79</v>
      </c>
      <c r="F76" s="300">
        <v>20.010999999999999</v>
      </c>
      <c r="G76" s="12">
        <v>0</v>
      </c>
      <c r="H76" s="21">
        <v>0</v>
      </c>
      <c r="I76" s="304">
        <v>0</v>
      </c>
      <c r="J76" s="299">
        <v>19.981000000000002</v>
      </c>
      <c r="K76" s="305">
        <v>19.989000000000001</v>
      </c>
      <c r="L76" s="300">
        <v>0</v>
      </c>
      <c r="M76" s="300">
        <v>20.001000000000001</v>
      </c>
      <c r="N76" s="300">
        <v>19.986000000000001</v>
      </c>
    </row>
    <row r="77" spans="1:17" x14ac:dyDescent="0.25">
      <c r="A77" s="302" t="s">
        <v>115</v>
      </c>
      <c r="B77" s="28" t="s">
        <v>10</v>
      </c>
      <c r="C77" s="103">
        <v>0.73299999999999998</v>
      </c>
      <c r="D77" s="10">
        <v>0</v>
      </c>
      <c r="E77" s="103">
        <v>0</v>
      </c>
      <c r="F77" s="10">
        <v>0</v>
      </c>
      <c r="G77" s="12">
        <v>0</v>
      </c>
      <c r="H77" s="21">
        <v>0</v>
      </c>
      <c r="I77" s="103">
        <v>0</v>
      </c>
      <c r="J77" s="9">
        <v>0</v>
      </c>
      <c r="K77" s="109">
        <v>0</v>
      </c>
      <c r="L77" s="10">
        <v>0</v>
      </c>
      <c r="M77" s="10">
        <v>0</v>
      </c>
      <c r="N77" s="10">
        <v>0</v>
      </c>
    </row>
    <row r="78" spans="1:17" x14ac:dyDescent="0.25">
      <c r="A78" s="290" t="s">
        <v>116</v>
      </c>
      <c r="B78" s="28" t="s">
        <v>10</v>
      </c>
      <c r="C78" s="304">
        <v>299.74700000000001</v>
      </c>
      <c r="D78" s="247">
        <v>0</v>
      </c>
      <c r="E78" s="304">
        <v>50</v>
      </c>
      <c r="F78" s="247">
        <v>49.316000000000003</v>
      </c>
      <c r="G78" s="12">
        <v>99.751999999999995</v>
      </c>
      <c r="H78" s="21">
        <v>0</v>
      </c>
      <c r="I78" s="304">
        <v>0</v>
      </c>
      <c r="J78" s="244">
        <v>0</v>
      </c>
      <c r="K78" s="250">
        <v>0</v>
      </c>
      <c r="L78" s="247">
        <v>100</v>
      </c>
      <c r="M78" s="247">
        <v>94.067999999999998</v>
      </c>
      <c r="N78" s="247">
        <v>265.83800000000002</v>
      </c>
    </row>
    <row r="79" spans="1:17" x14ac:dyDescent="0.25">
      <c r="A79" s="290" t="s">
        <v>111</v>
      </c>
      <c r="B79" s="242" t="s">
        <v>10</v>
      </c>
      <c r="C79" s="249">
        <v>0</v>
      </c>
      <c r="D79" s="247">
        <v>0</v>
      </c>
      <c r="E79" s="249">
        <v>0</v>
      </c>
      <c r="F79" s="247">
        <v>0</v>
      </c>
      <c r="G79" s="12">
        <v>0</v>
      </c>
      <c r="H79" s="21">
        <v>0</v>
      </c>
      <c r="I79" s="249">
        <v>0</v>
      </c>
      <c r="J79" s="244">
        <v>0</v>
      </c>
      <c r="K79" s="250">
        <v>0</v>
      </c>
      <c r="L79" s="247">
        <v>0</v>
      </c>
      <c r="M79" s="247">
        <v>0</v>
      </c>
      <c r="N79" s="247">
        <v>0</v>
      </c>
    </row>
    <row r="80" spans="1:17" x14ac:dyDescent="0.25">
      <c r="A80" s="302" t="s">
        <v>7</v>
      </c>
      <c r="B80" s="28" t="s">
        <v>10</v>
      </c>
      <c r="C80" s="103">
        <v>1608.6110000000001</v>
      </c>
      <c r="D80" s="10">
        <v>1095.8879999999999</v>
      </c>
      <c r="E80" s="103">
        <v>1216.4110000000001</v>
      </c>
      <c r="F80" s="10">
        <v>1098.4380000000001</v>
      </c>
      <c r="G80" s="12">
        <v>894.38400000000001</v>
      </c>
      <c r="H80" s="21">
        <v>848.34100000000001</v>
      </c>
      <c r="I80" s="103">
        <v>1313.5930000000001</v>
      </c>
      <c r="J80" s="9">
        <v>3789.855</v>
      </c>
      <c r="K80" s="109">
        <v>1545.9090000000001</v>
      </c>
      <c r="L80" s="10">
        <v>1311.8109999999999</v>
      </c>
      <c r="M80" s="10">
        <v>1298.364</v>
      </c>
      <c r="N80" s="10">
        <v>1274.019</v>
      </c>
    </row>
    <row r="81" spans="1:14" x14ac:dyDescent="0.25">
      <c r="A81" s="302" t="s">
        <v>117</v>
      </c>
      <c r="B81" s="28" t="s">
        <v>10</v>
      </c>
      <c r="C81" s="10">
        <v>13</v>
      </c>
      <c r="D81" s="10">
        <v>26</v>
      </c>
      <c r="E81" s="10">
        <v>26</v>
      </c>
      <c r="F81" s="10">
        <v>13</v>
      </c>
      <c r="G81" s="12">
        <v>39.1</v>
      </c>
      <c r="H81" s="21">
        <v>26</v>
      </c>
      <c r="I81" s="10">
        <v>39.299999999999997</v>
      </c>
      <c r="J81" s="9">
        <v>39.299999999999997</v>
      </c>
      <c r="K81" s="10">
        <v>52.4</v>
      </c>
      <c r="L81" s="10">
        <v>51.3</v>
      </c>
      <c r="M81" s="10">
        <v>52.4</v>
      </c>
      <c r="N81" s="10">
        <v>39.299999999999997</v>
      </c>
    </row>
    <row r="82" spans="1:14" ht="13" x14ac:dyDescent="0.3">
      <c r="A82" s="345"/>
      <c r="B82" s="345"/>
      <c r="C82" s="345"/>
      <c r="D82" s="345"/>
      <c r="E82" s="345"/>
      <c r="F82" s="345"/>
      <c r="G82" s="345"/>
      <c r="H82" s="345"/>
      <c r="I82" s="345"/>
      <c r="J82" s="345"/>
      <c r="K82" s="345"/>
      <c r="L82" s="345"/>
      <c r="M82" s="345"/>
      <c r="N82" s="345"/>
    </row>
    <row r="83" spans="1:14" ht="13.5" thickBot="1" x14ac:dyDescent="0.35">
      <c r="A83" s="5" t="s">
        <v>14</v>
      </c>
      <c r="B83" s="5" t="s">
        <v>15</v>
      </c>
      <c r="C83" s="6">
        <v>1</v>
      </c>
      <c r="D83" s="6">
        <v>2</v>
      </c>
      <c r="E83" s="6">
        <v>3</v>
      </c>
      <c r="F83" s="6">
        <v>4</v>
      </c>
      <c r="G83" s="6">
        <v>5</v>
      </c>
      <c r="H83" s="6">
        <v>6</v>
      </c>
      <c r="I83" s="6">
        <v>7</v>
      </c>
      <c r="J83" s="6">
        <v>8</v>
      </c>
      <c r="K83" s="6">
        <v>9</v>
      </c>
      <c r="L83" s="6">
        <v>10</v>
      </c>
      <c r="M83" s="6">
        <v>11</v>
      </c>
      <c r="N83" s="6">
        <v>12</v>
      </c>
    </row>
    <row r="84" spans="1:14" ht="13" thickTop="1" x14ac:dyDescent="0.25">
      <c r="A84" s="302" t="s">
        <v>8</v>
      </c>
      <c r="B84" s="28" t="s">
        <v>44</v>
      </c>
      <c r="C84" s="4">
        <f t="shared" ref="C84:N84" si="26">C109+C134</f>
        <v>9647483</v>
      </c>
      <c r="D84" s="4">
        <f t="shared" si="26"/>
        <v>9492681</v>
      </c>
      <c r="E84" s="4">
        <f t="shared" si="26"/>
        <v>21259976</v>
      </c>
      <c r="F84" s="4">
        <f t="shared" si="26"/>
        <v>8257187</v>
      </c>
      <c r="G84" s="4">
        <f t="shared" si="26"/>
        <v>12767249</v>
      </c>
      <c r="H84" s="4">
        <f t="shared" si="26"/>
        <v>14877230</v>
      </c>
      <c r="I84" s="4">
        <f t="shared" si="26"/>
        <v>15978124</v>
      </c>
      <c r="J84" s="4">
        <f t="shared" si="26"/>
        <v>15812415</v>
      </c>
      <c r="K84" s="4">
        <f t="shared" si="26"/>
        <v>13639267</v>
      </c>
      <c r="L84" s="4">
        <f t="shared" si="26"/>
        <v>13419954</v>
      </c>
      <c r="M84" s="4">
        <f t="shared" si="26"/>
        <v>12347961</v>
      </c>
      <c r="N84" s="4">
        <f t="shared" si="26"/>
        <v>23084515</v>
      </c>
    </row>
    <row r="85" spans="1:14" x14ac:dyDescent="0.25">
      <c r="A85" s="302" t="s">
        <v>38</v>
      </c>
      <c r="B85" s="28" t="s">
        <v>44</v>
      </c>
      <c r="C85" s="4">
        <f t="shared" ref="C85:N85" si="27">C110+C135</f>
        <v>0</v>
      </c>
      <c r="D85" s="4">
        <f t="shared" si="27"/>
        <v>0</v>
      </c>
      <c r="E85" s="4">
        <f t="shared" si="27"/>
        <v>0</v>
      </c>
      <c r="F85" s="4">
        <f t="shared" si="27"/>
        <v>0</v>
      </c>
      <c r="G85" s="4">
        <f t="shared" si="27"/>
        <v>0</v>
      </c>
      <c r="H85" s="4">
        <f t="shared" si="27"/>
        <v>0</v>
      </c>
      <c r="I85" s="4">
        <f t="shared" si="27"/>
        <v>0</v>
      </c>
      <c r="J85" s="4">
        <f t="shared" si="27"/>
        <v>0</v>
      </c>
      <c r="K85" s="4">
        <f t="shared" si="27"/>
        <v>0</v>
      </c>
      <c r="L85" s="4">
        <f t="shared" si="27"/>
        <v>0</v>
      </c>
      <c r="M85" s="4">
        <f t="shared" si="27"/>
        <v>0</v>
      </c>
      <c r="N85" s="4">
        <f t="shared" si="27"/>
        <v>0</v>
      </c>
    </row>
    <row r="86" spans="1:14" x14ac:dyDescent="0.25">
      <c r="A86" s="302" t="s">
        <v>0</v>
      </c>
      <c r="B86" s="28" t="s">
        <v>44</v>
      </c>
      <c r="C86" s="4">
        <f t="shared" ref="C86:N86" si="28">C111+C136</f>
        <v>2200</v>
      </c>
      <c r="D86" s="4">
        <f t="shared" si="28"/>
        <v>11543</v>
      </c>
      <c r="E86" s="4">
        <f t="shared" si="28"/>
        <v>3119</v>
      </c>
      <c r="F86" s="4">
        <f t="shared" si="28"/>
        <v>574</v>
      </c>
      <c r="G86" s="4">
        <f t="shared" si="28"/>
        <v>391</v>
      </c>
      <c r="H86" s="4">
        <f t="shared" si="28"/>
        <v>8833</v>
      </c>
      <c r="I86" s="4">
        <f t="shared" si="28"/>
        <v>194</v>
      </c>
      <c r="J86" s="4">
        <f t="shared" si="28"/>
        <v>4933</v>
      </c>
      <c r="K86" s="4">
        <f t="shared" si="28"/>
        <v>1070</v>
      </c>
      <c r="L86" s="4">
        <f t="shared" si="28"/>
        <v>4916</v>
      </c>
      <c r="M86" s="4">
        <f t="shared" si="28"/>
        <v>10714</v>
      </c>
      <c r="N86" s="4">
        <f t="shared" si="28"/>
        <v>15079</v>
      </c>
    </row>
    <row r="87" spans="1:14" ht="25" x14ac:dyDescent="0.25">
      <c r="A87" s="301" t="s">
        <v>103</v>
      </c>
      <c r="B87" s="28" t="s">
        <v>44</v>
      </c>
      <c r="C87" s="4">
        <f t="shared" ref="C87:N87" si="29">C112+C137</f>
        <v>0</v>
      </c>
      <c r="D87" s="4">
        <f t="shared" si="29"/>
        <v>0</v>
      </c>
      <c r="E87" s="4">
        <f t="shared" si="29"/>
        <v>0</v>
      </c>
      <c r="F87" s="4">
        <f t="shared" si="29"/>
        <v>0</v>
      </c>
      <c r="G87" s="4">
        <f t="shared" si="29"/>
        <v>0</v>
      </c>
      <c r="H87" s="4">
        <f t="shared" si="29"/>
        <v>0</v>
      </c>
      <c r="I87" s="4">
        <f t="shared" si="29"/>
        <v>0</v>
      </c>
      <c r="J87" s="4">
        <f t="shared" si="29"/>
        <v>0</v>
      </c>
      <c r="K87" s="4">
        <f t="shared" si="29"/>
        <v>0</v>
      </c>
      <c r="L87" s="4">
        <f t="shared" si="29"/>
        <v>0</v>
      </c>
      <c r="M87" s="4">
        <f t="shared" si="29"/>
        <v>0</v>
      </c>
      <c r="N87" s="4">
        <f t="shared" si="29"/>
        <v>0</v>
      </c>
    </row>
    <row r="88" spans="1:14" x14ac:dyDescent="0.25">
      <c r="A88" s="302" t="s">
        <v>1</v>
      </c>
      <c r="B88" s="28" t="s">
        <v>44</v>
      </c>
      <c r="C88" s="4">
        <f t="shared" ref="C88:N88" si="30">C113+C138</f>
        <v>30644518</v>
      </c>
      <c r="D88" s="4">
        <f t="shared" si="30"/>
        <v>29747557</v>
      </c>
      <c r="E88" s="4">
        <f t="shared" si="30"/>
        <v>53223298</v>
      </c>
      <c r="F88" s="4">
        <f t="shared" si="30"/>
        <v>11545073</v>
      </c>
      <c r="G88" s="4">
        <f t="shared" si="30"/>
        <v>26708273</v>
      </c>
      <c r="H88" s="4">
        <f t="shared" si="30"/>
        <v>30553829</v>
      </c>
      <c r="I88" s="4">
        <f t="shared" si="30"/>
        <v>31323959</v>
      </c>
      <c r="J88" s="4">
        <f t="shared" si="30"/>
        <v>32208640</v>
      </c>
      <c r="K88" s="4">
        <f t="shared" si="30"/>
        <v>30988538</v>
      </c>
      <c r="L88" s="4">
        <f t="shared" si="30"/>
        <v>30723581</v>
      </c>
      <c r="M88" s="4">
        <f t="shared" si="30"/>
        <v>29140722</v>
      </c>
      <c r="N88" s="4">
        <f t="shared" si="30"/>
        <v>84861560</v>
      </c>
    </row>
    <row r="89" spans="1:14" x14ac:dyDescent="0.25">
      <c r="A89" s="303" t="s">
        <v>83</v>
      </c>
      <c r="B89" s="28" t="s">
        <v>44</v>
      </c>
      <c r="C89" s="4">
        <f t="shared" ref="C89:N89" si="31">C114+C139</f>
        <v>0</v>
      </c>
      <c r="D89" s="4">
        <f t="shared" si="31"/>
        <v>0</v>
      </c>
      <c r="E89" s="4">
        <f t="shared" si="31"/>
        <v>0</v>
      </c>
      <c r="F89" s="4">
        <f t="shared" si="31"/>
        <v>0</v>
      </c>
      <c r="G89" s="4">
        <f t="shared" si="31"/>
        <v>0</v>
      </c>
      <c r="H89" s="4">
        <f t="shared" si="31"/>
        <v>0</v>
      </c>
      <c r="I89" s="4">
        <f t="shared" si="31"/>
        <v>0</v>
      </c>
      <c r="J89" s="4">
        <f t="shared" si="31"/>
        <v>0</v>
      </c>
      <c r="K89" s="4">
        <f t="shared" si="31"/>
        <v>0</v>
      </c>
      <c r="L89" s="4">
        <f t="shared" si="31"/>
        <v>0</v>
      </c>
      <c r="M89" s="4">
        <f t="shared" si="31"/>
        <v>0</v>
      </c>
      <c r="N89" s="4">
        <f t="shared" si="31"/>
        <v>0</v>
      </c>
    </row>
    <row r="90" spans="1:14" x14ac:dyDescent="0.25">
      <c r="A90" s="303" t="s">
        <v>40</v>
      </c>
      <c r="B90" s="28" t="s">
        <v>44</v>
      </c>
      <c r="C90" s="4">
        <f t="shared" ref="C90:N90" si="32">C115+C140</f>
        <v>716</v>
      </c>
      <c r="D90" s="4">
        <f t="shared" si="32"/>
        <v>1862</v>
      </c>
      <c r="E90" s="4">
        <f t="shared" si="32"/>
        <v>7408</v>
      </c>
      <c r="F90" s="4">
        <f t="shared" si="32"/>
        <v>225</v>
      </c>
      <c r="G90" s="4">
        <f t="shared" si="32"/>
        <v>653</v>
      </c>
      <c r="H90" s="4">
        <f t="shared" si="32"/>
        <v>5780</v>
      </c>
      <c r="I90" s="4">
        <f t="shared" si="32"/>
        <v>666</v>
      </c>
      <c r="J90" s="4">
        <f t="shared" si="32"/>
        <v>9139</v>
      </c>
      <c r="K90" s="4">
        <f t="shared" si="32"/>
        <v>710</v>
      </c>
      <c r="L90" s="4">
        <f t="shared" si="32"/>
        <v>3393</v>
      </c>
      <c r="M90" s="4">
        <f t="shared" si="32"/>
        <v>5850</v>
      </c>
      <c r="N90" s="4">
        <f t="shared" si="32"/>
        <v>7261</v>
      </c>
    </row>
    <row r="91" spans="1:14" x14ac:dyDescent="0.25">
      <c r="A91" s="302" t="s">
        <v>2</v>
      </c>
      <c r="B91" s="28" t="s">
        <v>44</v>
      </c>
      <c r="C91" s="4">
        <f t="shared" ref="C91:N92" si="33">C116+C141</f>
        <v>527338</v>
      </c>
      <c r="D91" s="4">
        <f t="shared" si="33"/>
        <v>381285</v>
      </c>
      <c r="E91" s="4">
        <f t="shared" si="33"/>
        <v>1892560</v>
      </c>
      <c r="F91" s="4">
        <f t="shared" si="33"/>
        <v>220247</v>
      </c>
      <c r="G91" s="4">
        <f t="shared" si="33"/>
        <v>754526</v>
      </c>
      <c r="H91" s="4">
        <f t="shared" si="33"/>
        <v>849405</v>
      </c>
      <c r="I91" s="4">
        <f t="shared" si="33"/>
        <v>1241593</v>
      </c>
      <c r="J91" s="4">
        <f t="shared" si="33"/>
        <v>2110500</v>
      </c>
      <c r="K91" s="4">
        <f t="shared" si="33"/>
        <v>1204584</v>
      </c>
      <c r="L91" s="4">
        <f t="shared" si="33"/>
        <v>766659</v>
      </c>
      <c r="M91" s="4">
        <f t="shared" si="33"/>
        <v>607651</v>
      </c>
      <c r="N91" s="4">
        <f t="shared" si="33"/>
        <v>961031</v>
      </c>
    </row>
    <row r="92" spans="1:14" x14ac:dyDescent="0.25">
      <c r="A92" s="290" t="s">
        <v>39</v>
      </c>
      <c r="B92" s="262" t="s">
        <v>44</v>
      </c>
      <c r="C92" s="4">
        <f t="shared" si="33"/>
        <v>0</v>
      </c>
      <c r="D92" s="4">
        <f t="shared" si="33"/>
        <v>0</v>
      </c>
      <c r="E92" s="4">
        <f t="shared" si="33"/>
        <v>0</v>
      </c>
      <c r="F92" s="4">
        <f t="shared" si="33"/>
        <v>986</v>
      </c>
      <c r="G92" s="4">
        <f t="shared" si="33"/>
        <v>0</v>
      </c>
      <c r="H92" s="4">
        <f t="shared" si="33"/>
        <v>0</v>
      </c>
      <c r="I92" s="4">
        <f t="shared" si="33"/>
        <v>89</v>
      </c>
      <c r="J92" s="4">
        <f t="shared" si="33"/>
        <v>4260</v>
      </c>
      <c r="K92" s="4">
        <f t="shared" si="33"/>
        <v>0</v>
      </c>
      <c r="L92" s="4">
        <f t="shared" si="33"/>
        <v>0</v>
      </c>
      <c r="M92" s="4">
        <f t="shared" si="33"/>
        <v>79</v>
      </c>
      <c r="N92" s="4">
        <f t="shared" si="33"/>
        <v>135900</v>
      </c>
    </row>
    <row r="93" spans="1:14" x14ac:dyDescent="0.25">
      <c r="A93" s="302" t="s">
        <v>35</v>
      </c>
      <c r="B93" s="28" t="s">
        <v>44</v>
      </c>
      <c r="C93" s="4">
        <f t="shared" ref="C93:N93" si="34">C118+C143</f>
        <v>108</v>
      </c>
      <c r="D93" s="4">
        <f t="shared" si="34"/>
        <v>99</v>
      </c>
      <c r="E93" s="4">
        <f t="shared" si="34"/>
        <v>99</v>
      </c>
      <c r="F93" s="4">
        <f t="shared" si="34"/>
        <v>121</v>
      </c>
      <c r="G93" s="4">
        <f t="shared" si="34"/>
        <v>148</v>
      </c>
      <c r="H93" s="4">
        <f t="shared" si="34"/>
        <v>140</v>
      </c>
      <c r="I93" s="4">
        <f t="shared" si="34"/>
        <v>148</v>
      </c>
      <c r="J93" s="4">
        <f t="shared" si="34"/>
        <v>0</v>
      </c>
      <c r="K93" s="4">
        <f t="shared" si="34"/>
        <v>123</v>
      </c>
      <c r="L93" s="4">
        <f t="shared" si="34"/>
        <v>136</v>
      </c>
      <c r="M93" s="4">
        <f t="shared" si="34"/>
        <v>136</v>
      </c>
      <c r="N93" s="4">
        <f t="shared" si="34"/>
        <v>148</v>
      </c>
    </row>
    <row r="94" spans="1:14" x14ac:dyDescent="0.25">
      <c r="A94" s="302" t="s">
        <v>4</v>
      </c>
      <c r="B94" s="28" t="s">
        <v>44</v>
      </c>
      <c r="C94" s="4">
        <f t="shared" ref="C94:N94" si="35">C119+C144</f>
        <v>102</v>
      </c>
      <c r="D94" s="4">
        <f t="shared" si="35"/>
        <v>4505</v>
      </c>
      <c r="E94" s="4">
        <f t="shared" si="35"/>
        <v>5106</v>
      </c>
      <c r="F94" s="4">
        <f t="shared" si="35"/>
        <v>11770</v>
      </c>
      <c r="G94" s="4">
        <f t="shared" si="35"/>
        <v>12702</v>
      </c>
      <c r="H94" s="4">
        <f t="shared" si="35"/>
        <v>13464</v>
      </c>
      <c r="I94" s="4">
        <f t="shared" si="35"/>
        <v>7423</v>
      </c>
      <c r="J94" s="4">
        <f t="shared" si="35"/>
        <v>5609</v>
      </c>
      <c r="K94" s="4">
        <f t="shared" si="35"/>
        <v>13497</v>
      </c>
      <c r="L94" s="4">
        <f t="shared" si="35"/>
        <v>12345</v>
      </c>
      <c r="M94" s="4">
        <f t="shared" si="35"/>
        <v>609</v>
      </c>
      <c r="N94" s="4">
        <f t="shared" si="35"/>
        <v>468</v>
      </c>
    </row>
    <row r="95" spans="1:14" x14ac:dyDescent="0.25">
      <c r="A95" s="302" t="s">
        <v>101</v>
      </c>
      <c r="B95" s="28" t="s">
        <v>44</v>
      </c>
      <c r="C95" s="4">
        <f t="shared" ref="C95:N95" si="36">C120+C145</f>
        <v>10040</v>
      </c>
      <c r="D95" s="4">
        <f t="shared" si="36"/>
        <v>12585</v>
      </c>
      <c r="E95" s="4">
        <f t="shared" si="36"/>
        <v>9209</v>
      </c>
      <c r="F95" s="4">
        <f t="shared" si="36"/>
        <v>8622</v>
      </c>
      <c r="G95" s="4">
        <f t="shared" si="36"/>
        <v>14078</v>
      </c>
      <c r="H95" s="4">
        <f t="shared" si="36"/>
        <v>23691</v>
      </c>
      <c r="I95" s="4">
        <f t="shared" si="36"/>
        <v>28159</v>
      </c>
      <c r="J95" s="4">
        <f t="shared" si="36"/>
        <v>33696</v>
      </c>
      <c r="K95" s="4">
        <f t="shared" si="36"/>
        <v>27026</v>
      </c>
      <c r="L95" s="4">
        <f t="shared" si="36"/>
        <v>34038</v>
      </c>
      <c r="M95" s="4">
        <f t="shared" si="36"/>
        <v>32851</v>
      </c>
      <c r="N95" s="4">
        <f t="shared" si="36"/>
        <v>43769</v>
      </c>
    </row>
    <row r="96" spans="1:14" x14ac:dyDescent="0.25">
      <c r="A96" s="302" t="s">
        <v>102</v>
      </c>
      <c r="B96" s="28" t="s">
        <v>44</v>
      </c>
      <c r="C96" s="4">
        <f t="shared" ref="C96:N96" si="37">C121+C146</f>
        <v>147498</v>
      </c>
      <c r="D96" s="4">
        <f t="shared" si="37"/>
        <v>67487</v>
      </c>
      <c r="E96" s="4">
        <f t="shared" si="37"/>
        <v>140037</v>
      </c>
      <c r="F96" s="4">
        <f t="shared" si="37"/>
        <v>143718</v>
      </c>
      <c r="G96" s="4">
        <f t="shared" si="37"/>
        <v>155586</v>
      </c>
      <c r="H96" s="4">
        <f t="shared" si="37"/>
        <v>144427</v>
      </c>
      <c r="I96" s="4">
        <f t="shared" si="37"/>
        <v>165353</v>
      </c>
      <c r="J96" s="4">
        <f t="shared" si="37"/>
        <v>160026</v>
      </c>
      <c r="K96" s="4">
        <f t="shared" si="37"/>
        <v>164085</v>
      </c>
      <c r="L96" s="4">
        <f t="shared" si="37"/>
        <v>169613</v>
      </c>
      <c r="M96" s="4">
        <f t="shared" si="37"/>
        <v>143276</v>
      </c>
      <c r="N96" s="4">
        <f t="shared" si="37"/>
        <v>153948</v>
      </c>
    </row>
    <row r="97" spans="1:15" x14ac:dyDescent="0.25">
      <c r="A97" s="302" t="s">
        <v>5</v>
      </c>
      <c r="B97" s="28" t="s">
        <v>44</v>
      </c>
      <c r="C97" s="4">
        <f t="shared" ref="C97:N97" si="38">C122+C147</f>
        <v>8169</v>
      </c>
      <c r="D97" s="4">
        <f t="shared" si="38"/>
        <v>10414</v>
      </c>
      <c r="E97" s="4">
        <f t="shared" si="38"/>
        <v>12075</v>
      </c>
      <c r="F97" s="4">
        <f t="shared" si="38"/>
        <v>10233</v>
      </c>
      <c r="G97" s="4">
        <f t="shared" si="38"/>
        <v>21035</v>
      </c>
      <c r="H97" s="4">
        <f t="shared" si="38"/>
        <v>35478</v>
      </c>
      <c r="I97" s="4">
        <f t="shared" si="38"/>
        <v>24962</v>
      </c>
      <c r="J97" s="4">
        <f t="shared" si="38"/>
        <v>12815</v>
      </c>
      <c r="K97" s="4">
        <f t="shared" si="38"/>
        <v>12348</v>
      </c>
      <c r="L97" s="4">
        <f t="shared" si="38"/>
        <v>27848</v>
      </c>
      <c r="M97" s="4">
        <f t="shared" si="38"/>
        <v>4933</v>
      </c>
      <c r="N97" s="4">
        <f t="shared" si="38"/>
        <v>5721</v>
      </c>
    </row>
    <row r="98" spans="1:15" x14ac:dyDescent="0.25">
      <c r="A98" s="303" t="s">
        <v>43</v>
      </c>
      <c r="B98" s="28" t="s">
        <v>44</v>
      </c>
      <c r="C98" s="4">
        <f t="shared" ref="C98:N98" si="39">C123+C148</f>
        <v>480126</v>
      </c>
      <c r="D98" s="4">
        <f t="shared" si="39"/>
        <v>361927</v>
      </c>
      <c r="E98" s="4">
        <f t="shared" si="39"/>
        <v>342544</v>
      </c>
      <c r="F98" s="4">
        <f t="shared" si="39"/>
        <v>233733</v>
      </c>
      <c r="G98" s="4">
        <f t="shared" si="39"/>
        <v>138349</v>
      </c>
      <c r="H98" s="4">
        <f t="shared" si="39"/>
        <v>53078</v>
      </c>
      <c r="I98" s="4">
        <f t="shared" si="39"/>
        <v>21017</v>
      </c>
      <c r="J98" s="4">
        <f t="shared" si="39"/>
        <v>38370</v>
      </c>
      <c r="K98" s="4">
        <f t="shared" si="39"/>
        <v>71098</v>
      </c>
      <c r="L98" s="4">
        <f t="shared" si="39"/>
        <v>229692</v>
      </c>
      <c r="M98" s="4">
        <f t="shared" si="39"/>
        <v>299926</v>
      </c>
      <c r="N98" s="4">
        <f t="shared" si="39"/>
        <v>170249</v>
      </c>
    </row>
    <row r="99" spans="1:15" x14ac:dyDescent="0.25">
      <c r="A99" s="302" t="s">
        <v>11</v>
      </c>
      <c r="B99" s="28" t="s">
        <v>44</v>
      </c>
      <c r="C99" s="4">
        <f t="shared" ref="C99:N99" si="40">C124+C149</f>
        <v>0</v>
      </c>
      <c r="D99" s="4">
        <f t="shared" si="40"/>
        <v>0</v>
      </c>
      <c r="E99" s="4">
        <f t="shared" si="40"/>
        <v>0</v>
      </c>
      <c r="F99" s="4">
        <f t="shared" si="40"/>
        <v>0</v>
      </c>
      <c r="G99" s="4">
        <f t="shared" si="40"/>
        <v>0</v>
      </c>
      <c r="H99" s="4">
        <f t="shared" si="40"/>
        <v>0</v>
      </c>
      <c r="I99" s="4">
        <f t="shared" si="40"/>
        <v>0</v>
      </c>
      <c r="J99" s="4">
        <f t="shared" si="40"/>
        <v>0</v>
      </c>
      <c r="K99" s="4">
        <f t="shared" si="40"/>
        <v>0</v>
      </c>
      <c r="L99" s="4">
        <f t="shared" si="40"/>
        <v>0</v>
      </c>
      <c r="M99" s="4">
        <f t="shared" si="40"/>
        <v>0</v>
      </c>
      <c r="N99" s="4">
        <f t="shared" si="40"/>
        <v>0</v>
      </c>
    </row>
    <row r="100" spans="1:15" x14ac:dyDescent="0.25">
      <c r="A100" s="302" t="s">
        <v>104</v>
      </c>
      <c r="B100" s="28" t="s">
        <v>44</v>
      </c>
      <c r="C100" s="4">
        <f t="shared" ref="C100:N100" si="41">C125+C150</f>
        <v>348091</v>
      </c>
      <c r="D100" s="4">
        <f t="shared" si="41"/>
        <v>246953</v>
      </c>
      <c r="E100" s="4">
        <f t="shared" si="41"/>
        <v>155160</v>
      </c>
      <c r="F100" s="4">
        <f t="shared" si="41"/>
        <v>140138</v>
      </c>
      <c r="G100" s="4">
        <f t="shared" si="41"/>
        <v>96488</v>
      </c>
      <c r="H100" s="4">
        <f t="shared" si="41"/>
        <v>77929</v>
      </c>
      <c r="I100" s="4">
        <f t="shared" si="41"/>
        <v>228624</v>
      </c>
      <c r="J100" s="4">
        <f t="shared" si="41"/>
        <v>297418</v>
      </c>
      <c r="K100" s="4">
        <f t="shared" si="41"/>
        <v>269302</v>
      </c>
      <c r="L100" s="4">
        <f t="shared" si="41"/>
        <v>177668</v>
      </c>
      <c r="M100" s="4">
        <f t="shared" si="41"/>
        <v>193393</v>
      </c>
      <c r="N100" s="4">
        <f t="shared" si="41"/>
        <v>203587</v>
      </c>
    </row>
    <row r="101" spans="1:15" x14ac:dyDescent="0.25">
      <c r="A101" s="302" t="s">
        <v>106</v>
      </c>
      <c r="B101" s="28" t="s">
        <v>44</v>
      </c>
      <c r="C101" s="4">
        <f t="shared" ref="C101:N101" si="42">C126+C151</f>
        <v>0</v>
      </c>
      <c r="D101" s="4">
        <f t="shared" si="42"/>
        <v>0</v>
      </c>
      <c r="E101" s="4">
        <f t="shared" si="42"/>
        <v>6020</v>
      </c>
      <c r="F101" s="4">
        <f t="shared" si="42"/>
        <v>1161</v>
      </c>
      <c r="G101" s="4">
        <f t="shared" si="42"/>
        <v>0</v>
      </c>
      <c r="H101" s="4">
        <f t="shared" si="42"/>
        <v>0</v>
      </c>
      <c r="I101" s="4">
        <f t="shared" si="42"/>
        <v>0</v>
      </c>
      <c r="J101" s="4">
        <f t="shared" si="42"/>
        <v>1159</v>
      </c>
      <c r="K101" s="4">
        <f t="shared" si="42"/>
        <v>1159</v>
      </c>
      <c r="L101" s="4">
        <f t="shared" si="42"/>
        <v>0</v>
      </c>
      <c r="M101" s="4">
        <f t="shared" si="42"/>
        <v>1160</v>
      </c>
      <c r="N101" s="4">
        <f t="shared" si="42"/>
        <v>1159</v>
      </c>
    </row>
    <row r="102" spans="1:15" x14ac:dyDescent="0.25">
      <c r="A102" s="302" t="s">
        <v>115</v>
      </c>
      <c r="B102" s="28" t="s">
        <v>44</v>
      </c>
      <c r="C102" s="4">
        <f t="shared" ref="C102:N102" si="43">C127+C152</f>
        <v>410</v>
      </c>
      <c r="D102" s="4">
        <f t="shared" si="43"/>
        <v>0</v>
      </c>
      <c r="E102" s="4">
        <f t="shared" si="43"/>
        <v>0</v>
      </c>
      <c r="F102" s="4">
        <f t="shared" si="43"/>
        <v>0</v>
      </c>
      <c r="G102" s="4">
        <f t="shared" si="43"/>
        <v>0</v>
      </c>
      <c r="H102" s="4">
        <f t="shared" si="43"/>
        <v>0</v>
      </c>
      <c r="I102" s="4">
        <f t="shared" si="43"/>
        <v>0</v>
      </c>
      <c r="J102" s="4">
        <f t="shared" si="43"/>
        <v>0</v>
      </c>
      <c r="K102" s="4">
        <f t="shared" si="43"/>
        <v>0</v>
      </c>
      <c r="L102" s="4">
        <f t="shared" si="43"/>
        <v>0</v>
      </c>
      <c r="M102" s="4">
        <f t="shared" si="43"/>
        <v>0</v>
      </c>
      <c r="N102" s="4">
        <f t="shared" si="43"/>
        <v>0</v>
      </c>
    </row>
    <row r="103" spans="1:15" x14ac:dyDescent="0.25">
      <c r="A103" s="290" t="s">
        <v>116</v>
      </c>
      <c r="B103" s="262" t="s">
        <v>44</v>
      </c>
      <c r="C103" s="4">
        <f t="shared" ref="C103:N103" si="44">C128+C153</f>
        <v>17385</v>
      </c>
      <c r="D103" s="4">
        <f t="shared" si="44"/>
        <v>0</v>
      </c>
      <c r="E103" s="4">
        <f t="shared" si="44"/>
        <v>2900</v>
      </c>
      <c r="F103" s="4">
        <f t="shared" si="44"/>
        <v>2860</v>
      </c>
      <c r="G103" s="4">
        <f t="shared" si="44"/>
        <v>5786</v>
      </c>
      <c r="H103" s="4">
        <f t="shared" si="44"/>
        <v>0</v>
      </c>
      <c r="I103" s="4">
        <f t="shared" si="44"/>
        <v>0</v>
      </c>
      <c r="J103" s="4">
        <f t="shared" si="44"/>
        <v>0</v>
      </c>
      <c r="K103" s="4">
        <f t="shared" si="44"/>
        <v>0</v>
      </c>
      <c r="L103" s="4">
        <f t="shared" si="44"/>
        <v>5800</v>
      </c>
      <c r="M103" s="4">
        <f t="shared" si="44"/>
        <v>5456</v>
      </c>
      <c r="N103" s="4">
        <f t="shared" si="44"/>
        <v>15419</v>
      </c>
    </row>
    <row r="104" spans="1:15" x14ac:dyDescent="0.25">
      <c r="A104" s="302" t="s">
        <v>111</v>
      </c>
      <c r="B104" s="28" t="s">
        <v>44</v>
      </c>
      <c r="C104" s="4">
        <f t="shared" ref="C104:N104" si="45">C129+C154</f>
        <v>0</v>
      </c>
      <c r="D104" s="4">
        <f t="shared" si="45"/>
        <v>0</v>
      </c>
      <c r="E104" s="4">
        <f t="shared" si="45"/>
        <v>0</v>
      </c>
      <c r="F104" s="4">
        <f t="shared" si="45"/>
        <v>0</v>
      </c>
      <c r="G104" s="4">
        <f t="shared" si="45"/>
        <v>0</v>
      </c>
      <c r="H104" s="4">
        <f t="shared" si="45"/>
        <v>0</v>
      </c>
      <c r="I104" s="4">
        <f t="shared" si="45"/>
        <v>0</v>
      </c>
      <c r="J104" s="4">
        <f t="shared" si="45"/>
        <v>0</v>
      </c>
      <c r="K104" s="4">
        <f t="shared" si="45"/>
        <v>0</v>
      </c>
      <c r="L104" s="4">
        <f t="shared" si="45"/>
        <v>0</v>
      </c>
      <c r="M104" s="4">
        <f t="shared" si="45"/>
        <v>0</v>
      </c>
      <c r="N104" s="4">
        <f t="shared" si="45"/>
        <v>0</v>
      </c>
    </row>
    <row r="105" spans="1:15" x14ac:dyDescent="0.25">
      <c r="A105" s="302" t="s">
        <v>7</v>
      </c>
      <c r="B105" s="28" t="s">
        <v>44</v>
      </c>
      <c r="C105" s="4">
        <f t="shared" ref="C105:N105" si="46">C130+C155</f>
        <v>138614</v>
      </c>
      <c r="D105" s="4">
        <f t="shared" si="46"/>
        <v>94433</v>
      </c>
      <c r="E105" s="4">
        <f t="shared" si="46"/>
        <v>104818</v>
      </c>
      <c r="F105" s="4">
        <f t="shared" si="46"/>
        <v>94652</v>
      </c>
      <c r="G105" s="4">
        <f t="shared" si="46"/>
        <v>77069</v>
      </c>
      <c r="H105" s="4">
        <f t="shared" si="46"/>
        <v>73102</v>
      </c>
      <c r="I105" s="4">
        <f t="shared" si="46"/>
        <v>113192</v>
      </c>
      <c r="J105" s="4">
        <f t="shared" si="46"/>
        <v>326572</v>
      </c>
      <c r="K105" s="4">
        <f t="shared" si="46"/>
        <v>133211</v>
      </c>
      <c r="L105" s="4">
        <f t="shared" si="46"/>
        <v>113039</v>
      </c>
      <c r="M105" s="4">
        <f t="shared" si="46"/>
        <v>111880</v>
      </c>
      <c r="N105" s="4">
        <f t="shared" si="46"/>
        <v>109782</v>
      </c>
    </row>
    <row r="106" spans="1:15" x14ac:dyDescent="0.25">
      <c r="A106" s="302" t="s">
        <v>117</v>
      </c>
      <c r="B106" s="28" t="s">
        <v>44</v>
      </c>
      <c r="C106" s="4">
        <f t="shared" ref="C106:N106" si="47">C131+C156</f>
        <v>858</v>
      </c>
      <c r="D106" s="4">
        <f t="shared" si="47"/>
        <v>1716</v>
      </c>
      <c r="E106" s="4">
        <f t="shared" si="47"/>
        <v>1716</v>
      </c>
      <c r="F106" s="4">
        <f t="shared" si="47"/>
        <v>858</v>
      </c>
      <c r="G106" s="4">
        <f t="shared" si="47"/>
        <v>2581</v>
      </c>
      <c r="H106" s="4">
        <f t="shared" si="47"/>
        <v>1716</v>
      </c>
      <c r="I106" s="4">
        <f t="shared" si="47"/>
        <v>2594</v>
      </c>
      <c r="J106" s="4">
        <f t="shared" si="47"/>
        <v>2594</v>
      </c>
      <c r="K106" s="4">
        <f t="shared" si="47"/>
        <v>3458</v>
      </c>
      <c r="L106" s="4">
        <f t="shared" si="47"/>
        <v>3386</v>
      </c>
      <c r="M106" s="4">
        <f t="shared" si="47"/>
        <v>3458</v>
      </c>
      <c r="N106" s="4">
        <f t="shared" si="47"/>
        <v>2594</v>
      </c>
      <c r="O106" s="45"/>
    </row>
    <row r="107" spans="1:15" x14ac:dyDescent="0.25">
      <c r="A107" s="134"/>
      <c r="B107" s="134"/>
      <c r="C107" s="134"/>
      <c r="D107" s="134"/>
      <c r="E107" s="134"/>
      <c r="F107" s="134"/>
      <c r="G107" s="134"/>
      <c r="H107" s="134"/>
      <c r="I107" s="134"/>
      <c r="J107" s="150"/>
      <c r="K107" s="134"/>
      <c r="L107" s="134"/>
      <c r="M107" s="134"/>
      <c r="N107" s="134"/>
    </row>
    <row r="108" spans="1:15" ht="13.5" thickBot="1" x14ac:dyDescent="0.35">
      <c r="A108" s="120" t="s">
        <v>16</v>
      </c>
      <c r="B108" s="120" t="s">
        <v>15</v>
      </c>
      <c r="C108" s="62">
        <v>1</v>
      </c>
      <c r="D108" s="62">
        <v>2</v>
      </c>
      <c r="E108" s="62">
        <v>3</v>
      </c>
      <c r="F108" s="62">
        <v>4</v>
      </c>
      <c r="G108" s="62">
        <v>5</v>
      </c>
      <c r="H108" s="62">
        <v>6</v>
      </c>
      <c r="I108" s="62">
        <v>7</v>
      </c>
      <c r="J108" s="62">
        <v>8</v>
      </c>
      <c r="K108" s="62">
        <v>9</v>
      </c>
      <c r="L108" s="62">
        <v>10</v>
      </c>
      <c r="M108" s="62">
        <v>11</v>
      </c>
      <c r="N108" s="62">
        <v>12</v>
      </c>
    </row>
    <row r="109" spans="1:15" ht="13" thickTop="1" x14ac:dyDescent="0.25">
      <c r="A109" s="302" t="s">
        <v>8</v>
      </c>
      <c r="B109" s="28" t="s">
        <v>44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31">
        <v>0</v>
      </c>
      <c r="L109" s="31">
        <v>0</v>
      </c>
      <c r="M109" s="4">
        <v>0</v>
      </c>
      <c r="N109" s="31">
        <v>11</v>
      </c>
    </row>
    <row r="110" spans="1:15" x14ac:dyDescent="0.25">
      <c r="A110" s="302" t="s">
        <v>38</v>
      </c>
      <c r="B110" s="28" t="s">
        <v>44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1">
        <v>0</v>
      </c>
      <c r="K110" s="13">
        <v>0</v>
      </c>
      <c r="L110" s="13">
        <v>0</v>
      </c>
      <c r="M110" s="1">
        <v>0</v>
      </c>
      <c r="N110" s="13">
        <v>0</v>
      </c>
    </row>
    <row r="111" spans="1:15" x14ac:dyDescent="0.25">
      <c r="A111" s="302" t="s">
        <v>0</v>
      </c>
      <c r="B111" s="28" t="s">
        <v>44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37</v>
      </c>
      <c r="I111" s="4">
        <v>0</v>
      </c>
      <c r="J111" s="1">
        <v>0</v>
      </c>
      <c r="K111" s="267">
        <v>0</v>
      </c>
      <c r="L111" s="13">
        <v>0</v>
      </c>
      <c r="M111" s="1">
        <v>7</v>
      </c>
      <c r="N111" s="39">
        <v>0</v>
      </c>
    </row>
    <row r="112" spans="1:15" ht="25" x14ac:dyDescent="0.25">
      <c r="A112" s="301" t="s">
        <v>103</v>
      </c>
      <c r="B112" s="28" t="s">
        <v>44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291">
        <v>0</v>
      </c>
      <c r="K112" s="307">
        <v>0</v>
      </c>
      <c r="L112" s="292">
        <v>0</v>
      </c>
      <c r="M112" s="291">
        <v>0</v>
      </c>
      <c r="N112" s="306">
        <v>0</v>
      </c>
    </row>
    <row r="113" spans="1:17" x14ac:dyDescent="0.25">
      <c r="A113" s="302" t="s">
        <v>1</v>
      </c>
      <c r="B113" s="28" t="s">
        <v>44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1">
        <v>0</v>
      </c>
      <c r="K113" s="40">
        <v>0</v>
      </c>
      <c r="L113" s="39">
        <v>0</v>
      </c>
      <c r="M113" s="1">
        <v>0</v>
      </c>
      <c r="N113" s="39">
        <v>0</v>
      </c>
    </row>
    <row r="114" spans="1:17" x14ac:dyDescent="0.25">
      <c r="A114" s="303" t="s">
        <v>83</v>
      </c>
      <c r="B114" s="28" t="s">
        <v>44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244">
        <v>0</v>
      </c>
      <c r="K114" s="250">
        <v>0</v>
      </c>
      <c r="L114" s="247">
        <v>0</v>
      </c>
      <c r="M114" s="247">
        <v>0</v>
      </c>
      <c r="N114" s="247">
        <v>0</v>
      </c>
    </row>
    <row r="115" spans="1:17" x14ac:dyDescent="0.25">
      <c r="A115" s="303" t="s">
        <v>40</v>
      </c>
      <c r="B115" s="28" t="s">
        <v>44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7</v>
      </c>
      <c r="I115" s="4">
        <v>0</v>
      </c>
      <c r="J115" s="1">
        <v>0</v>
      </c>
      <c r="K115" s="40">
        <v>56</v>
      </c>
      <c r="L115" s="39">
        <v>0</v>
      </c>
      <c r="M115" s="1">
        <v>0</v>
      </c>
      <c r="N115" s="39">
        <v>0</v>
      </c>
    </row>
    <row r="116" spans="1:17" x14ac:dyDescent="0.25">
      <c r="A116" s="302" t="s">
        <v>2</v>
      </c>
      <c r="B116" s="28" t="s">
        <v>44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1">
        <v>0</v>
      </c>
      <c r="K116" s="40">
        <v>0</v>
      </c>
      <c r="L116" s="39">
        <v>0</v>
      </c>
      <c r="M116" s="1">
        <v>0</v>
      </c>
      <c r="N116" s="39">
        <v>0</v>
      </c>
    </row>
    <row r="117" spans="1:17" x14ac:dyDescent="0.25">
      <c r="A117" s="290" t="s">
        <v>39</v>
      </c>
      <c r="B117" s="262" t="s">
        <v>44</v>
      </c>
      <c r="C117" s="4"/>
      <c r="D117" s="4"/>
      <c r="E117" s="4"/>
      <c r="F117" s="4">
        <v>0</v>
      </c>
      <c r="G117" s="4">
        <v>0</v>
      </c>
      <c r="H117" s="4">
        <v>0</v>
      </c>
      <c r="I117" s="4">
        <v>0</v>
      </c>
      <c r="J117" s="252">
        <v>4240</v>
      </c>
      <c r="K117" s="254">
        <v>0</v>
      </c>
      <c r="L117" s="253">
        <v>0</v>
      </c>
      <c r="M117" s="252">
        <v>0</v>
      </c>
      <c r="N117" s="253">
        <v>0</v>
      </c>
    </row>
    <row r="118" spans="1:17" x14ac:dyDescent="0.25">
      <c r="A118" s="302" t="s">
        <v>35</v>
      </c>
      <c r="B118" s="28" t="s">
        <v>44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1">
        <v>0</v>
      </c>
      <c r="K118" s="40">
        <v>0</v>
      </c>
      <c r="L118" s="39">
        <v>0</v>
      </c>
      <c r="M118" s="1">
        <v>0</v>
      </c>
      <c r="N118" s="39">
        <v>0</v>
      </c>
    </row>
    <row r="119" spans="1:17" x14ac:dyDescent="0.25">
      <c r="A119" s="302" t="s">
        <v>4</v>
      </c>
      <c r="B119" s="28" t="s">
        <v>44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1">
        <v>0</v>
      </c>
      <c r="K119" s="15">
        <v>0</v>
      </c>
      <c r="L119" s="38">
        <v>0</v>
      </c>
      <c r="M119" s="1">
        <v>0</v>
      </c>
      <c r="N119" s="38">
        <v>0</v>
      </c>
    </row>
    <row r="120" spans="1:17" x14ac:dyDescent="0.25">
      <c r="A120" s="302" t="s">
        <v>101</v>
      </c>
      <c r="B120" s="28" t="s">
        <v>44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12">
        <v>0</v>
      </c>
      <c r="L120" s="12">
        <v>0</v>
      </c>
      <c r="M120" s="12">
        <v>0</v>
      </c>
      <c r="N120" s="12">
        <v>0</v>
      </c>
      <c r="Q120" s="135"/>
    </row>
    <row r="121" spans="1:17" x14ac:dyDescent="0.25">
      <c r="A121" s="302" t="s">
        <v>102</v>
      </c>
      <c r="B121" s="28" t="s">
        <v>44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12">
        <v>0</v>
      </c>
      <c r="L121" s="12">
        <v>0</v>
      </c>
      <c r="M121" s="12">
        <v>0</v>
      </c>
      <c r="N121" s="12">
        <v>0</v>
      </c>
      <c r="Q121" s="135"/>
    </row>
    <row r="122" spans="1:17" x14ac:dyDescent="0.25">
      <c r="A122" s="302" t="s">
        <v>5</v>
      </c>
      <c r="B122" s="28" t="s">
        <v>44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1">
        <v>0</v>
      </c>
      <c r="K122" s="15">
        <v>0</v>
      </c>
      <c r="L122" s="38">
        <v>0</v>
      </c>
      <c r="M122" s="1">
        <v>0</v>
      </c>
      <c r="N122" s="39">
        <v>0</v>
      </c>
    </row>
    <row r="123" spans="1:17" x14ac:dyDescent="0.25">
      <c r="A123" s="303" t="s">
        <v>43</v>
      </c>
      <c r="B123" s="28" t="s">
        <v>44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1">
        <v>0</v>
      </c>
      <c r="K123" s="15">
        <v>0</v>
      </c>
      <c r="L123" s="38">
        <v>0</v>
      </c>
      <c r="M123" s="1">
        <v>0</v>
      </c>
      <c r="N123" s="39">
        <v>0</v>
      </c>
    </row>
    <row r="124" spans="1:17" x14ac:dyDescent="0.25">
      <c r="A124" s="302" t="s">
        <v>11</v>
      </c>
      <c r="B124" s="28" t="s">
        <v>44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1">
        <v>0</v>
      </c>
      <c r="K124" s="15">
        <v>0</v>
      </c>
      <c r="L124" s="38">
        <v>0</v>
      </c>
      <c r="M124" s="1">
        <v>0</v>
      </c>
      <c r="N124" s="38">
        <v>0</v>
      </c>
    </row>
    <row r="125" spans="1:17" x14ac:dyDescent="0.25">
      <c r="A125" s="302" t="s">
        <v>104</v>
      </c>
      <c r="B125" s="28" t="s">
        <v>44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291">
        <v>0</v>
      </c>
      <c r="K125" s="308">
        <v>0</v>
      </c>
      <c r="L125" s="309">
        <v>0</v>
      </c>
      <c r="M125" s="291">
        <v>0</v>
      </c>
      <c r="N125" s="309">
        <v>0</v>
      </c>
    </row>
    <row r="126" spans="1:17" x14ac:dyDescent="0.25">
      <c r="A126" s="302" t="s">
        <v>106</v>
      </c>
      <c r="B126" s="28" t="s">
        <v>44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291">
        <v>0</v>
      </c>
      <c r="K126" s="308">
        <v>0</v>
      </c>
      <c r="L126" s="309">
        <v>0</v>
      </c>
      <c r="M126" s="291">
        <v>0</v>
      </c>
      <c r="N126" s="309">
        <v>0</v>
      </c>
    </row>
    <row r="127" spans="1:17" x14ac:dyDescent="0.25">
      <c r="A127" s="302" t="s">
        <v>115</v>
      </c>
      <c r="B127" s="28" t="s">
        <v>44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1">
        <v>0</v>
      </c>
      <c r="K127" s="40">
        <v>0</v>
      </c>
      <c r="L127" s="39">
        <v>0</v>
      </c>
      <c r="M127" s="1">
        <v>0</v>
      </c>
      <c r="N127" s="39">
        <v>0</v>
      </c>
    </row>
    <row r="128" spans="1:17" x14ac:dyDescent="0.25">
      <c r="A128" s="290" t="s">
        <v>116</v>
      </c>
      <c r="B128" s="28" t="s">
        <v>44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252">
        <v>0</v>
      </c>
      <c r="K128" s="254">
        <v>0</v>
      </c>
      <c r="L128" s="253">
        <v>0</v>
      </c>
      <c r="M128" s="252">
        <v>0</v>
      </c>
      <c r="N128" s="253">
        <v>0</v>
      </c>
    </row>
    <row r="129" spans="1:14" ht="14.25" customHeight="1" x14ac:dyDescent="0.25">
      <c r="A129" s="302" t="s">
        <v>111</v>
      </c>
      <c r="B129" s="28" t="s">
        <v>44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252">
        <v>0</v>
      </c>
      <c r="K129" s="254">
        <v>0</v>
      </c>
      <c r="L129" s="253">
        <v>0</v>
      </c>
      <c r="M129" s="252">
        <v>0</v>
      </c>
      <c r="N129" s="253">
        <v>0</v>
      </c>
    </row>
    <row r="130" spans="1:14" x14ac:dyDescent="0.25">
      <c r="A130" s="302" t="s">
        <v>7</v>
      </c>
      <c r="B130" s="28" t="s">
        <v>44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1">
        <v>0</v>
      </c>
      <c r="K130" s="40">
        <v>0</v>
      </c>
      <c r="L130" s="39">
        <v>0</v>
      </c>
      <c r="M130" s="1">
        <v>0</v>
      </c>
      <c r="N130" s="39">
        <v>0</v>
      </c>
    </row>
    <row r="131" spans="1:14" x14ac:dyDescent="0.25">
      <c r="A131" s="302" t="s">
        <v>117</v>
      </c>
      <c r="B131" s="28" t="s">
        <v>44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1">
        <v>0</v>
      </c>
      <c r="K131" s="40">
        <v>0</v>
      </c>
      <c r="L131" s="39">
        <v>0</v>
      </c>
      <c r="M131" s="1">
        <v>0</v>
      </c>
      <c r="N131" s="39">
        <v>0</v>
      </c>
    </row>
    <row r="133" spans="1:14" ht="13.5" thickBot="1" x14ac:dyDescent="0.35">
      <c r="A133" s="5" t="s">
        <v>18</v>
      </c>
      <c r="B133" s="5" t="s">
        <v>15</v>
      </c>
      <c r="C133" s="6">
        <v>1</v>
      </c>
      <c r="D133" s="6">
        <v>2</v>
      </c>
      <c r="E133" s="6">
        <v>3</v>
      </c>
      <c r="F133" s="6">
        <v>4</v>
      </c>
      <c r="G133" s="6">
        <v>5</v>
      </c>
      <c r="H133" s="6">
        <v>6</v>
      </c>
      <c r="I133" s="6">
        <v>7</v>
      </c>
      <c r="J133" s="6">
        <v>8</v>
      </c>
      <c r="K133" s="6">
        <v>9</v>
      </c>
      <c r="L133" s="6">
        <v>10</v>
      </c>
      <c r="M133" s="6">
        <v>11</v>
      </c>
      <c r="N133" s="6">
        <v>12</v>
      </c>
    </row>
    <row r="134" spans="1:14" ht="13" thickTop="1" x14ac:dyDescent="0.25">
      <c r="A134" s="302" t="s">
        <v>8</v>
      </c>
      <c r="B134" s="28" t="s">
        <v>44</v>
      </c>
      <c r="C134" s="13">
        <v>9647483</v>
      </c>
      <c r="D134" s="99">
        <v>9492681</v>
      </c>
      <c r="E134" s="35">
        <v>21259976</v>
      </c>
      <c r="F134" s="4">
        <v>8257187</v>
      </c>
      <c r="G134" s="4">
        <v>12767249</v>
      </c>
      <c r="H134" s="255">
        <v>14877230</v>
      </c>
      <c r="I134" s="37">
        <v>15978124</v>
      </c>
      <c r="J134" s="37">
        <v>15812415</v>
      </c>
      <c r="K134" s="37">
        <v>13639267</v>
      </c>
      <c r="L134" s="4">
        <v>13419954</v>
      </c>
      <c r="M134" s="37">
        <v>12347961</v>
      </c>
      <c r="N134" s="13">
        <v>23084504</v>
      </c>
    </row>
    <row r="135" spans="1:14" x14ac:dyDescent="0.25">
      <c r="A135" s="302" t="s">
        <v>38</v>
      </c>
      <c r="B135" s="28" t="s">
        <v>44</v>
      </c>
      <c r="C135" s="13">
        <v>0</v>
      </c>
      <c r="D135" s="100">
        <v>0</v>
      </c>
      <c r="E135" s="1">
        <v>0</v>
      </c>
      <c r="F135" s="1">
        <v>0</v>
      </c>
      <c r="G135" s="1">
        <v>0</v>
      </c>
      <c r="H135" s="255">
        <v>0</v>
      </c>
      <c r="I135" s="37">
        <v>0</v>
      </c>
      <c r="J135" s="13">
        <v>0</v>
      </c>
      <c r="K135" s="13">
        <v>0</v>
      </c>
      <c r="L135" s="1">
        <v>0</v>
      </c>
      <c r="M135" s="13">
        <v>0</v>
      </c>
      <c r="N135" s="13">
        <v>0</v>
      </c>
    </row>
    <row r="136" spans="1:14" x14ac:dyDescent="0.25">
      <c r="A136" s="302" t="s">
        <v>0</v>
      </c>
      <c r="B136" s="28" t="s">
        <v>44</v>
      </c>
      <c r="C136" s="13">
        <v>2200</v>
      </c>
      <c r="D136" s="100">
        <v>11543</v>
      </c>
      <c r="E136" s="1">
        <v>3119</v>
      </c>
      <c r="F136" s="1">
        <v>574</v>
      </c>
      <c r="G136" s="1">
        <v>391</v>
      </c>
      <c r="H136" s="255">
        <v>8796</v>
      </c>
      <c r="I136" s="37">
        <v>194</v>
      </c>
      <c r="J136" s="37">
        <v>4933</v>
      </c>
      <c r="K136" s="37">
        <v>1070</v>
      </c>
      <c r="L136" s="1">
        <v>4916</v>
      </c>
      <c r="M136" s="37">
        <v>10707</v>
      </c>
      <c r="N136" s="13">
        <v>15079</v>
      </c>
    </row>
    <row r="137" spans="1:14" ht="25" x14ac:dyDescent="0.25">
      <c r="A137" s="301" t="s">
        <v>103</v>
      </c>
      <c r="B137" s="28" t="s">
        <v>44</v>
      </c>
      <c r="C137" s="292">
        <v>0</v>
      </c>
      <c r="D137" s="293">
        <v>0</v>
      </c>
      <c r="E137" s="291">
        <v>0</v>
      </c>
      <c r="F137" s="291">
        <v>0</v>
      </c>
      <c r="G137" s="291">
        <v>0</v>
      </c>
      <c r="H137" s="255">
        <v>0</v>
      </c>
      <c r="I137" s="294">
        <v>0</v>
      </c>
      <c r="J137" s="294">
        <v>0</v>
      </c>
      <c r="K137" s="294">
        <v>0</v>
      </c>
      <c r="L137" s="291">
        <v>0</v>
      </c>
      <c r="M137" s="294">
        <v>0</v>
      </c>
      <c r="N137" s="292">
        <v>0</v>
      </c>
    </row>
    <row r="138" spans="1:14" x14ac:dyDescent="0.25">
      <c r="A138" s="302" t="s">
        <v>1</v>
      </c>
      <c r="B138" s="28" t="s">
        <v>44</v>
      </c>
      <c r="C138" s="13">
        <v>30644518</v>
      </c>
      <c r="D138" s="100">
        <v>29747557</v>
      </c>
      <c r="E138" s="1">
        <v>53223298</v>
      </c>
      <c r="F138" s="1">
        <v>11545073</v>
      </c>
      <c r="G138" s="1">
        <v>26708273</v>
      </c>
      <c r="H138" s="255">
        <v>30553829</v>
      </c>
      <c r="I138" s="37">
        <v>31323959</v>
      </c>
      <c r="J138" s="37">
        <v>32208640</v>
      </c>
      <c r="K138" s="37">
        <v>30988538</v>
      </c>
      <c r="L138" s="1">
        <v>30723581</v>
      </c>
      <c r="M138" s="37">
        <v>29140722</v>
      </c>
      <c r="N138" s="13">
        <v>84861560</v>
      </c>
    </row>
    <row r="139" spans="1:14" x14ac:dyDescent="0.25">
      <c r="A139" s="303" t="s">
        <v>83</v>
      </c>
      <c r="B139" s="28" t="s">
        <v>44</v>
      </c>
      <c r="C139" s="249">
        <v>0</v>
      </c>
      <c r="D139" s="247">
        <v>0</v>
      </c>
      <c r="E139" s="249">
        <v>0</v>
      </c>
      <c r="F139" s="247">
        <v>0</v>
      </c>
      <c r="G139" s="12">
        <v>0</v>
      </c>
      <c r="H139" s="255">
        <v>0</v>
      </c>
      <c r="I139" s="249">
        <v>0</v>
      </c>
      <c r="J139" s="244">
        <v>0</v>
      </c>
      <c r="K139" s="250">
        <v>0</v>
      </c>
      <c r="L139" s="247">
        <v>0</v>
      </c>
      <c r="M139" s="247">
        <v>0</v>
      </c>
      <c r="N139" s="247">
        <v>0</v>
      </c>
    </row>
    <row r="140" spans="1:14" x14ac:dyDescent="0.25">
      <c r="A140" s="303" t="s">
        <v>40</v>
      </c>
      <c r="B140" s="28" t="s">
        <v>44</v>
      </c>
      <c r="C140" s="13">
        <v>716</v>
      </c>
      <c r="D140" s="100">
        <v>1862</v>
      </c>
      <c r="E140" s="1">
        <v>7408</v>
      </c>
      <c r="F140" s="1">
        <v>225</v>
      </c>
      <c r="G140" s="1">
        <v>653</v>
      </c>
      <c r="H140" s="255">
        <v>5773</v>
      </c>
      <c r="I140" s="37">
        <v>666</v>
      </c>
      <c r="J140" s="37">
        <v>9139</v>
      </c>
      <c r="K140" s="37">
        <v>654</v>
      </c>
      <c r="L140" s="1">
        <v>3393</v>
      </c>
      <c r="M140" s="37">
        <v>5850</v>
      </c>
      <c r="N140" s="13">
        <v>7261</v>
      </c>
    </row>
    <row r="141" spans="1:14" x14ac:dyDescent="0.25">
      <c r="A141" s="302" t="s">
        <v>2</v>
      </c>
      <c r="B141" s="28" t="s">
        <v>44</v>
      </c>
      <c r="C141" s="13">
        <v>527338</v>
      </c>
      <c r="D141" s="100">
        <v>381285</v>
      </c>
      <c r="E141" s="1">
        <v>1892560</v>
      </c>
      <c r="F141" s="1">
        <v>220247</v>
      </c>
      <c r="G141" s="1">
        <v>754526</v>
      </c>
      <c r="H141" s="255">
        <v>849405</v>
      </c>
      <c r="I141" s="37">
        <v>1241593</v>
      </c>
      <c r="J141" s="37">
        <v>2110500</v>
      </c>
      <c r="K141" s="37">
        <v>1204584</v>
      </c>
      <c r="L141" s="1">
        <v>766659</v>
      </c>
      <c r="M141" s="37">
        <v>607651</v>
      </c>
      <c r="N141" s="13">
        <v>961031</v>
      </c>
    </row>
    <row r="142" spans="1:14" x14ac:dyDescent="0.25">
      <c r="A142" s="290" t="s">
        <v>39</v>
      </c>
      <c r="B142" s="262" t="s">
        <v>44</v>
      </c>
      <c r="C142" s="255"/>
      <c r="D142" s="256"/>
      <c r="E142" s="252"/>
      <c r="F142" s="252">
        <v>986</v>
      </c>
      <c r="G142" s="252">
        <v>0</v>
      </c>
      <c r="H142" s="255">
        <v>0</v>
      </c>
      <c r="I142" s="258">
        <v>89</v>
      </c>
      <c r="J142" s="258">
        <v>20</v>
      </c>
      <c r="K142" s="258">
        <v>0</v>
      </c>
      <c r="L142" s="252">
        <v>0</v>
      </c>
      <c r="M142" s="258">
        <v>79</v>
      </c>
      <c r="N142" s="255">
        <v>135900</v>
      </c>
    </row>
    <row r="143" spans="1:14" x14ac:dyDescent="0.25">
      <c r="A143" s="302" t="s">
        <v>35</v>
      </c>
      <c r="B143" s="28" t="s">
        <v>44</v>
      </c>
      <c r="C143" s="13">
        <v>108</v>
      </c>
      <c r="D143" s="100">
        <v>99</v>
      </c>
      <c r="E143" s="1">
        <v>99</v>
      </c>
      <c r="F143" s="1">
        <v>121</v>
      </c>
      <c r="G143" s="1">
        <v>148</v>
      </c>
      <c r="H143" s="255">
        <v>140</v>
      </c>
      <c r="I143" s="37">
        <v>148</v>
      </c>
      <c r="J143" s="37">
        <v>0</v>
      </c>
      <c r="K143" s="37">
        <v>123</v>
      </c>
      <c r="L143" s="1">
        <v>136</v>
      </c>
      <c r="M143" s="37">
        <v>136</v>
      </c>
      <c r="N143" s="13">
        <v>148</v>
      </c>
    </row>
    <row r="144" spans="1:14" x14ac:dyDescent="0.25">
      <c r="A144" s="302" t="s">
        <v>4</v>
      </c>
      <c r="B144" s="28" t="s">
        <v>44</v>
      </c>
      <c r="C144" s="13">
        <v>102</v>
      </c>
      <c r="D144" s="100">
        <v>4505</v>
      </c>
      <c r="E144" s="1">
        <v>5106</v>
      </c>
      <c r="F144" s="1">
        <v>11770</v>
      </c>
      <c r="G144" s="1">
        <v>12702</v>
      </c>
      <c r="H144" s="255">
        <v>13464</v>
      </c>
      <c r="I144" s="37">
        <v>7423</v>
      </c>
      <c r="J144" s="37">
        <v>5609</v>
      </c>
      <c r="K144" s="37">
        <v>13497</v>
      </c>
      <c r="L144" s="1">
        <v>12345</v>
      </c>
      <c r="M144" s="37">
        <v>609</v>
      </c>
      <c r="N144" s="13">
        <v>468</v>
      </c>
    </row>
    <row r="145" spans="1:14" x14ac:dyDescent="0.25">
      <c r="A145" s="302" t="s">
        <v>101</v>
      </c>
      <c r="B145" s="28" t="s">
        <v>44</v>
      </c>
      <c r="C145" s="292">
        <v>10040</v>
      </c>
      <c r="D145" s="293">
        <v>12585</v>
      </c>
      <c r="E145" s="291">
        <v>9209</v>
      </c>
      <c r="F145" s="291">
        <v>8622</v>
      </c>
      <c r="G145" s="291">
        <v>14078</v>
      </c>
      <c r="H145" s="255">
        <v>23691</v>
      </c>
      <c r="I145" s="294">
        <v>28159</v>
      </c>
      <c r="J145" s="294">
        <v>33696</v>
      </c>
      <c r="K145" s="294">
        <v>27026</v>
      </c>
      <c r="L145" s="291">
        <v>34038</v>
      </c>
      <c r="M145" s="294">
        <v>32851</v>
      </c>
      <c r="N145" s="292">
        <v>43769</v>
      </c>
    </row>
    <row r="146" spans="1:14" x14ac:dyDescent="0.25">
      <c r="A146" s="302" t="s">
        <v>102</v>
      </c>
      <c r="B146" s="28" t="s">
        <v>44</v>
      </c>
      <c r="C146" s="292">
        <v>147498</v>
      </c>
      <c r="D146" s="293">
        <v>67487</v>
      </c>
      <c r="E146" s="291">
        <v>140037</v>
      </c>
      <c r="F146" s="291">
        <v>143718</v>
      </c>
      <c r="G146" s="291">
        <v>155586</v>
      </c>
      <c r="H146" s="255">
        <v>144427</v>
      </c>
      <c r="I146" s="294">
        <v>165353</v>
      </c>
      <c r="J146" s="294">
        <v>160026</v>
      </c>
      <c r="K146" s="294">
        <v>164085</v>
      </c>
      <c r="L146" s="291">
        <v>169613</v>
      </c>
      <c r="M146" s="294">
        <v>143276</v>
      </c>
      <c r="N146" s="292">
        <v>153948</v>
      </c>
    </row>
    <row r="147" spans="1:14" x14ac:dyDescent="0.25">
      <c r="A147" s="302" t="s">
        <v>5</v>
      </c>
      <c r="B147" s="28" t="s">
        <v>44</v>
      </c>
      <c r="C147" s="13">
        <v>8169</v>
      </c>
      <c r="D147" s="100">
        <v>10414</v>
      </c>
      <c r="E147" s="1">
        <v>12075</v>
      </c>
      <c r="F147" s="1">
        <v>10233</v>
      </c>
      <c r="G147" s="1">
        <v>21035</v>
      </c>
      <c r="H147" s="255">
        <v>35478</v>
      </c>
      <c r="I147" s="37">
        <v>24962</v>
      </c>
      <c r="J147" s="37">
        <v>12815</v>
      </c>
      <c r="K147" s="37">
        <v>12348</v>
      </c>
      <c r="L147" s="1">
        <v>27848</v>
      </c>
      <c r="M147" s="37">
        <v>4933</v>
      </c>
      <c r="N147" s="13">
        <v>5721</v>
      </c>
    </row>
    <row r="148" spans="1:14" x14ac:dyDescent="0.25">
      <c r="A148" s="303" t="s">
        <v>43</v>
      </c>
      <c r="B148" s="28" t="s">
        <v>44</v>
      </c>
      <c r="C148" s="13">
        <v>480126</v>
      </c>
      <c r="D148" s="100">
        <v>361927</v>
      </c>
      <c r="E148" s="1">
        <v>342544</v>
      </c>
      <c r="F148" s="1">
        <v>233733</v>
      </c>
      <c r="G148" s="1">
        <v>138349</v>
      </c>
      <c r="H148" s="255">
        <v>53078</v>
      </c>
      <c r="I148" s="37">
        <v>21017</v>
      </c>
      <c r="J148" s="37">
        <v>38370</v>
      </c>
      <c r="K148" s="37">
        <v>71098</v>
      </c>
      <c r="L148" s="1">
        <v>229692</v>
      </c>
      <c r="M148" s="37">
        <v>299926</v>
      </c>
      <c r="N148" s="13">
        <v>170249</v>
      </c>
    </row>
    <row r="149" spans="1:14" x14ac:dyDescent="0.25">
      <c r="A149" s="302" t="s">
        <v>11</v>
      </c>
      <c r="B149" s="28" t="s">
        <v>44</v>
      </c>
      <c r="C149" s="13">
        <v>0</v>
      </c>
      <c r="D149" s="100">
        <v>0</v>
      </c>
      <c r="E149" s="1">
        <v>0</v>
      </c>
      <c r="F149" s="1">
        <v>0</v>
      </c>
      <c r="G149" s="1">
        <v>0</v>
      </c>
      <c r="H149" s="255">
        <v>0</v>
      </c>
      <c r="I149" s="37">
        <v>0</v>
      </c>
      <c r="J149" s="37">
        <v>0</v>
      </c>
      <c r="K149" s="37">
        <v>0</v>
      </c>
      <c r="L149" s="1">
        <v>0</v>
      </c>
      <c r="M149" s="37">
        <v>0</v>
      </c>
      <c r="N149" s="13">
        <v>0</v>
      </c>
    </row>
    <row r="150" spans="1:14" x14ac:dyDescent="0.25">
      <c r="A150" s="302" t="s">
        <v>104</v>
      </c>
      <c r="B150" s="28" t="s">
        <v>44</v>
      </c>
      <c r="C150" s="292">
        <v>348091</v>
      </c>
      <c r="D150" s="293">
        <v>246953</v>
      </c>
      <c r="E150" s="291">
        <v>155160</v>
      </c>
      <c r="F150" s="291">
        <v>140138</v>
      </c>
      <c r="G150" s="291">
        <v>96488</v>
      </c>
      <c r="H150" s="255">
        <v>77929</v>
      </c>
      <c r="I150" s="294">
        <v>228624</v>
      </c>
      <c r="J150" s="294">
        <v>297418</v>
      </c>
      <c r="K150" s="294">
        <v>269302</v>
      </c>
      <c r="L150" s="291">
        <v>177668</v>
      </c>
      <c r="M150" s="294">
        <v>193393</v>
      </c>
      <c r="N150" s="292">
        <v>203587</v>
      </c>
    </row>
    <row r="151" spans="1:14" x14ac:dyDescent="0.25">
      <c r="A151" s="302" t="s">
        <v>106</v>
      </c>
      <c r="B151" s="28" t="s">
        <v>44</v>
      </c>
      <c r="C151" s="292"/>
      <c r="D151" s="293"/>
      <c r="E151" s="291">
        <v>6020</v>
      </c>
      <c r="F151" s="291">
        <v>1161</v>
      </c>
      <c r="G151" s="291">
        <v>0</v>
      </c>
      <c r="H151" s="255">
        <v>0</v>
      </c>
      <c r="I151" s="294">
        <v>0</v>
      </c>
      <c r="J151" s="294">
        <v>1159</v>
      </c>
      <c r="K151" s="294">
        <v>1159</v>
      </c>
      <c r="L151" s="291">
        <v>0</v>
      </c>
      <c r="M151" s="294">
        <v>1160</v>
      </c>
      <c r="N151" s="292">
        <v>1159</v>
      </c>
    </row>
    <row r="152" spans="1:14" x14ac:dyDescent="0.25">
      <c r="A152" s="302" t="s">
        <v>115</v>
      </c>
      <c r="B152" s="28" t="s">
        <v>44</v>
      </c>
      <c r="C152" s="13">
        <v>410</v>
      </c>
      <c r="D152" s="100">
        <v>0</v>
      </c>
      <c r="E152" s="2">
        <v>0</v>
      </c>
      <c r="F152" s="1">
        <v>0</v>
      </c>
      <c r="G152" s="1">
        <v>0</v>
      </c>
      <c r="H152" s="255">
        <v>0</v>
      </c>
      <c r="I152" s="37">
        <v>0</v>
      </c>
      <c r="J152" s="37">
        <v>0</v>
      </c>
      <c r="K152" s="37">
        <v>0</v>
      </c>
      <c r="L152" s="1">
        <v>0</v>
      </c>
      <c r="M152" s="37">
        <v>0</v>
      </c>
      <c r="N152" s="13">
        <v>0</v>
      </c>
    </row>
    <row r="153" spans="1:14" x14ac:dyDescent="0.25">
      <c r="A153" s="290" t="s">
        <v>116</v>
      </c>
      <c r="B153" s="28" t="s">
        <v>44</v>
      </c>
      <c r="C153" s="255">
        <v>17385</v>
      </c>
      <c r="D153" s="256">
        <v>0</v>
      </c>
      <c r="E153" s="257">
        <v>2900</v>
      </c>
      <c r="F153" s="252">
        <v>2860</v>
      </c>
      <c r="G153" s="252">
        <v>5786</v>
      </c>
      <c r="H153" s="255">
        <v>0</v>
      </c>
      <c r="I153" s="258">
        <v>0</v>
      </c>
      <c r="J153" s="258">
        <v>0</v>
      </c>
      <c r="K153" s="258">
        <v>0</v>
      </c>
      <c r="L153" s="252">
        <v>5800</v>
      </c>
      <c r="M153" s="258">
        <v>5456</v>
      </c>
      <c r="N153" s="255">
        <v>15419</v>
      </c>
    </row>
    <row r="154" spans="1:14" x14ac:dyDescent="0.25">
      <c r="A154" s="302" t="s">
        <v>111</v>
      </c>
      <c r="B154" s="28" t="s">
        <v>44</v>
      </c>
      <c r="C154" s="255">
        <v>0</v>
      </c>
      <c r="D154" s="256">
        <v>0</v>
      </c>
      <c r="E154" s="257">
        <v>0</v>
      </c>
      <c r="F154" s="252">
        <v>0</v>
      </c>
      <c r="G154" s="252">
        <v>0</v>
      </c>
      <c r="H154" s="255">
        <v>0</v>
      </c>
      <c r="I154" s="258">
        <v>0</v>
      </c>
      <c r="J154" s="258">
        <v>0</v>
      </c>
      <c r="K154" s="258">
        <v>0</v>
      </c>
      <c r="L154" s="252">
        <v>0</v>
      </c>
      <c r="M154" s="258">
        <v>0</v>
      </c>
      <c r="N154" s="255">
        <v>0</v>
      </c>
    </row>
    <row r="155" spans="1:14" x14ac:dyDescent="0.25">
      <c r="A155" s="302" t="s">
        <v>7</v>
      </c>
      <c r="B155" s="28" t="s">
        <v>44</v>
      </c>
      <c r="C155" s="13">
        <v>138614</v>
      </c>
      <c r="D155" s="100">
        <v>94433</v>
      </c>
      <c r="E155" s="1">
        <v>104818</v>
      </c>
      <c r="F155" s="1">
        <v>94652</v>
      </c>
      <c r="G155" s="1">
        <v>77069</v>
      </c>
      <c r="H155" s="255">
        <v>73102</v>
      </c>
      <c r="I155" s="37">
        <v>113192</v>
      </c>
      <c r="J155" s="37">
        <v>326572</v>
      </c>
      <c r="K155" s="37">
        <v>133211</v>
      </c>
      <c r="L155" s="1">
        <v>113039</v>
      </c>
      <c r="M155" s="37">
        <v>111880</v>
      </c>
      <c r="N155" s="255">
        <v>109782</v>
      </c>
    </row>
    <row r="156" spans="1:14" x14ac:dyDescent="0.25">
      <c r="A156" s="302" t="s">
        <v>117</v>
      </c>
      <c r="B156" s="28" t="s">
        <v>44</v>
      </c>
      <c r="C156" s="13">
        <v>858</v>
      </c>
      <c r="D156" s="100">
        <v>1716</v>
      </c>
      <c r="E156" s="1">
        <v>1716</v>
      </c>
      <c r="F156" s="1">
        <v>858</v>
      </c>
      <c r="G156" s="1">
        <v>2581</v>
      </c>
      <c r="H156" s="255">
        <v>1716</v>
      </c>
      <c r="I156" s="37">
        <v>2594</v>
      </c>
      <c r="J156" s="13">
        <v>2594</v>
      </c>
      <c r="K156" s="13">
        <v>3458</v>
      </c>
      <c r="L156" s="1">
        <v>3386</v>
      </c>
      <c r="M156" s="13">
        <v>3458</v>
      </c>
      <c r="N156" s="13">
        <v>2594</v>
      </c>
    </row>
    <row r="157" spans="1:14" ht="13" x14ac:dyDescent="0.3">
      <c r="A157" s="353" t="s">
        <v>119</v>
      </c>
      <c r="B157" s="354"/>
      <c r="C157" s="354"/>
      <c r="D157" s="354"/>
      <c r="E157" s="354"/>
      <c r="F157" s="354"/>
      <c r="G157" s="354"/>
      <c r="H157" s="354"/>
      <c r="I157" s="354"/>
      <c r="J157" s="354"/>
      <c r="K157" s="354"/>
      <c r="L157" s="354"/>
      <c r="M157" s="354"/>
      <c r="N157" s="354"/>
    </row>
    <row r="158" spans="1:14" ht="13" x14ac:dyDescent="0.3">
      <c r="A158" s="93" t="s">
        <v>28</v>
      </c>
      <c r="B158" s="85" t="s">
        <v>15</v>
      </c>
      <c r="C158" s="86">
        <v>1</v>
      </c>
      <c r="D158" s="87">
        <v>2</v>
      </c>
      <c r="E158" s="87">
        <v>3</v>
      </c>
      <c r="F158" s="87">
        <v>4</v>
      </c>
      <c r="G158" s="87">
        <v>5</v>
      </c>
      <c r="H158" s="87">
        <v>6</v>
      </c>
      <c r="I158" s="87">
        <v>7</v>
      </c>
      <c r="J158" s="88">
        <v>8</v>
      </c>
      <c r="K158" s="88">
        <v>9</v>
      </c>
      <c r="L158" s="88">
        <v>10</v>
      </c>
      <c r="M158" s="88">
        <v>11</v>
      </c>
      <c r="N158" s="88">
        <v>12</v>
      </c>
    </row>
    <row r="159" spans="1:14" x14ac:dyDescent="0.25">
      <c r="A159" s="82" t="s">
        <v>8</v>
      </c>
      <c r="B159" s="89" t="s">
        <v>44</v>
      </c>
      <c r="C159" s="84">
        <f t="shared" ref="C159:N159" si="48">C84</f>
        <v>9647483</v>
      </c>
      <c r="D159" s="84">
        <f>D84</f>
        <v>9492681</v>
      </c>
      <c r="E159" s="84">
        <f t="shared" si="48"/>
        <v>21259976</v>
      </c>
      <c r="F159" s="84">
        <f t="shared" si="48"/>
        <v>8257187</v>
      </c>
      <c r="G159" s="84">
        <f t="shared" si="48"/>
        <v>12767249</v>
      </c>
      <c r="H159" s="84">
        <f t="shared" si="48"/>
        <v>14877230</v>
      </c>
      <c r="I159" s="84">
        <f t="shared" si="48"/>
        <v>15978124</v>
      </c>
      <c r="J159" s="84">
        <f t="shared" si="48"/>
        <v>15812415</v>
      </c>
      <c r="K159" s="84">
        <f t="shared" si="48"/>
        <v>13639267</v>
      </c>
      <c r="L159" s="84">
        <f t="shared" si="48"/>
        <v>13419954</v>
      </c>
      <c r="M159" s="84">
        <f t="shared" si="48"/>
        <v>12347961</v>
      </c>
      <c r="N159" s="84">
        <f t="shared" si="48"/>
        <v>23084515</v>
      </c>
    </row>
    <row r="160" spans="1:14" x14ac:dyDescent="0.25">
      <c r="A160" s="295" t="s">
        <v>38</v>
      </c>
      <c r="B160" s="89" t="s">
        <v>44</v>
      </c>
      <c r="C160" s="84">
        <f t="shared" ref="C160:N160" si="49">C85</f>
        <v>0</v>
      </c>
      <c r="D160" s="84">
        <f t="shared" si="49"/>
        <v>0</v>
      </c>
      <c r="E160" s="84">
        <f t="shared" si="49"/>
        <v>0</v>
      </c>
      <c r="F160" s="84">
        <f t="shared" si="49"/>
        <v>0</v>
      </c>
      <c r="G160" s="84">
        <f t="shared" si="49"/>
        <v>0</v>
      </c>
      <c r="H160" s="84">
        <f t="shared" si="49"/>
        <v>0</v>
      </c>
      <c r="I160" s="84">
        <f t="shared" si="49"/>
        <v>0</v>
      </c>
      <c r="J160" s="84">
        <f t="shared" si="49"/>
        <v>0</v>
      </c>
      <c r="K160" s="84">
        <f t="shared" si="49"/>
        <v>0</v>
      </c>
      <c r="L160" s="84">
        <f t="shared" si="49"/>
        <v>0</v>
      </c>
      <c r="M160" s="84">
        <f t="shared" si="49"/>
        <v>0</v>
      </c>
      <c r="N160" s="84">
        <f t="shared" si="49"/>
        <v>0</v>
      </c>
    </row>
    <row r="161" spans="1:14" x14ac:dyDescent="0.25">
      <c r="A161" s="82" t="s">
        <v>0</v>
      </c>
      <c r="B161" s="89" t="s">
        <v>44</v>
      </c>
      <c r="C161" s="84">
        <f t="shared" ref="C161:N161" si="50">C86</f>
        <v>2200</v>
      </c>
      <c r="D161" s="84">
        <f t="shared" si="50"/>
        <v>11543</v>
      </c>
      <c r="E161" s="84">
        <f t="shared" si="50"/>
        <v>3119</v>
      </c>
      <c r="F161" s="84">
        <f t="shared" si="50"/>
        <v>574</v>
      </c>
      <c r="G161" s="84">
        <f t="shared" si="50"/>
        <v>391</v>
      </c>
      <c r="H161" s="84">
        <f t="shared" si="50"/>
        <v>8833</v>
      </c>
      <c r="I161" s="84">
        <f t="shared" si="50"/>
        <v>194</v>
      </c>
      <c r="J161" s="84">
        <f t="shared" si="50"/>
        <v>4933</v>
      </c>
      <c r="K161" s="84">
        <f t="shared" si="50"/>
        <v>1070</v>
      </c>
      <c r="L161" s="84">
        <f t="shared" si="50"/>
        <v>4916</v>
      </c>
      <c r="M161" s="84">
        <f t="shared" si="50"/>
        <v>10714</v>
      </c>
      <c r="N161" s="84">
        <f t="shared" si="50"/>
        <v>15079</v>
      </c>
    </row>
    <row r="162" spans="1:14" x14ac:dyDescent="0.25">
      <c r="A162" s="295" t="s">
        <v>103</v>
      </c>
      <c r="B162" s="89" t="s">
        <v>44</v>
      </c>
      <c r="C162" s="84">
        <f t="shared" ref="C162:N162" si="51">C87</f>
        <v>0</v>
      </c>
      <c r="D162" s="84">
        <f t="shared" si="51"/>
        <v>0</v>
      </c>
      <c r="E162" s="84">
        <f t="shared" si="51"/>
        <v>0</v>
      </c>
      <c r="F162" s="84">
        <f t="shared" si="51"/>
        <v>0</v>
      </c>
      <c r="G162" s="84">
        <f t="shared" si="51"/>
        <v>0</v>
      </c>
      <c r="H162" s="84">
        <f t="shared" si="51"/>
        <v>0</v>
      </c>
      <c r="I162" s="84">
        <f t="shared" si="51"/>
        <v>0</v>
      </c>
      <c r="J162" s="84">
        <f t="shared" si="51"/>
        <v>0</v>
      </c>
      <c r="K162" s="84">
        <f t="shared" si="51"/>
        <v>0</v>
      </c>
      <c r="L162" s="84">
        <f t="shared" si="51"/>
        <v>0</v>
      </c>
      <c r="M162" s="84">
        <f t="shared" si="51"/>
        <v>0</v>
      </c>
      <c r="N162" s="84">
        <f t="shared" si="51"/>
        <v>0</v>
      </c>
    </row>
    <row r="163" spans="1:14" x14ac:dyDescent="0.25">
      <c r="A163" s="82" t="s">
        <v>1</v>
      </c>
      <c r="B163" s="89" t="s">
        <v>44</v>
      </c>
      <c r="C163" s="84">
        <f t="shared" ref="C163:N163" si="52">C88</f>
        <v>30644518</v>
      </c>
      <c r="D163" s="84">
        <f t="shared" si="52"/>
        <v>29747557</v>
      </c>
      <c r="E163" s="84">
        <f t="shared" si="52"/>
        <v>53223298</v>
      </c>
      <c r="F163" s="84">
        <f t="shared" si="52"/>
        <v>11545073</v>
      </c>
      <c r="G163" s="84">
        <f t="shared" si="52"/>
        <v>26708273</v>
      </c>
      <c r="H163" s="84">
        <f t="shared" si="52"/>
        <v>30553829</v>
      </c>
      <c r="I163" s="84">
        <f t="shared" si="52"/>
        <v>31323959</v>
      </c>
      <c r="J163" s="84">
        <f t="shared" si="52"/>
        <v>32208640</v>
      </c>
      <c r="K163" s="84">
        <f t="shared" si="52"/>
        <v>30988538</v>
      </c>
      <c r="L163" s="84">
        <f t="shared" si="52"/>
        <v>30723581</v>
      </c>
      <c r="M163" s="84">
        <f t="shared" si="52"/>
        <v>29140722</v>
      </c>
      <c r="N163" s="84">
        <f t="shared" si="52"/>
        <v>84861560</v>
      </c>
    </row>
    <row r="164" spans="1:14" x14ac:dyDescent="0.25">
      <c r="A164" s="259" t="s">
        <v>83</v>
      </c>
      <c r="B164" s="89" t="s">
        <v>44</v>
      </c>
      <c r="C164" s="84">
        <f t="shared" ref="C164:N164" si="53">C89</f>
        <v>0</v>
      </c>
      <c r="D164" s="84">
        <f t="shared" si="53"/>
        <v>0</v>
      </c>
      <c r="E164" s="84">
        <f t="shared" si="53"/>
        <v>0</v>
      </c>
      <c r="F164" s="84">
        <f t="shared" si="53"/>
        <v>0</v>
      </c>
      <c r="G164" s="84">
        <f t="shared" si="53"/>
        <v>0</v>
      </c>
      <c r="H164" s="84">
        <f t="shared" si="53"/>
        <v>0</v>
      </c>
      <c r="I164" s="84">
        <f t="shared" si="53"/>
        <v>0</v>
      </c>
      <c r="J164" s="84">
        <f t="shared" si="53"/>
        <v>0</v>
      </c>
      <c r="K164" s="84">
        <f t="shared" si="53"/>
        <v>0</v>
      </c>
      <c r="L164" s="84">
        <f t="shared" si="53"/>
        <v>0</v>
      </c>
      <c r="M164" s="84">
        <f t="shared" si="53"/>
        <v>0</v>
      </c>
      <c r="N164" s="84">
        <f t="shared" si="53"/>
        <v>0</v>
      </c>
    </row>
    <row r="165" spans="1:14" x14ac:dyDescent="0.25">
      <c r="A165" s="82" t="s">
        <v>40</v>
      </c>
      <c r="B165" s="89" t="s">
        <v>44</v>
      </c>
      <c r="C165" s="84">
        <f t="shared" ref="C165:N165" si="54">C90</f>
        <v>716</v>
      </c>
      <c r="D165" s="84">
        <f t="shared" si="54"/>
        <v>1862</v>
      </c>
      <c r="E165" s="84">
        <f t="shared" si="54"/>
        <v>7408</v>
      </c>
      <c r="F165" s="84">
        <f t="shared" si="54"/>
        <v>225</v>
      </c>
      <c r="G165" s="84">
        <f t="shared" si="54"/>
        <v>653</v>
      </c>
      <c r="H165" s="84">
        <f t="shared" si="54"/>
        <v>5780</v>
      </c>
      <c r="I165" s="84">
        <f t="shared" si="54"/>
        <v>666</v>
      </c>
      <c r="J165" s="84">
        <f t="shared" si="54"/>
        <v>9139</v>
      </c>
      <c r="K165" s="84">
        <f t="shared" si="54"/>
        <v>710</v>
      </c>
      <c r="L165" s="84">
        <f t="shared" si="54"/>
        <v>3393</v>
      </c>
      <c r="M165" s="84">
        <f t="shared" si="54"/>
        <v>5850</v>
      </c>
      <c r="N165" s="84">
        <f t="shared" si="54"/>
        <v>7261</v>
      </c>
    </row>
    <row r="166" spans="1:14" x14ac:dyDescent="0.25">
      <c r="A166" s="82" t="s">
        <v>2</v>
      </c>
      <c r="B166" s="89" t="s">
        <v>44</v>
      </c>
      <c r="C166" s="84">
        <f t="shared" ref="C166:N166" si="55">C91</f>
        <v>527338</v>
      </c>
      <c r="D166" s="84">
        <f t="shared" si="55"/>
        <v>381285</v>
      </c>
      <c r="E166" s="84">
        <f t="shared" si="55"/>
        <v>1892560</v>
      </c>
      <c r="F166" s="84">
        <f t="shared" si="55"/>
        <v>220247</v>
      </c>
      <c r="G166" s="84">
        <f t="shared" si="55"/>
        <v>754526</v>
      </c>
      <c r="H166" s="84">
        <f t="shared" si="55"/>
        <v>849405</v>
      </c>
      <c r="I166" s="84">
        <f t="shared" si="55"/>
        <v>1241593</v>
      </c>
      <c r="J166" s="84">
        <f t="shared" si="55"/>
        <v>2110500</v>
      </c>
      <c r="K166" s="84">
        <f t="shared" si="55"/>
        <v>1204584</v>
      </c>
      <c r="L166" s="84">
        <f t="shared" si="55"/>
        <v>766659</v>
      </c>
      <c r="M166" s="84">
        <f t="shared" si="55"/>
        <v>607651</v>
      </c>
      <c r="N166" s="84">
        <f t="shared" si="55"/>
        <v>961031</v>
      </c>
    </row>
    <row r="167" spans="1:14" x14ac:dyDescent="0.25">
      <c r="A167" s="259" t="s">
        <v>39</v>
      </c>
      <c r="B167" s="332" t="s">
        <v>44</v>
      </c>
      <c r="C167" s="84">
        <f t="shared" ref="C167:N167" si="56">C92</f>
        <v>0</v>
      </c>
      <c r="D167" s="84">
        <f t="shared" si="56"/>
        <v>0</v>
      </c>
      <c r="E167" s="84">
        <f t="shared" si="56"/>
        <v>0</v>
      </c>
      <c r="F167" s="84">
        <f t="shared" si="56"/>
        <v>986</v>
      </c>
      <c r="G167" s="84">
        <f t="shared" si="56"/>
        <v>0</v>
      </c>
      <c r="H167" s="84">
        <f t="shared" si="56"/>
        <v>0</v>
      </c>
      <c r="I167" s="84">
        <f t="shared" si="56"/>
        <v>89</v>
      </c>
      <c r="J167" s="84">
        <f t="shared" si="56"/>
        <v>4260</v>
      </c>
      <c r="K167" s="84">
        <f t="shared" si="56"/>
        <v>0</v>
      </c>
      <c r="L167" s="84">
        <f t="shared" si="56"/>
        <v>0</v>
      </c>
      <c r="M167" s="84">
        <f t="shared" si="56"/>
        <v>79</v>
      </c>
      <c r="N167" s="84">
        <f t="shared" si="56"/>
        <v>135900</v>
      </c>
    </row>
    <row r="168" spans="1:14" x14ac:dyDescent="0.25">
      <c r="A168" s="82" t="s">
        <v>35</v>
      </c>
      <c r="B168" s="89" t="s">
        <v>44</v>
      </c>
      <c r="C168" s="84">
        <f t="shared" ref="C168:N168" si="57">C93</f>
        <v>108</v>
      </c>
      <c r="D168" s="84">
        <f t="shared" si="57"/>
        <v>99</v>
      </c>
      <c r="E168" s="84">
        <f t="shared" si="57"/>
        <v>99</v>
      </c>
      <c r="F168" s="84">
        <f t="shared" si="57"/>
        <v>121</v>
      </c>
      <c r="G168" s="84">
        <f t="shared" si="57"/>
        <v>148</v>
      </c>
      <c r="H168" s="84">
        <f t="shared" si="57"/>
        <v>140</v>
      </c>
      <c r="I168" s="84">
        <f t="shared" si="57"/>
        <v>148</v>
      </c>
      <c r="J168" s="84">
        <f t="shared" si="57"/>
        <v>0</v>
      </c>
      <c r="K168" s="84">
        <f t="shared" si="57"/>
        <v>123</v>
      </c>
      <c r="L168" s="84">
        <f t="shared" si="57"/>
        <v>136</v>
      </c>
      <c r="M168" s="84">
        <f t="shared" si="57"/>
        <v>136</v>
      </c>
      <c r="N168" s="84">
        <f t="shared" si="57"/>
        <v>148</v>
      </c>
    </row>
    <row r="169" spans="1:14" x14ac:dyDescent="0.25">
      <c r="A169" s="82" t="s">
        <v>4</v>
      </c>
      <c r="B169" s="89" t="s">
        <v>44</v>
      </c>
      <c r="C169" s="84">
        <f t="shared" ref="C169:N169" si="58">C94</f>
        <v>102</v>
      </c>
      <c r="D169" s="84">
        <f t="shared" si="58"/>
        <v>4505</v>
      </c>
      <c r="E169" s="84">
        <f t="shared" si="58"/>
        <v>5106</v>
      </c>
      <c r="F169" s="84">
        <f t="shared" si="58"/>
        <v>11770</v>
      </c>
      <c r="G169" s="84">
        <f t="shared" si="58"/>
        <v>12702</v>
      </c>
      <c r="H169" s="84">
        <f t="shared" si="58"/>
        <v>13464</v>
      </c>
      <c r="I169" s="84">
        <f t="shared" si="58"/>
        <v>7423</v>
      </c>
      <c r="J169" s="84">
        <f t="shared" si="58"/>
        <v>5609</v>
      </c>
      <c r="K169" s="84">
        <f t="shared" si="58"/>
        <v>13497</v>
      </c>
      <c r="L169" s="84">
        <f t="shared" si="58"/>
        <v>12345</v>
      </c>
      <c r="M169" s="84">
        <f t="shared" si="58"/>
        <v>609</v>
      </c>
      <c r="N169" s="84">
        <f t="shared" si="58"/>
        <v>468</v>
      </c>
    </row>
    <row r="170" spans="1:14" x14ac:dyDescent="0.25">
      <c r="A170" s="295" t="s">
        <v>101</v>
      </c>
      <c r="B170" s="89" t="s">
        <v>44</v>
      </c>
      <c r="C170" s="84">
        <f t="shared" ref="C170:N170" si="59">C95</f>
        <v>10040</v>
      </c>
      <c r="D170" s="84">
        <f t="shared" si="59"/>
        <v>12585</v>
      </c>
      <c r="E170" s="84">
        <f t="shared" si="59"/>
        <v>9209</v>
      </c>
      <c r="F170" s="84">
        <f t="shared" si="59"/>
        <v>8622</v>
      </c>
      <c r="G170" s="84">
        <f t="shared" si="59"/>
        <v>14078</v>
      </c>
      <c r="H170" s="84">
        <f t="shared" si="59"/>
        <v>23691</v>
      </c>
      <c r="I170" s="84">
        <f t="shared" si="59"/>
        <v>28159</v>
      </c>
      <c r="J170" s="84">
        <f t="shared" si="59"/>
        <v>33696</v>
      </c>
      <c r="K170" s="84">
        <f t="shared" si="59"/>
        <v>27026</v>
      </c>
      <c r="L170" s="84">
        <f t="shared" si="59"/>
        <v>34038</v>
      </c>
      <c r="M170" s="84">
        <f t="shared" si="59"/>
        <v>32851</v>
      </c>
      <c r="N170" s="84">
        <f t="shared" si="59"/>
        <v>43769</v>
      </c>
    </row>
    <row r="171" spans="1:14" x14ac:dyDescent="0.25">
      <c r="A171" s="295" t="s">
        <v>102</v>
      </c>
      <c r="B171" s="89" t="s">
        <v>44</v>
      </c>
      <c r="C171" s="84">
        <f t="shared" ref="C171:N171" si="60">C96</f>
        <v>147498</v>
      </c>
      <c r="D171" s="84">
        <f t="shared" si="60"/>
        <v>67487</v>
      </c>
      <c r="E171" s="84">
        <f t="shared" si="60"/>
        <v>140037</v>
      </c>
      <c r="F171" s="84">
        <f t="shared" si="60"/>
        <v>143718</v>
      </c>
      <c r="G171" s="84">
        <f t="shared" si="60"/>
        <v>155586</v>
      </c>
      <c r="H171" s="84">
        <f t="shared" si="60"/>
        <v>144427</v>
      </c>
      <c r="I171" s="84">
        <f t="shared" si="60"/>
        <v>165353</v>
      </c>
      <c r="J171" s="84">
        <f t="shared" si="60"/>
        <v>160026</v>
      </c>
      <c r="K171" s="84">
        <f t="shared" si="60"/>
        <v>164085</v>
      </c>
      <c r="L171" s="84">
        <f t="shared" si="60"/>
        <v>169613</v>
      </c>
      <c r="M171" s="84">
        <f t="shared" si="60"/>
        <v>143276</v>
      </c>
      <c r="N171" s="84">
        <f t="shared" si="60"/>
        <v>153948</v>
      </c>
    </row>
    <row r="172" spans="1:14" x14ac:dyDescent="0.25">
      <c r="A172" s="82" t="s">
        <v>5</v>
      </c>
      <c r="B172" s="89" t="s">
        <v>44</v>
      </c>
      <c r="C172" s="84">
        <f t="shared" ref="C172:N172" si="61">C97</f>
        <v>8169</v>
      </c>
      <c r="D172" s="84">
        <f t="shared" si="61"/>
        <v>10414</v>
      </c>
      <c r="E172" s="84">
        <f t="shared" si="61"/>
        <v>12075</v>
      </c>
      <c r="F172" s="84">
        <f t="shared" si="61"/>
        <v>10233</v>
      </c>
      <c r="G172" s="84">
        <f t="shared" si="61"/>
        <v>21035</v>
      </c>
      <c r="H172" s="84">
        <f t="shared" si="61"/>
        <v>35478</v>
      </c>
      <c r="I172" s="84">
        <f t="shared" si="61"/>
        <v>24962</v>
      </c>
      <c r="J172" s="84">
        <f t="shared" si="61"/>
        <v>12815</v>
      </c>
      <c r="K172" s="84">
        <f t="shared" si="61"/>
        <v>12348</v>
      </c>
      <c r="L172" s="84">
        <f t="shared" si="61"/>
        <v>27848</v>
      </c>
      <c r="M172" s="84">
        <f t="shared" si="61"/>
        <v>4933</v>
      </c>
      <c r="N172" s="84">
        <f t="shared" si="61"/>
        <v>5721</v>
      </c>
    </row>
    <row r="173" spans="1:14" x14ac:dyDescent="0.25">
      <c r="A173" s="82" t="s">
        <v>43</v>
      </c>
      <c r="B173" s="89" t="s">
        <v>44</v>
      </c>
      <c r="C173" s="84">
        <f t="shared" ref="C173:N173" si="62">C98</f>
        <v>480126</v>
      </c>
      <c r="D173" s="84">
        <f t="shared" si="62"/>
        <v>361927</v>
      </c>
      <c r="E173" s="84">
        <f t="shared" si="62"/>
        <v>342544</v>
      </c>
      <c r="F173" s="84">
        <f t="shared" si="62"/>
        <v>233733</v>
      </c>
      <c r="G173" s="84">
        <f t="shared" si="62"/>
        <v>138349</v>
      </c>
      <c r="H173" s="84">
        <f t="shared" si="62"/>
        <v>53078</v>
      </c>
      <c r="I173" s="84">
        <f t="shared" si="62"/>
        <v>21017</v>
      </c>
      <c r="J173" s="84">
        <f t="shared" si="62"/>
        <v>38370</v>
      </c>
      <c r="K173" s="84">
        <f t="shared" si="62"/>
        <v>71098</v>
      </c>
      <c r="L173" s="84">
        <f t="shared" si="62"/>
        <v>229692</v>
      </c>
      <c r="M173" s="84">
        <f t="shared" si="62"/>
        <v>299926</v>
      </c>
      <c r="N173" s="84">
        <f t="shared" si="62"/>
        <v>170249</v>
      </c>
    </row>
    <row r="174" spans="1:14" x14ac:dyDescent="0.25">
      <c r="A174" s="82" t="s">
        <v>11</v>
      </c>
      <c r="B174" s="89" t="s">
        <v>44</v>
      </c>
      <c r="C174" s="84">
        <f t="shared" ref="C174:N174" si="63">C99</f>
        <v>0</v>
      </c>
      <c r="D174" s="84">
        <f t="shared" si="63"/>
        <v>0</v>
      </c>
      <c r="E174" s="84">
        <f t="shared" si="63"/>
        <v>0</v>
      </c>
      <c r="F174" s="84">
        <f t="shared" si="63"/>
        <v>0</v>
      </c>
      <c r="G174" s="84">
        <f t="shared" si="63"/>
        <v>0</v>
      </c>
      <c r="H174" s="84">
        <f t="shared" si="63"/>
        <v>0</v>
      </c>
      <c r="I174" s="84">
        <f t="shared" si="63"/>
        <v>0</v>
      </c>
      <c r="J174" s="84">
        <f t="shared" si="63"/>
        <v>0</v>
      </c>
      <c r="K174" s="84">
        <f t="shared" si="63"/>
        <v>0</v>
      </c>
      <c r="L174" s="84">
        <f t="shared" si="63"/>
        <v>0</v>
      </c>
      <c r="M174" s="84">
        <f t="shared" si="63"/>
        <v>0</v>
      </c>
      <c r="N174" s="84">
        <f t="shared" si="63"/>
        <v>0</v>
      </c>
    </row>
    <row r="175" spans="1:14" x14ac:dyDescent="0.25">
      <c r="A175" s="295" t="s">
        <v>104</v>
      </c>
      <c r="B175" s="89" t="s">
        <v>44</v>
      </c>
      <c r="C175" s="84">
        <f t="shared" ref="C175:N175" si="64">C100</f>
        <v>348091</v>
      </c>
      <c r="D175" s="84">
        <f t="shared" si="64"/>
        <v>246953</v>
      </c>
      <c r="E175" s="84">
        <f t="shared" si="64"/>
        <v>155160</v>
      </c>
      <c r="F175" s="84">
        <f t="shared" si="64"/>
        <v>140138</v>
      </c>
      <c r="G175" s="84">
        <f t="shared" si="64"/>
        <v>96488</v>
      </c>
      <c r="H175" s="84">
        <f t="shared" si="64"/>
        <v>77929</v>
      </c>
      <c r="I175" s="84">
        <f t="shared" si="64"/>
        <v>228624</v>
      </c>
      <c r="J175" s="84">
        <f t="shared" si="64"/>
        <v>297418</v>
      </c>
      <c r="K175" s="84">
        <f t="shared" si="64"/>
        <v>269302</v>
      </c>
      <c r="L175" s="84">
        <f t="shared" si="64"/>
        <v>177668</v>
      </c>
      <c r="M175" s="84">
        <f t="shared" si="64"/>
        <v>193393</v>
      </c>
      <c r="N175" s="84">
        <f t="shared" si="64"/>
        <v>203587</v>
      </c>
    </row>
    <row r="176" spans="1:14" x14ac:dyDescent="0.25">
      <c r="A176" s="295" t="s">
        <v>106</v>
      </c>
      <c r="B176" s="89" t="s">
        <v>44</v>
      </c>
      <c r="C176" s="84">
        <f t="shared" ref="C176:N176" si="65">C101</f>
        <v>0</v>
      </c>
      <c r="D176" s="84">
        <f t="shared" si="65"/>
        <v>0</v>
      </c>
      <c r="E176" s="84">
        <f t="shared" si="65"/>
        <v>6020</v>
      </c>
      <c r="F176" s="84">
        <f t="shared" si="65"/>
        <v>1161</v>
      </c>
      <c r="G176" s="84">
        <f t="shared" si="65"/>
        <v>0</v>
      </c>
      <c r="H176" s="84">
        <f t="shared" si="65"/>
        <v>0</v>
      </c>
      <c r="I176" s="84">
        <f t="shared" si="65"/>
        <v>0</v>
      </c>
      <c r="J176" s="84">
        <f t="shared" si="65"/>
        <v>1159</v>
      </c>
      <c r="K176" s="84">
        <f t="shared" si="65"/>
        <v>1159</v>
      </c>
      <c r="L176" s="84">
        <f t="shared" si="65"/>
        <v>0</v>
      </c>
      <c r="M176" s="84">
        <f t="shared" si="65"/>
        <v>1160</v>
      </c>
      <c r="N176" s="84">
        <f t="shared" si="65"/>
        <v>1159</v>
      </c>
    </row>
    <row r="177" spans="1:18" x14ac:dyDescent="0.25">
      <c r="A177" s="82" t="s">
        <v>115</v>
      </c>
      <c r="B177" s="89" t="s">
        <v>44</v>
      </c>
      <c r="C177" s="84">
        <f t="shared" ref="C177:N177" si="66">C102</f>
        <v>410</v>
      </c>
      <c r="D177" s="84">
        <f t="shared" si="66"/>
        <v>0</v>
      </c>
      <c r="E177" s="84">
        <f t="shared" si="66"/>
        <v>0</v>
      </c>
      <c r="F177" s="84">
        <f t="shared" si="66"/>
        <v>0</v>
      </c>
      <c r="G177" s="84">
        <f t="shared" si="66"/>
        <v>0</v>
      </c>
      <c r="H177" s="84">
        <f t="shared" si="66"/>
        <v>0</v>
      </c>
      <c r="I177" s="84">
        <f t="shared" si="66"/>
        <v>0</v>
      </c>
      <c r="J177" s="84">
        <f t="shared" si="66"/>
        <v>0</v>
      </c>
      <c r="K177" s="84">
        <f t="shared" si="66"/>
        <v>0</v>
      </c>
      <c r="L177" s="84">
        <f t="shared" si="66"/>
        <v>0</v>
      </c>
      <c r="M177" s="84">
        <f t="shared" si="66"/>
        <v>0</v>
      </c>
      <c r="N177" s="84">
        <f t="shared" si="66"/>
        <v>0</v>
      </c>
    </row>
    <row r="178" spans="1:18" x14ac:dyDescent="0.25">
      <c r="A178" s="259" t="s">
        <v>116</v>
      </c>
      <c r="B178" s="320" t="s">
        <v>44</v>
      </c>
      <c r="C178" s="84">
        <f t="shared" ref="C178:N178" si="67">C103</f>
        <v>17385</v>
      </c>
      <c r="D178" s="84">
        <f t="shared" si="67"/>
        <v>0</v>
      </c>
      <c r="E178" s="84">
        <f t="shared" si="67"/>
        <v>2900</v>
      </c>
      <c r="F178" s="84">
        <f t="shared" si="67"/>
        <v>2860</v>
      </c>
      <c r="G178" s="84">
        <f t="shared" si="67"/>
        <v>5786</v>
      </c>
      <c r="H178" s="84">
        <f t="shared" si="67"/>
        <v>0</v>
      </c>
      <c r="I178" s="84">
        <f t="shared" si="67"/>
        <v>0</v>
      </c>
      <c r="J178" s="84">
        <f t="shared" si="67"/>
        <v>0</v>
      </c>
      <c r="K178" s="84">
        <f t="shared" si="67"/>
        <v>0</v>
      </c>
      <c r="L178" s="84">
        <f t="shared" si="67"/>
        <v>5800</v>
      </c>
      <c r="M178" s="84">
        <f t="shared" si="67"/>
        <v>5456</v>
      </c>
      <c r="N178" s="84">
        <f t="shared" si="67"/>
        <v>15419</v>
      </c>
    </row>
    <row r="179" spans="1:18" x14ac:dyDescent="0.25">
      <c r="A179" s="259" t="s">
        <v>111</v>
      </c>
      <c r="B179" s="89" t="s">
        <v>44</v>
      </c>
      <c r="C179" s="84">
        <f t="shared" ref="C179:N179" si="68">C104</f>
        <v>0</v>
      </c>
      <c r="D179" s="84">
        <f t="shared" si="68"/>
        <v>0</v>
      </c>
      <c r="E179" s="84">
        <f t="shared" si="68"/>
        <v>0</v>
      </c>
      <c r="F179" s="84">
        <f t="shared" si="68"/>
        <v>0</v>
      </c>
      <c r="G179" s="84">
        <f t="shared" si="68"/>
        <v>0</v>
      </c>
      <c r="H179" s="84">
        <f t="shared" si="68"/>
        <v>0</v>
      </c>
      <c r="I179" s="84">
        <f t="shared" si="68"/>
        <v>0</v>
      </c>
      <c r="J179" s="84">
        <f t="shared" si="68"/>
        <v>0</v>
      </c>
      <c r="K179" s="84">
        <f t="shared" si="68"/>
        <v>0</v>
      </c>
      <c r="L179" s="84">
        <f t="shared" si="68"/>
        <v>0</v>
      </c>
      <c r="M179" s="84">
        <f t="shared" si="68"/>
        <v>0</v>
      </c>
      <c r="N179" s="84">
        <f t="shared" si="68"/>
        <v>0</v>
      </c>
    </row>
    <row r="180" spans="1:18" x14ac:dyDescent="0.25">
      <c r="A180" s="83" t="s">
        <v>7</v>
      </c>
      <c r="B180" s="89" t="s">
        <v>44</v>
      </c>
      <c r="C180" s="84">
        <f t="shared" ref="C180:N180" si="69">C105</f>
        <v>138614</v>
      </c>
      <c r="D180" s="84">
        <f t="shared" si="69"/>
        <v>94433</v>
      </c>
      <c r="E180" s="84">
        <f t="shared" si="69"/>
        <v>104818</v>
      </c>
      <c r="F180" s="84">
        <f t="shared" si="69"/>
        <v>94652</v>
      </c>
      <c r="G180" s="84">
        <f t="shared" si="69"/>
        <v>77069</v>
      </c>
      <c r="H180" s="84">
        <f t="shared" si="69"/>
        <v>73102</v>
      </c>
      <c r="I180" s="84">
        <f t="shared" si="69"/>
        <v>113192</v>
      </c>
      <c r="J180" s="84">
        <f t="shared" si="69"/>
        <v>326572</v>
      </c>
      <c r="K180" s="84">
        <f t="shared" si="69"/>
        <v>133211</v>
      </c>
      <c r="L180" s="84">
        <f t="shared" si="69"/>
        <v>113039</v>
      </c>
      <c r="M180" s="84">
        <f t="shared" si="69"/>
        <v>111880</v>
      </c>
      <c r="N180" s="84">
        <f t="shared" si="69"/>
        <v>109782</v>
      </c>
    </row>
    <row r="181" spans="1:18" x14ac:dyDescent="0.25">
      <c r="A181" s="83" t="s">
        <v>117</v>
      </c>
      <c r="B181" s="89" t="s">
        <v>44</v>
      </c>
      <c r="C181" s="84">
        <f t="shared" ref="C181:N181" si="70">C106</f>
        <v>858</v>
      </c>
      <c r="D181" s="84">
        <f t="shared" si="70"/>
        <v>1716</v>
      </c>
      <c r="E181" s="84">
        <f t="shared" si="70"/>
        <v>1716</v>
      </c>
      <c r="F181" s="84">
        <f t="shared" si="70"/>
        <v>858</v>
      </c>
      <c r="G181" s="84">
        <f t="shared" si="70"/>
        <v>2581</v>
      </c>
      <c r="H181" s="84">
        <f t="shared" si="70"/>
        <v>1716</v>
      </c>
      <c r="I181" s="84">
        <f t="shared" si="70"/>
        <v>2594</v>
      </c>
      <c r="J181" s="84">
        <f t="shared" si="70"/>
        <v>2594</v>
      </c>
      <c r="K181" s="84">
        <f t="shared" si="70"/>
        <v>3458</v>
      </c>
      <c r="L181" s="84">
        <f t="shared" si="70"/>
        <v>3386</v>
      </c>
      <c r="M181" s="84">
        <f t="shared" si="70"/>
        <v>3458</v>
      </c>
      <c r="N181" s="84">
        <f t="shared" si="70"/>
        <v>2594</v>
      </c>
    </row>
    <row r="182" spans="1:18" x14ac:dyDescent="0.25">
      <c r="A182" s="83" t="s">
        <v>29</v>
      </c>
      <c r="B182" s="89" t="s">
        <v>44</v>
      </c>
      <c r="C182" s="84">
        <v>4524304</v>
      </c>
      <c r="D182" s="84">
        <v>3226095</v>
      </c>
      <c r="E182" s="84">
        <v>3117456</v>
      </c>
      <c r="F182" s="84">
        <v>1905751</v>
      </c>
      <c r="G182" s="84">
        <v>1393497</v>
      </c>
      <c r="H182" s="94">
        <v>810250</v>
      </c>
      <c r="I182" s="84">
        <v>855201</v>
      </c>
      <c r="J182" s="84">
        <v>910498</v>
      </c>
      <c r="K182" s="84">
        <v>1144868</v>
      </c>
      <c r="L182" s="84">
        <v>1861837</v>
      </c>
      <c r="M182" s="84">
        <v>2512268</v>
      </c>
      <c r="N182" s="94">
        <v>3118437</v>
      </c>
      <c r="P182" s="171">
        <f>SUM(C182:L182)/SUM('2017'!C168:K168)-1</f>
        <v>0.56715148185319419</v>
      </c>
      <c r="Q182" s="45">
        <f>SUM(C182:L182)-SUM('2017'!C168:K168)</f>
        <v>7147429</v>
      </c>
    </row>
    <row r="183" spans="1:18" s="138" customFormat="1" ht="13" x14ac:dyDescent="0.3">
      <c r="A183" s="310" t="s">
        <v>27</v>
      </c>
      <c r="B183" s="311" t="s">
        <v>44</v>
      </c>
      <c r="C183" s="312">
        <f>SUM(C159:C182)</f>
        <v>46497960</v>
      </c>
      <c r="D183" s="312">
        <f t="shared" ref="D183:N183" si="71">SUM(D159:D182)</f>
        <v>43661142</v>
      </c>
      <c r="E183" s="312">
        <f t="shared" si="71"/>
        <v>80283501</v>
      </c>
      <c r="F183" s="312">
        <f t="shared" si="71"/>
        <v>22577909</v>
      </c>
      <c r="G183" s="312">
        <f t="shared" si="71"/>
        <v>42148411</v>
      </c>
      <c r="H183" s="312">
        <f t="shared" si="71"/>
        <v>47528352</v>
      </c>
      <c r="I183" s="312">
        <f t="shared" si="71"/>
        <v>49991298</v>
      </c>
      <c r="J183" s="312">
        <f t="shared" si="71"/>
        <v>51938644</v>
      </c>
      <c r="K183" s="312">
        <f t="shared" si="71"/>
        <v>47674344</v>
      </c>
      <c r="L183" s="312">
        <f>SUM(L159:L182)</f>
        <v>47553905</v>
      </c>
      <c r="M183" s="312">
        <f t="shared" si="71"/>
        <v>45422323</v>
      </c>
      <c r="N183" s="312">
        <f t="shared" si="71"/>
        <v>112890627</v>
      </c>
    </row>
    <row r="184" spans="1:18" x14ac:dyDescent="0.25">
      <c r="C184" s="194"/>
      <c r="D184" s="194"/>
      <c r="E184" s="194"/>
      <c r="F184" s="194"/>
      <c r="G184" s="194"/>
      <c r="H184" s="141"/>
      <c r="I184" s="141"/>
      <c r="J184" s="141"/>
      <c r="K184" s="141"/>
      <c r="L184" s="141"/>
      <c r="M184" s="141"/>
      <c r="N184" s="81"/>
    </row>
    <row r="185" spans="1:18" x14ac:dyDescent="0.25"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</row>
    <row r="186" spans="1:18" ht="13" x14ac:dyDescent="0.3">
      <c r="A186" s="56"/>
      <c r="B186" s="61" t="s">
        <v>15</v>
      </c>
      <c r="C186" s="58">
        <v>1</v>
      </c>
      <c r="D186" s="47">
        <v>2</v>
      </c>
      <c r="E186" s="47">
        <v>3</v>
      </c>
      <c r="F186" s="47">
        <v>4</v>
      </c>
      <c r="G186" s="47">
        <v>5</v>
      </c>
      <c r="H186" s="47">
        <v>6</v>
      </c>
      <c r="I186" s="47">
        <v>7</v>
      </c>
      <c r="J186" s="46">
        <v>8</v>
      </c>
      <c r="K186" s="46">
        <v>9</v>
      </c>
      <c r="L186" s="46">
        <v>10</v>
      </c>
      <c r="M186" s="46">
        <v>11</v>
      </c>
      <c r="N186" s="46">
        <v>12</v>
      </c>
    </row>
    <row r="187" spans="1:18" ht="13" x14ac:dyDescent="0.3">
      <c r="A187" s="57" t="s">
        <v>21</v>
      </c>
      <c r="B187" s="54" t="s">
        <v>44</v>
      </c>
      <c r="C187" s="59">
        <v>46491832.530000001</v>
      </c>
      <c r="D187" s="49">
        <v>43715308.920000002</v>
      </c>
      <c r="E187" s="49">
        <v>80262362.159999996</v>
      </c>
      <c r="F187" s="139">
        <v>22648589.539999999</v>
      </c>
      <c r="G187" s="139">
        <v>42145148.079999998</v>
      </c>
      <c r="H187" s="139">
        <v>47547091.450000003</v>
      </c>
      <c r="I187" s="139">
        <v>49958552.149999999</v>
      </c>
      <c r="J187" s="49">
        <v>51918860.869999997</v>
      </c>
      <c r="K187" s="139">
        <v>47744569.920000002</v>
      </c>
      <c r="L187" s="139">
        <v>47512837.170000002</v>
      </c>
      <c r="M187" s="139">
        <v>45437463.109999999</v>
      </c>
      <c r="N187" s="206">
        <v>112852459.86</v>
      </c>
      <c r="O187" s="45">
        <f>SUM(C187:N187)</f>
        <v>638235075.75999999</v>
      </c>
      <c r="Q187" s="138" t="s">
        <v>122</v>
      </c>
    </row>
    <row r="188" spans="1:18" x14ac:dyDescent="0.25">
      <c r="A188" s="51" t="s">
        <v>8</v>
      </c>
      <c r="B188" s="60" t="s">
        <v>44</v>
      </c>
      <c r="C188" s="53">
        <f>C159/C$183*C$187</f>
        <v>9646211.6611572206</v>
      </c>
      <c r="D188" s="53">
        <f t="shared" ref="D188:N188" si="72">D159/D$183*D$187</f>
        <v>9504457.8172970042</v>
      </c>
      <c r="E188" s="53">
        <f t="shared" si="72"/>
        <v>21254378.196896371</v>
      </c>
      <c r="F188" s="53">
        <f t="shared" si="72"/>
        <v>8283036.2686829846</v>
      </c>
      <c r="G188" s="53">
        <f t="shared" si="72"/>
        <v>12766260.623187715</v>
      </c>
      <c r="H188" s="53">
        <f t="shared" si="72"/>
        <v>14883095.785283774</v>
      </c>
      <c r="I188" s="53">
        <f t="shared" si="72"/>
        <v>15967657.833432661</v>
      </c>
      <c r="J188" s="53">
        <f t="shared" si="72"/>
        <v>15806392.142307391</v>
      </c>
      <c r="K188" s="140">
        <f t="shared" si="72"/>
        <v>13659358.101268234</v>
      </c>
      <c r="L188" s="140">
        <f t="shared" si="72"/>
        <v>13408364.449373614</v>
      </c>
      <c r="M188" s="53">
        <f>M159/M$183*M$187</f>
        <v>12352076.806402409</v>
      </c>
      <c r="N188" s="53">
        <f t="shared" si="72"/>
        <v>23076710.366973758</v>
      </c>
      <c r="O188" s="45">
        <f t="shared" ref="O188:O211" si="73">SUM(C188:N188)</f>
        <v>170608000.05226311</v>
      </c>
      <c r="Q188" s="45">
        <f>SUM(C188:M188)+'2018'!N174</f>
        <v>166134895.22231767</v>
      </c>
    </row>
    <row r="189" spans="1:18" x14ac:dyDescent="0.25">
      <c r="A189" s="296" t="s">
        <v>38</v>
      </c>
      <c r="B189" s="60" t="s">
        <v>44</v>
      </c>
      <c r="C189" s="53">
        <f t="shared" ref="C189:N189" si="74">C160/C$183*C$187</f>
        <v>0</v>
      </c>
      <c r="D189" s="53">
        <f t="shared" si="74"/>
        <v>0</v>
      </c>
      <c r="E189" s="53">
        <f t="shared" si="74"/>
        <v>0</v>
      </c>
      <c r="F189" s="53">
        <f t="shared" si="74"/>
        <v>0</v>
      </c>
      <c r="G189" s="53">
        <f t="shared" si="74"/>
        <v>0</v>
      </c>
      <c r="H189" s="53">
        <f t="shared" si="74"/>
        <v>0</v>
      </c>
      <c r="I189" s="53">
        <f t="shared" si="74"/>
        <v>0</v>
      </c>
      <c r="J189" s="53">
        <f t="shared" si="74"/>
        <v>0</v>
      </c>
      <c r="K189" s="140">
        <f t="shared" si="74"/>
        <v>0</v>
      </c>
      <c r="L189" s="140">
        <f t="shared" si="74"/>
        <v>0</v>
      </c>
      <c r="M189" s="53">
        <f t="shared" si="74"/>
        <v>0</v>
      </c>
      <c r="N189" s="53">
        <f t="shared" si="74"/>
        <v>0</v>
      </c>
      <c r="O189" s="45">
        <f t="shared" si="73"/>
        <v>0</v>
      </c>
      <c r="Q189" s="45">
        <f>SUM(C189:M189)+'2018'!N175</f>
        <v>0</v>
      </c>
    </row>
    <row r="190" spans="1:18" x14ac:dyDescent="0.25">
      <c r="A190" s="51" t="s">
        <v>0</v>
      </c>
      <c r="B190" s="60" t="s">
        <v>44</v>
      </c>
      <c r="C190" s="53">
        <f t="shared" ref="C190:N190" si="75">C161/C$183*C$187</f>
        <v>2199.7100854747177</v>
      </c>
      <c r="D190" s="53">
        <f t="shared" si="75"/>
        <v>11557.320485651979</v>
      </c>
      <c r="E190" s="53">
        <f t="shared" si="75"/>
        <v>3118.1787597558805</v>
      </c>
      <c r="F190" s="53">
        <f t="shared" si="75"/>
        <v>575.79691706437472</v>
      </c>
      <c r="G190" s="53">
        <f t="shared" si="75"/>
        <v>390.96973072792707</v>
      </c>
      <c r="H190" s="53">
        <f t="shared" si="75"/>
        <v>8836.4826699198402</v>
      </c>
      <c r="I190" s="53">
        <f t="shared" si="75"/>
        <v>193.87292398569045</v>
      </c>
      <c r="J190" s="53">
        <f t="shared" si="75"/>
        <v>4931.1210487457083</v>
      </c>
      <c r="K190" s="140">
        <f t="shared" si="75"/>
        <v>1071.5761461636473</v>
      </c>
      <c r="L190" s="140">
        <f t="shared" si="75"/>
        <v>4911.7545136980862</v>
      </c>
      <c r="M190" s="53">
        <f t="shared" si="75"/>
        <v>10717.571176633568</v>
      </c>
      <c r="N190" s="53">
        <f t="shared" si="75"/>
        <v>15073.90194784674</v>
      </c>
      <c r="O190" s="45">
        <f t="shared" si="73"/>
        <v>63578.256405668151</v>
      </c>
      <c r="Q190" s="45">
        <f>SUM(C190:M190)+'2018'!N176</f>
        <v>48678.971712196631</v>
      </c>
    </row>
    <row r="191" spans="1:18" x14ac:dyDescent="0.25">
      <c r="A191" s="296" t="s">
        <v>103</v>
      </c>
      <c r="B191" s="60" t="s">
        <v>44</v>
      </c>
      <c r="C191" s="53">
        <f t="shared" ref="C191:N191" si="76">C162/C$183*C$187</f>
        <v>0</v>
      </c>
      <c r="D191" s="53">
        <f t="shared" si="76"/>
        <v>0</v>
      </c>
      <c r="E191" s="53">
        <f t="shared" si="76"/>
        <v>0</v>
      </c>
      <c r="F191" s="53">
        <f t="shared" si="76"/>
        <v>0</v>
      </c>
      <c r="G191" s="53">
        <f t="shared" si="76"/>
        <v>0</v>
      </c>
      <c r="H191" s="53">
        <f t="shared" si="76"/>
        <v>0</v>
      </c>
      <c r="I191" s="53">
        <f t="shared" si="76"/>
        <v>0</v>
      </c>
      <c r="J191" s="53">
        <f t="shared" si="76"/>
        <v>0</v>
      </c>
      <c r="K191" s="140">
        <f t="shared" si="76"/>
        <v>0</v>
      </c>
      <c r="L191" s="140">
        <f t="shared" si="76"/>
        <v>0</v>
      </c>
      <c r="M191" s="53">
        <f t="shared" si="76"/>
        <v>0</v>
      </c>
      <c r="N191" s="53">
        <f t="shared" si="76"/>
        <v>0</v>
      </c>
      <c r="O191" s="45">
        <f t="shared" si="73"/>
        <v>0</v>
      </c>
      <c r="Q191" s="45">
        <f>SUM(C191:M191)+'2018'!N177</f>
        <v>5201.5985546171505</v>
      </c>
      <c r="R191" s="340"/>
    </row>
    <row r="192" spans="1:18" x14ac:dyDescent="0.25">
      <c r="A192" s="51" t="s">
        <v>1</v>
      </c>
      <c r="B192" s="60" t="s">
        <v>44</v>
      </c>
      <c r="C192" s="53">
        <f t="shared" ref="C192:N192" si="77">C163/C$183*C$187</f>
        <v>30640479.685959786</v>
      </c>
      <c r="D192" s="53">
        <f t="shared" si="77"/>
        <v>29784462.437338639</v>
      </c>
      <c r="E192" s="53">
        <f t="shared" si="77"/>
        <v>53209284.176902093</v>
      </c>
      <c r="F192" s="53">
        <f t="shared" si="77"/>
        <v>11581215.053454969</v>
      </c>
      <c r="G192" s="53">
        <f t="shared" si="77"/>
        <v>26706205.37856257</v>
      </c>
      <c r="H192" s="53">
        <f t="shared" si="77"/>
        <v>30565875.745295402</v>
      </c>
      <c r="I192" s="53">
        <f t="shared" si="77"/>
        <v>31303440.835762288</v>
      </c>
      <c r="J192" s="53">
        <f t="shared" si="77"/>
        <v>32196371.914752271</v>
      </c>
      <c r="K192" s="140">
        <f t="shared" si="77"/>
        <v>31034185.163818445</v>
      </c>
      <c r="L192" s="140">
        <f t="shared" si="77"/>
        <v>30697047.936069727</v>
      </c>
      <c r="M192" s="53">
        <f t="shared" si="77"/>
        <v>29150435.1477965</v>
      </c>
      <c r="N192" s="53">
        <f t="shared" si="77"/>
        <v>84832869.194330737</v>
      </c>
      <c r="O192" s="45">
        <f t="shared" si="73"/>
        <v>421701872.67004347</v>
      </c>
      <c r="Q192" s="45">
        <f>SUM(C192:M192)+'2018'!N178</f>
        <v>366246329.96637917</v>
      </c>
      <c r="R192" s="340"/>
    </row>
    <row r="193" spans="1:19" x14ac:dyDescent="0.25">
      <c r="A193" s="296" t="s">
        <v>83</v>
      </c>
      <c r="B193" s="60" t="s">
        <v>44</v>
      </c>
      <c r="C193" s="53">
        <f t="shared" ref="C193:N193" si="78">C164/C$183*C$187</f>
        <v>0</v>
      </c>
      <c r="D193" s="53">
        <f t="shared" si="78"/>
        <v>0</v>
      </c>
      <c r="E193" s="53">
        <f t="shared" si="78"/>
        <v>0</v>
      </c>
      <c r="F193" s="53">
        <f t="shared" si="78"/>
        <v>0</v>
      </c>
      <c r="G193" s="53">
        <f t="shared" si="78"/>
        <v>0</v>
      </c>
      <c r="H193" s="53">
        <f t="shared" si="78"/>
        <v>0</v>
      </c>
      <c r="I193" s="53">
        <f t="shared" si="78"/>
        <v>0</v>
      </c>
      <c r="J193" s="53">
        <f t="shared" si="78"/>
        <v>0</v>
      </c>
      <c r="K193" s="140">
        <f t="shared" si="78"/>
        <v>0</v>
      </c>
      <c r="L193" s="140">
        <f t="shared" si="78"/>
        <v>0</v>
      </c>
      <c r="M193" s="53">
        <f t="shared" si="78"/>
        <v>0</v>
      </c>
      <c r="N193" s="53">
        <f t="shared" si="78"/>
        <v>0</v>
      </c>
      <c r="O193" s="45">
        <f t="shared" si="73"/>
        <v>0</v>
      </c>
      <c r="Q193" s="45">
        <f>SUM(C193:M193)+'2018'!N179</f>
        <v>0</v>
      </c>
      <c r="R193" s="340"/>
    </row>
    <row r="194" spans="1:19" x14ac:dyDescent="0.25">
      <c r="A194" s="51" t="s">
        <v>40</v>
      </c>
      <c r="B194" s="60" t="s">
        <v>44</v>
      </c>
      <c r="C194" s="53">
        <f t="shared" ref="C194:N194" si="79">C165/C$183*C$187</f>
        <v>715.90564599995366</v>
      </c>
      <c r="D194" s="53">
        <f t="shared" si="79"/>
        <v>1864.3100358904949</v>
      </c>
      <c r="E194" s="53">
        <f t="shared" si="79"/>
        <v>7406.0494556818085</v>
      </c>
      <c r="F194" s="53">
        <f t="shared" si="79"/>
        <v>225.70436644509462</v>
      </c>
      <c r="G194" s="53">
        <f t="shared" si="79"/>
        <v>652.94944799318762</v>
      </c>
      <c r="H194" s="53">
        <f t="shared" si="79"/>
        <v>5782.2789349186778</v>
      </c>
      <c r="I194" s="53">
        <f t="shared" si="79"/>
        <v>665.56374935293741</v>
      </c>
      <c r="J194" s="53">
        <f t="shared" si="79"/>
        <v>9135.5190075992359</v>
      </c>
      <c r="K194" s="140">
        <f t="shared" si="79"/>
        <v>711.04585399643884</v>
      </c>
      <c r="L194" s="140">
        <f t="shared" si="79"/>
        <v>3390.0697853900751</v>
      </c>
      <c r="M194" s="53">
        <f t="shared" si="79"/>
        <v>5851.9499144396468</v>
      </c>
      <c r="N194" s="53">
        <f t="shared" si="79"/>
        <v>7258.5451318598834</v>
      </c>
      <c r="O194" s="45">
        <f t="shared" si="73"/>
        <v>43659.891329567436</v>
      </c>
      <c r="Q194" s="45">
        <f>SUM(C194:M194)+'2018'!N180</f>
        <v>37523.885690119656</v>
      </c>
      <c r="R194" s="340"/>
    </row>
    <row r="195" spans="1:19" x14ac:dyDescent="0.25">
      <c r="A195" s="51" t="s">
        <v>2</v>
      </c>
      <c r="B195" s="60" t="s">
        <v>44</v>
      </c>
      <c r="C195" s="53">
        <f t="shared" ref="C195:N196" si="80">C166/C$183*C$187</f>
        <v>527268.50775184843</v>
      </c>
      <c r="D195" s="53">
        <f t="shared" si="80"/>
        <v>381758.03009372042</v>
      </c>
      <c r="E195" s="53">
        <f t="shared" si="80"/>
        <v>1892061.6843743471</v>
      </c>
      <c r="F195" s="53">
        <f t="shared" si="80"/>
        <v>220936.48709525669</v>
      </c>
      <c r="G195" s="53">
        <f t="shared" si="80"/>
        <v>754467.58835606102</v>
      </c>
      <c r="H195" s="53">
        <f t="shared" si="80"/>
        <v>849739.90289179934</v>
      </c>
      <c r="I195" s="53">
        <f t="shared" si="80"/>
        <v>1240779.718093636</v>
      </c>
      <c r="J195" s="53">
        <f t="shared" si="80"/>
        <v>2109696.122720012</v>
      </c>
      <c r="K195" s="140">
        <f t="shared" si="80"/>
        <v>1206358.3929442905</v>
      </c>
      <c r="L195" s="140">
        <f t="shared" si="80"/>
        <v>765996.90881148528</v>
      </c>
      <c r="M195" s="53">
        <f t="shared" si="80"/>
        <v>607853.54144601128</v>
      </c>
      <c r="N195" s="53">
        <f t="shared" si="80"/>
        <v>960706.08547258459</v>
      </c>
      <c r="O195" s="45">
        <f t="shared" si="73"/>
        <v>11517622.970051054</v>
      </c>
      <c r="Q195" s="45">
        <f>SUM(C195:M195)+'2018'!N181</f>
        <v>11083774.060105136</v>
      </c>
      <c r="R195" s="340"/>
    </row>
    <row r="196" spans="1:19" x14ac:dyDescent="0.25">
      <c r="A196" s="260" t="s">
        <v>39</v>
      </c>
      <c r="B196" s="60" t="s">
        <v>44</v>
      </c>
      <c r="C196" s="53">
        <f t="shared" si="80"/>
        <v>0</v>
      </c>
      <c r="D196" s="53">
        <f t="shared" si="80"/>
        <v>0</v>
      </c>
      <c r="E196" s="53">
        <f t="shared" si="80"/>
        <v>0</v>
      </c>
      <c r="F196" s="53">
        <f t="shared" si="80"/>
        <v>989.08669028828126</v>
      </c>
      <c r="G196" s="53">
        <f t="shared" si="80"/>
        <v>0</v>
      </c>
      <c r="H196" s="53">
        <f t="shared" si="80"/>
        <v>0</v>
      </c>
      <c r="I196" s="53">
        <f t="shared" si="80"/>
        <v>88.941702240857992</v>
      </c>
      <c r="J196" s="53">
        <f t="shared" si="80"/>
        <v>4258.3773905649132</v>
      </c>
      <c r="K196" s="140">
        <f t="shared" si="80"/>
        <v>0</v>
      </c>
      <c r="L196" s="140">
        <f t="shared" si="80"/>
        <v>0</v>
      </c>
      <c r="M196" s="53">
        <f t="shared" si="80"/>
        <v>79.02633217790293</v>
      </c>
      <c r="N196" s="53">
        <f t="shared" si="80"/>
        <v>135854.05363169787</v>
      </c>
      <c r="O196" s="45">
        <f t="shared" ref="O196" si="81">SUM(C196:N196)</f>
        <v>141269.48574696982</v>
      </c>
      <c r="Q196" s="45">
        <f>SUM(C196:M196)</f>
        <v>5415.4321152719558</v>
      </c>
      <c r="R196" s="340"/>
      <c r="S196" s="340"/>
    </row>
    <row r="197" spans="1:19" x14ac:dyDescent="0.25">
      <c r="A197" s="51" t="s">
        <v>35</v>
      </c>
      <c r="B197" s="60" t="s">
        <v>44</v>
      </c>
      <c r="C197" s="53">
        <f t="shared" ref="C197:N197" si="82">C168/C$183*C$187</f>
        <v>107.98576783239523</v>
      </c>
      <c r="D197" s="53">
        <f t="shared" si="82"/>
        <v>99.12282145712085</v>
      </c>
      <c r="E197" s="53">
        <f t="shared" si="82"/>
        <v>98.973933060542535</v>
      </c>
      <c r="F197" s="53">
        <f t="shared" si="82"/>
        <v>121.37879262158421</v>
      </c>
      <c r="G197" s="53">
        <f t="shared" si="82"/>
        <v>147.98854257732279</v>
      </c>
      <c r="H197" s="53">
        <f t="shared" si="82"/>
        <v>140.05519911567731</v>
      </c>
      <c r="I197" s="53">
        <f t="shared" si="82"/>
        <v>147.90305541176386</v>
      </c>
      <c r="J197" s="53">
        <f t="shared" si="82"/>
        <v>0</v>
      </c>
      <c r="K197" s="140">
        <f t="shared" si="82"/>
        <v>123.18118315712954</v>
      </c>
      <c r="L197" s="140">
        <f t="shared" si="82"/>
        <v>135.88254960596822</v>
      </c>
      <c r="M197" s="53">
        <f t="shared" si="82"/>
        <v>136.04533134423795</v>
      </c>
      <c r="N197" s="53">
        <f t="shared" si="82"/>
        <v>147.94996274828023</v>
      </c>
      <c r="O197" s="45">
        <f t="shared" si="73"/>
        <v>1406.4671389320226</v>
      </c>
      <c r="Q197" s="45">
        <f>SUM(C197:M197)+'2018'!N182</f>
        <v>1354.3072128695751</v>
      </c>
      <c r="R197" s="340"/>
    </row>
    <row r="198" spans="1:19" x14ac:dyDescent="0.25">
      <c r="A198" s="51" t="s">
        <v>4</v>
      </c>
      <c r="B198" s="60" t="s">
        <v>44</v>
      </c>
      <c r="C198" s="53">
        <f t="shared" ref="C198:N198" si="83">C169/C$183*C$187</f>
        <v>101.98655850837326</v>
      </c>
      <c r="D198" s="53">
        <f t="shared" si="83"/>
        <v>4510.5889966093882</v>
      </c>
      <c r="E198" s="53">
        <f t="shared" si="83"/>
        <v>5104.6555778497996</v>
      </c>
      <c r="F198" s="53">
        <f t="shared" si="83"/>
        <v>11806.846191372282</v>
      </c>
      <c r="G198" s="53">
        <f t="shared" si="83"/>
        <v>12701.01667444023</v>
      </c>
      <c r="H198" s="53">
        <f t="shared" si="83"/>
        <v>13469.308577810567</v>
      </c>
      <c r="I198" s="53">
        <f t="shared" si="83"/>
        <v>7418.1377048751565</v>
      </c>
      <c r="J198" s="53">
        <f t="shared" si="83"/>
        <v>5606.8635642438021</v>
      </c>
      <c r="K198" s="140">
        <f t="shared" si="83"/>
        <v>13516.881537168922</v>
      </c>
      <c r="L198" s="140">
        <f t="shared" si="83"/>
        <v>12334.338785924101</v>
      </c>
      <c r="M198" s="53">
        <f t="shared" si="83"/>
        <v>609.20299109294785</v>
      </c>
      <c r="N198" s="53">
        <f t="shared" si="83"/>
        <v>467.84177409591319</v>
      </c>
      <c r="O198" s="45">
        <f t="shared" si="73"/>
        <v>87647.668933991488</v>
      </c>
      <c r="Q198" s="45">
        <f>SUM(C198:M198)+'2018'!N183</f>
        <v>91033.380510736053</v>
      </c>
      <c r="R198" s="340"/>
    </row>
    <row r="199" spans="1:19" x14ac:dyDescent="0.25">
      <c r="A199" s="296" t="s">
        <v>101</v>
      </c>
      <c r="B199" s="60" t="s">
        <v>44</v>
      </c>
      <c r="C199" s="53">
        <f t="shared" ref="C199:N199" si="84">C170/C$183*C$187</f>
        <v>10038.676935530075</v>
      </c>
      <c r="D199" s="53">
        <f t="shared" si="84"/>
        <v>12600.613212503695</v>
      </c>
      <c r="E199" s="53">
        <f t="shared" si="84"/>
        <v>9206.5752480256178</v>
      </c>
      <c r="F199" s="53">
        <f t="shared" si="84"/>
        <v>8648.9913221760271</v>
      </c>
      <c r="G199" s="53">
        <f t="shared" si="84"/>
        <v>14076.910151375339</v>
      </c>
      <c r="H199" s="53">
        <f t="shared" si="84"/>
        <v>23700.340873210793</v>
      </c>
      <c r="I199" s="53">
        <f t="shared" si="84"/>
        <v>28140.554982026071</v>
      </c>
      <c r="J199" s="53">
        <f t="shared" si="84"/>
        <v>33683.165387905006</v>
      </c>
      <c r="K199" s="140">
        <f t="shared" si="84"/>
        <v>27065.810211419375</v>
      </c>
      <c r="L199" s="140">
        <f t="shared" si="84"/>
        <v>34008.604584470195</v>
      </c>
      <c r="M199" s="53">
        <f t="shared" si="84"/>
        <v>32861.949852864418</v>
      </c>
      <c r="N199" s="53">
        <f t="shared" si="84"/>
        <v>43754.20215898296</v>
      </c>
      <c r="O199" s="45">
        <f t="shared" si="73"/>
        <v>277786.39492048958</v>
      </c>
      <c r="Q199" s="45">
        <f>SUM(C199:M199)+'2018'!N184</f>
        <v>244835.51283648069</v>
      </c>
      <c r="R199" s="340"/>
    </row>
    <row r="200" spans="1:19" x14ac:dyDescent="0.25">
      <c r="A200" s="296" t="s">
        <v>102</v>
      </c>
      <c r="B200" s="60" t="s">
        <v>44</v>
      </c>
      <c r="C200" s="53">
        <f>C171/C$183*C$187</f>
        <v>147478.56281243177</v>
      </c>
      <c r="D200" s="53">
        <f t="shared" ref="D200:N200" si="85">D171/D$183*D$187</f>
        <v>67570.725774512262</v>
      </c>
      <c r="E200" s="53">
        <f t="shared" si="85"/>
        <v>140000.12791918378</v>
      </c>
      <c r="F200" s="53">
        <f t="shared" si="85"/>
        <v>144167.91171891603</v>
      </c>
      <c r="G200" s="53">
        <f t="shared" si="85"/>
        <v>155573.95530699554</v>
      </c>
      <c r="H200" s="53">
        <f t="shared" si="85"/>
        <v>144483.94459057093</v>
      </c>
      <c r="I200" s="53">
        <f t="shared" si="85"/>
        <v>165244.68865879317</v>
      </c>
      <c r="J200" s="53">
        <f t="shared" si="85"/>
        <v>159965.04701937578</v>
      </c>
      <c r="K200" s="140">
        <f t="shared" si="85"/>
        <v>164326.7027507122</v>
      </c>
      <c r="L200" s="140">
        <f t="shared" si="85"/>
        <v>169466.52122291975</v>
      </c>
      <c r="M200" s="53">
        <f t="shared" si="85"/>
        <v>143323.75657115466</v>
      </c>
      <c r="N200" s="53">
        <f t="shared" si="85"/>
        <v>153895.95179170437</v>
      </c>
      <c r="O200" s="45">
        <f t="shared" si="73"/>
        <v>1755497.8961372701</v>
      </c>
      <c r="Q200" s="45">
        <f>SUM(C200:M200)+'2018'!N185</f>
        <v>1735158.2008076704</v>
      </c>
      <c r="R200" s="340"/>
    </row>
    <row r="201" spans="1:19" x14ac:dyDescent="0.25">
      <c r="A201" s="51" t="s">
        <v>5</v>
      </c>
      <c r="B201" s="60" t="s">
        <v>44</v>
      </c>
      <c r="C201" s="53">
        <f t="shared" ref="C201:N201" si="86">C172/C$183*C$187</f>
        <v>8167.9234946558954</v>
      </c>
      <c r="D201" s="53">
        <f t="shared" si="86"/>
        <v>10426.919824792489</v>
      </c>
      <c r="E201" s="53">
        <f t="shared" si="86"/>
        <v>12071.820623293444</v>
      </c>
      <c r="F201" s="53">
        <f t="shared" si="86"/>
        <v>10265.034585922904</v>
      </c>
      <c r="G201" s="53">
        <f t="shared" si="86"/>
        <v>21033.371575094494</v>
      </c>
      <c r="H201" s="53">
        <f t="shared" si="86"/>
        <v>35491.988244471431</v>
      </c>
      <c r="I201" s="53">
        <f t="shared" si="86"/>
        <v>24945.649116138171</v>
      </c>
      <c r="J201" s="53">
        <f t="shared" si="86"/>
        <v>12810.118840396563</v>
      </c>
      <c r="K201" s="140">
        <f t="shared" si="86"/>
        <v>12366.189021335251</v>
      </c>
      <c r="L201" s="140">
        <f t="shared" si="86"/>
        <v>27823.950304610316</v>
      </c>
      <c r="M201" s="53">
        <f t="shared" si="86"/>
        <v>4934.6442611847488</v>
      </c>
      <c r="N201" s="53">
        <f t="shared" si="86"/>
        <v>5719.0657897494011</v>
      </c>
      <c r="O201" s="45">
        <f t="shared" si="73"/>
        <v>186056.67568164511</v>
      </c>
      <c r="Q201" s="45">
        <f>SUM(C201:M201)+'2018'!N186</f>
        <v>182305.29689548386</v>
      </c>
      <c r="R201" s="340"/>
    </row>
    <row r="202" spans="1:19" x14ac:dyDescent="0.25">
      <c r="A202" s="51" t="s">
        <v>43</v>
      </c>
      <c r="B202" s="60" t="s">
        <v>44</v>
      </c>
      <c r="C202" s="53">
        <f t="shared" ref="C202:N202" si="87">C173/C$183*C$187</f>
        <v>480062.72931756102</v>
      </c>
      <c r="D202" s="53">
        <f t="shared" si="87"/>
        <v>362376.01415668055</v>
      </c>
      <c r="E202" s="53">
        <f t="shared" si="87"/>
        <v>342453.80733626755</v>
      </c>
      <c r="F202" s="53">
        <f t="shared" si="87"/>
        <v>234464.70525471689</v>
      </c>
      <c r="G202" s="53">
        <f t="shared" si="87"/>
        <v>138338.28970966235</v>
      </c>
      <c r="H202" s="53">
        <f t="shared" si="87"/>
        <v>53098.927561870863</v>
      </c>
      <c r="I202" s="53">
        <f t="shared" si="87"/>
        <v>21003.233213439467</v>
      </c>
      <c r="J202" s="53">
        <f t="shared" si="87"/>
        <v>38355.385088257208</v>
      </c>
      <c r="K202" s="140">
        <f t="shared" si="87"/>
        <v>71202.729756956076</v>
      </c>
      <c r="L202" s="140">
        <f t="shared" si="87"/>
        <v>229493.63664775039</v>
      </c>
      <c r="M202" s="53">
        <f t="shared" si="87"/>
        <v>300025.9709467052</v>
      </c>
      <c r="N202" s="53">
        <f t="shared" si="87"/>
        <v>170191.44059413488</v>
      </c>
      <c r="O202" s="45">
        <f t="shared" si="73"/>
        <v>2441066.8695840025</v>
      </c>
      <c r="Q202" s="45">
        <f>SUM(C202:M202)+'2018'!N187</f>
        <v>2725926.9960787985</v>
      </c>
      <c r="R202" s="340"/>
    </row>
    <row r="203" spans="1:19" x14ac:dyDescent="0.25">
      <c r="A203" s="51" t="s">
        <v>11</v>
      </c>
      <c r="B203" s="60" t="s">
        <v>44</v>
      </c>
      <c r="C203" s="53">
        <f t="shared" ref="C203:N203" si="88">C174/C$183*C$187</f>
        <v>0</v>
      </c>
      <c r="D203" s="53">
        <f t="shared" si="88"/>
        <v>0</v>
      </c>
      <c r="E203" s="53">
        <f t="shared" si="88"/>
        <v>0</v>
      </c>
      <c r="F203" s="53">
        <f t="shared" si="88"/>
        <v>0</v>
      </c>
      <c r="G203" s="53">
        <f t="shared" si="88"/>
        <v>0</v>
      </c>
      <c r="H203" s="53">
        <f t="shared" si="88"/>
        <v>0</v>
      </c>
      <c r="I203" s="53">
        <f t="shared" si="88"/>
        <v>0</v>
      </c>
      <c r="J203" s="53">
        <f t="shared" si="88"/>
        <v>0</v>
      </c>
      <c r="K203" s="140">
        <f t="shared" si="88"/>
        <v>0</v>
      </c>
      <c r="L203" s="140">
        <f t="shared" si="88"/>
        <v>0</v>
      </c>
      <c r="M203" s="53">
        <f t="shared" si="88"/>
        <v>0</v>
      </c>
      <c r="N203" s="53">
        <f t="shared" si="88"/>
        <v>0</v>
      </c>
      <c r="O203" s="45">
        <f t="shared" si="73"/>
        <v>0</v>
      </c>
      <c r="Q203" s="45">
        <f>SUM(C203:M203)+'2018'!N188</f>
        <v>0</v>
      </c>
      <c r="R203" s="340"/>
    </row>
    <row r="204" spans="1:19" x14ac:dyDescent="0.25">
      <c r="A204" s="296" t="s">
        <v>104</v>
      </c>
      <c r="B204" s="60" t="s">
        <v>44</v>
      </c>
      <c r="C204" s="53">
        <f t="shared" ref="C204:N204" si="89">C175/C$183*C$187</f>
        <v>348045.12880135456</v>
      </c>
      <c r="D204" s="53">
        <f t="shared" si="89"/>
        <v>247259.375023236</v>
      </c>
      <c r="E204" s="53">
        <f t="shared" si="89"/>
        <v>155119.14599670484</v>
      </c>
      <c r="F204" s="53">
        <f t="shared" si="89"/>
        <v>140576.70446614519</v>
      </c>
      <c r="G204" s="53">
        <f t="shared" si="89"/>
        <v>96480.530379734584</v>
      </c>
      <c r="H204" s="53">
        <f t="shared" si="89"/>
        <v>77959.725799182983</v>
      </c>
      <c r="I204" s="53">
        <f t="shared" si="89"/>
        <v>228474.2441922912</v>
      </c>
      <c r="J204" s="53">
        <f t="shared" si="89"/>
        <v>297304.7151988346</v>
      </c>
      <c r="K204" s="140">
        <f t="shared" si="89"/>
        <v>269698.69094781543</v>
      </c>
      <c r="L204" s="140">
        <f t="shared" si="89"/>
        <v>177514.56487789089</v>
      </c>
      <c r="M204" s="53">
        <f t="shared" si="89"/>
        <v>193457.46150482507</v>
      </c>
      <c r="N204" s="53">
        <f t="shared" si="89"/>
        <v>203518.16936509547</v>
      </c>
      <c r="O204" s="45">
        <f t="shared" si="73"/>
        <v>2435408.4565531109</v>
      </c>
      <c r="Q204" s="45">
        <f>SUM(C204:M204)+'2018'!N189</f>
        <v>2468133.4629773325</v>
      </c>
      <c r="R204" s="340"/>
    </row>
    <row r="205" spans="1:19" x14ac:dyDescent="0.25">
      <c r="A205" s="296" t="s">
        <v>106</v>
      </c>
      <c r="B205" s="60" t="s">
        <v>44</v>
      </c>
      <c r="C205" s="53">
        <f t="shared" ref="C205:N205" si="90">C176/C$183*C$187</f>
        <v>0</v>
      </c>
      <c r="D205" s="53">
        <f t="shared" si="90"/>
        <v>0</v>
      </c>
      <c r="E205" s="53">
        <f t="shared" si="90"/>
        <v>6018.4149194390511</v>
      </c>
      <c r="F205" s="53">
        <f t="shared" si="90"/>
        <v>1164.6345308566881</v>
      </c>
      <c r="G205" s="53">
        <f t="shared" si="90"/>
        <v>0</v>
      </c>
      <c r="H205" s="53">
        <f t="shared" si="90"/>
        <v>0</v>
      </c>
      <c r="I205" s="53">
        <f t="shared" si="90"/>
        <v>0</v>
      </c>
      <c r="J205" s="53">
        <f t="shared" si="90"/>
        <v>1158.5585435832711</v>
      </c>
      <c r="K205" s="140">
        <f t="shared" si="90"/>
        <v>1160.7072461716516</v>
      </c>
      <c r="L205" s="140">
        <f t="shared" si="90"/>
        <v>0</v>
      </c>
      <c r="M205" s="53">
        <f t="shared" si="90"/>
        <v>1160.386649700853</v>
      </c>
      <c r="N205" s="53">
        <f t="shared" si="90"/>
        <v>1158.6081542247082</v>
      </c>
      <c r="O205" s="45">
        <f t="shared" ref="O205" si="91">SUM(C205:N205)</f>
        <v>11821.310043976224</v>
      </c>
      <c r="Q205" s="45">
        <f>SUM(C205:M205)+'2018'!N191</f>
        <v>12979.623402090096</v>
      </c>
      <c r="R205" s="340"/>
    </row>
    <row r="206" spans="1:19" x14ac:dyDescent="0.25">
      <c r="A206" s="318" t="s">
        <v>115</v>
      </c>
      <c r="B206" s="60" t="s">
        <v>44</v>
      </c>
      <c r="C206" s="53">
        <f t="shared" ref="C206:N206" si="92">C177/C$183*C$187</f>
        <v>409.9459704748337</v>
      </c>
      <c r="D206" s="53">
        <f t="shared" si="92"/>
        <v>0</v>
      </c>
      <c r="E206" s="53">
        <f t="shared" si="92"/>
        <v>0</v>
      </c>
      <c r="F206" s="53">
        <f t="shared" si="92"/>
        <v>0</v>
      </c>
      <c r="G206" s="53">
        <f t="shared" si="92"/>
        <v>0</v>
      </c>
      <c r="H206" s="53">
        <f t="shared" si="92"/>
        <v>0</v>
      </c>
      <c r="I206" s="53">
        <f t="shared" si="92"/>
        <v>0</v>
      </c>
      <c r="J206" s="53">
        <f t="shared" si="92"/>
        <v>0</v>
      </c>
      <c r="K206" s="140">
        <f t="shared" si="92"/>
        <v>0</v>
      </c>
      <c r="L206" s="140">
        <f t="shared" si="92"/>
        <v>0</v>
      </c>
      <c r="M206" s="53">
        <f t="shared" si="92"/>
        <v>0</v>
      </c>
      <c r="N206" s="53">
        <f t="shared" si="92"/>
        <v>0</v>
      </c>
      <c r="O206" s="45">
        <f t="shared" si="73"/>
        <v>409.9459704748337</v>
      </c>
      <c r="Q206" s="45">
        <f>SUM(C206:M206)</f>
        <v>409.9459704748337</v>
      </c>
      <c r="R206" s="340"/>
    </row>
    <row r="207" spans="1:19" x14ac:dyDescent="0.25">
      <c r="A207" s="260" t="s">
        <v>116</v>
      </c>
      <c r="B207" s="319" t="s">
        <v>44</v>
      </c>
      <c r="C207" s="53">
        <f t="shared" ref="C207:N207" si="93">C178/C$183*C$187</f>
        <v>17382.70901635362</v>
      </c>
      <c r="D207" s="53">
        <f t="shared" si="93"/>
        <v>0</v>
      </c>
      <c r="E207" s="53">
        <f t="shared" si="93"/>
        <v>2899.2364229855893</v>
      </c>
      <c r="F207" s="53">
        <f t="shared" si="93"/>
        <v>2868.9532801465361</v>
      </c>
      <c r="G207" s="53">
        <f t="shared" si="93"/>
        <v>5785.5520767053349</v>
      </c>
      <c r="H207" s="53">
        <f t="shared" si="93"/>
        <v>0</v>
      </c>
      <c r="I207" s="53">
        <f t="shared" si="93"/>
        <v>0</v>
      </c>
      <c r="J207" s="53">
        <f t="shared" si="93"/>
        <v>0</v>
      </c>
      <c r="K207" s="53">
        <f t="shared" si="93"/>
        <v>0</v>
      </c>
      <c r="L207" s="53">
        <f t="shared" si="93"/>
        <v>5794.9910861368799</v>
      </c>
      <c r="M207" s="53">
        <f t="shared" si="93"/>
        <v>5457.8185868688397</v>
      </c>
      <c r="N207" s="53">
        <f t="shared" si="93"/>
        <v>15413.7869974036</v>
      </c>
      <c r="O207" s="45">
        <f t="shared" si="73"/>
        <v>55603.047466600394</v>
      </c>
      <c r="Q207" s="45">
        <f>SUM(C207:M207)+'2018'!N192</f>
        <v>40189.260469196794</v>
      </c>
      <c r="R207" s="340"/>
    </row>
    <row r="208" spans="1:19" x14ac:dyDescent="0.25">
      <c r="A208" s="260" t="s">
        <v>111</v>
      </c>
      <c r="B208" s="60" t="s">
        <v>44</v>
      </c>
      <c r="C208" s="53">
        <f t="shared" ref="C208:N208" si="94">C179/C$183*C$187</f>
        <v>0</v>
      </c>
      <c r="D208" s="53">
        <f t="shared" si="94"/>
        <v>0</v>
      </c>
      <c r="E208" s="53">
        <f t="shared" si="94"/>
        <v>0</v>
      </c>
      <c r="F208" s="53">
        <f t="shared" si="94"/>
        <v>0</v>
      </c>
      <c r="G208" s="53">
        <f t="shared" si="94"/>
        <v>0</v>
      </c>
      <c r="H208" s="53">
        <f t="shared" si="94"/>
        <v>0</v>
      </c>
      <c r="I208" s="53">
        <f t="shared" si="94"/>
        <v>0</v>
      </c>
      <c r="J208" s="53">
        <f t="shared" si="94"/>
        <v>0</v>
      </c>
      <c r="K208" s="140">
        <f t="shared" si="94"/>
        <v>0</v>
      </c>
      <c r="L208" s="140">
        <f t="shared" si="94"/>
        <v>0</v>
      </c>
      <c r="M208" s="53">
        <f t="shared" si="94"/>
        <v>0</v>
      </c>
      <c r="N208" s="53">
        <f t="shared" si="94"/>
        <v>0</v>
      </c>
      <c r="O208" s="45">
        <f t="shared" si="73"/>
        <v>0</v>
      </c>
      <c r="Q208" s="45">
        <f>SUM(C208:M208)</f>
        <v>0</v>
      </c>
      <c r="R208" s="340"/>
    </row>
    <row r="209" spans="1:19" x14ac:dyDescent="0.25">
      <c r="A209" s="52" t="s">
        <v>7</v>
      </c>
      <c r="B209" s="60" t="s">
        <v>44</v>
      </c>
      <c r="C209" s="53">
        <f t="shared" ref="C209:N209" si="95">C180/C$183*C$187</f>
        <v>138595.73353999658</v>
      </c>
      <c r="D209" s="53">
        <f t="shared" si="95"/>
        <v>94550.15554202316</v>
      </c>
      <c r="E209" s="53">
        <f t="shared" si="95"/>
        <v>104790.40116707017</v>
      </c>
      <c r="F209" s="53">
        <f t="shared" si="95"/>
        <v>94948.309745604871</v>
      </c>
      <c r="G209" s="53">
        <f t="shared" si="95"/>
        <v>77063.033701970882</v>
      </c>
      <c r="H209" s="53">
        <f t="shared" si="95"/>
        <v>73130.822612530319</v>
      </c>
      <c r="I209" s="53">
        <f t="shared" si="95"/>
        <v>113117.85573086739</v>
      </c>
      <c r="J209" s="53">
        <f t="shared" si="95"/>
        <v>326447.61060834856</v>
      </c>
      <c r="K209" s="140">
        <f t="shared" si="95"/>
        <v>133407.22430523889</v>
      </c>
      <c r="L209" s="140">
        <f t="shared" si="95"/>
        <v>112941.37885962531</v>
      </c>
      <c r="M209" s="53">
        <f t="shared" si="95"/>
        <v>111917.29169700987</v>
      </c>
      <c r="N209" s="53">
        <f t="shared" si="95"/>
        <v>109744.88385426826</v>
      </c>
      <c r="O209" s="45">
        <f t="shared" si="73"/>
        <v>1490654.7013645542</v>
      </c>
      <c r="Q209" s="45">
        <f>SUM(C209:M209)+'2018'!N193</f>
        <v>1475073.4191982239</v>
      </c>
      <c r="R209" s="340"/>
    </row>
    <row r="210" spans="1:19" x14ac:dyDescent="0.25">
      <c r="A210" s="52" t="s">
        <v>117</v>
      </c>
      <c r="B210" s="60" t="s">
        <v>44</v>
      </c>
      <c r="C210" s="53">
        <f t="shared" ref="C210:N210" si="96">C181/C$183*C$187</f>
        <v>857.88693333513982</v>
      </c>
      <c r="D210" s="53">
        <f t="shared" si="96"/>
        <v>1718.1289052567613</v>
      </c>
      <c r="E210" s="53">
        <f t="shared" si="96"/>
        <v>1715.5481730494039</v>
      </c>
      <c r="F210" s="53">
        <f t="shared" si="96"/>
        <v>860.68598404396084</v>
      </c>
      <c r="G210" s="53">
        <f t="shared" si="96"/>
        <v>2580.8001918383115</v>
      </c>
      <c r="H210" s="53">
        <f t="shared" si="96"/>
        <v>1716.6765834464447</v>
      </c>
      <c r="I210" s="53">
        <f t="shared" si="96"/>
        <v>2592.3008495818613</v>
      </c>
      <c r="J210" s="53">
        <f t="shared" si="96"/>
        <v>2593.0119603580715</v>
      </c>
      <c r="K210" s="140">
        <f t="shared" si="96"/>
        <v>3463.0937508727966</v>
      </c>
      <c r="L210" s="140">
        <f t="shared" si="96"/>
        <v>3383.075830630944</v>
      </c>
      <c r="M210" s="53">
        <f t="shared" si="96"/>
        <v>3459.1526160909912</v>
      </c>
      <c r="N210" s="53">
        <f t="shared" si="96"/>
        <v>2593.1229957367495</v>
      </c>
      <c r="O210" s="45">
        <f t="shared" si="73"/>
        <v>27533.484774241439</v>
      </c>
      <c r="Q210" s="45">
        <f>SUM(C210:M210)+'2018'!N194</f>
        <v>24940.361778504688</v>
      </c>
      <c r="R210" s="340"/>
    </row>
    <row r="211" spans="1:19" x14ac:dyDescent="0.25">
      <c r="A211" s="52" t="s">
        <v>29</v>
      </c>
      <c r="B211" s="60" t="s">
        <v>44</v>
      </c>
      <c r="C211" s="53">
        <f>C182/C$183*C$187</f>
        <v>4523707.7902516397</v>
      </c>
      <c r="D211" s="53">
        <f t="shared" ref="D211:N211" si="97">D182/D$183*D$187</f>
        <v>3230097.3604920232</v>
      </c>
      <c r="E211" s="53">
        <f t="shared" si="97"/>
        <v>3116635.166294815</v>
      </c>
      <c r="F211" s="53">
        <f t="shared" si="97"/>
        <v>1911716.986920469</v>
      </c>
      <c r="G211" s="53">
        <f t="shared" si="97"/>
        <v>1393389.1224045374</v>
      </c>
      <c r="H211" s="53">
        <f t="shared" si="97"/>
        <v>810569.46488198254</v>
      </c>
      <c r="I211" s="53">
        <f t="shared" si="97"/>
        <v>854640.81683240458</v>
      </c>
      <c r="J211" s="53">
        <f t="shared" si="97"/>
        <v>910151.19656210614</v>
      </c>
      <c r="K211" s="140">
        <f t="shared" si="97"/>
        <v>1146554.4292580211</v>
      </c>
      <c r="L211" s="140">
        <f t="shared" si="97"/>
        <v>1860229.1066965223</v>
      </c>
      <c r="M211" s="53">
        <f t="shared" si="97"/>
        <v>2513105.3859229852</v>
      </c>
      <c r="N211" s="53">
        <f t="shared" si="97"/>
        <v>3117382.6890733703</v>
      </c>
      <c r="O211" s="45">
        <f t="shared" si="73"/>
        <v>25388179.515590876</v>
      </c>
      <c r="Q211" s="45">
        <f>SUM(C211:M211)+'2018'!N195</f>
        <v>25367473.18498794</v>
      </c>
      <c r="R211" s="340"/>
    </row>
    <row r="212" spans="1:19" x14ac:dyDescent="0.25">
      <c r="A212" s="48" t="s">
        <v>23</v>
      </c>
      <c r="B212" s="54" t="s">
        <v>44</v>
      </c>
      <c r="C212" s="49">
        <f t="shared" ref="C212:N212" si="98">C183</f>
        <v>46497960</v>
      </c>
      <c r="D212" s="49">
        <f t="shared" si="98"/>
        <v>43661142</v>
      </c>
      <c r="E212" s="49">
        <f t="shared" si="98"/>
        <v>80283501</v>
      </c>
      <c r="F212" s="49">
        <f t="shared" si="98"/>
        <v>22577909</v>
      </c>
      <c r="G212" s="49">
        <f t="shared" si="98"/>
        <v>42148411</v>
      </c>
      <c r="H212" s="49">
        <f t="shared" si="98"/>
        <v>47528352</v>
      </c>
      <c r="I212" s="49">
        <f t="shared" si="98"/>
        <v>49991298</v>
      </c>
      <c r="J212" s="49">
        <f t="shared" si="98"/>
        <v>51938644</v>
      </c>
      <c r="K212" s="49">
        <f t="shared" si="98"/>
        <v>47674344</v>
      </c>
      <c r="L212" s="139">
        <f t="shared" si="98"/>
        <v>47553905</v>
      </c>
      <c r="M212" s="49">
        <f t="shared" si="98"/>
        <v>45422323</v>
      </c>
      <c r="N212" s="49">
        <f t="shared" si="98"/>
        <v>112890627</v>
      </c>
      <c r="O212" s="226" t="s">
        <v>82</v>
      </c>
      <c r="R212" s="340"/>
      <c r="S212" s="340"/>
    </row>
    <row r="213" spans="1:19" x14ac:dyDescent="0.25">
      <c r="A213" s="48" t="s">
        <v>46</v>
      </c>
      <c r="B213" s="54" t="s">
        <v>44</v>
      </c>
      <c r="C213" s="142">
        <f t="shared" ref="C213:N213" si="99">C187-C212</f>
        <v>-6127.4699999988079</v>
      </c>
      <c r="D213" s="49">
        <f t="shared" si="99"/>
        <v>54166.920000001788</v>
      </c>
      <c r="E213" s="49">
        <f t="shared" si="99"/>
        <v>-21138.840000003576</v>
      </c>
      <c r="F213" s="49">
        <f t="shared" si="99"/>
        <v>70680.539999999106</v>
      </c>
      <c r="G213" s="49">
        <f t="shared" si="99"/>
        <v>-3262.9200000017881</v>
      </c>
      <c r="H213" s="49">
        <f t="shared" si="99"/>
        <v>18739.45000000298</v>
      </c>
      <c r="I213" s="49">
        <f t="shared" si="99"/>
        <v>-32745.85000000149</v>
      </c>
      <c r="J213" s="49">
        <f t="shared" si="99"/>
        <v>-19783.130000002682</v>
      </c>
      <c r="K213" s="49">
        <f t="shared" si="99"/>
        <v>70225.920000001788</v>
      </c>
      <c r="L213" s="139">
        <f t="shared" si="99"/>
        <v>-41067.829999998212</v>
      </c>
      <c r="M213" s="49">
        <f t="shared" si="99"/>
        <v>15140.109999999404</v>
      </c>
      <c r="N213" s="49">
        <f t="shared" si="99"/>
        <v>-38167.140000000596</v>
      </c>
      <c r="O213" s="276">
        <f>SUM(C213:N213)</f>
        <v>66659.759999997914</v>
      </c>
      <c r="R213" s="340"/>
    </row>
    <row r="214" spans="1:19" x14ac:dyDescent="0.25">
      <c r="C214" s="45">
        <f>C211/1000</f>
        <v>4523.7077902516394</v>
      </c>
      <c r="D214" s="45">
        <f t="shared" ref="D214:N214" si="100">D211/1000</f>
        <v>3230.0973604920232</v>
      </c>
      <c r="E214" s="45">
        <f t="shared" si="100"/>
        <v>3116.635166294815</v>
      </c>
      <c r="F214" s="45">
        <f t="shared" si="100"/>
        <v>1911.716986920469</v>
      </c>
      <c r="G214" s="45">
        <f t="shared" si="100"/>
        <v>1393.3891224045374</v>
      </c>
      <c r="H214" s="45">
        <f t="shared" si="100"/>
        <v>810.56946488198253</v>
      </c>
      <c r="I214" s="45">
        <f t="shared" si="100"/>
        <v>854.64081683240454</v>
      </c>
      <c r="J214" s="45">
        <f t="shared" si="100"/>
        <v>910.15119656210618</v>
      </c>
      <c r="K214" s="45">
        <f t="shared" si="100"/>
        <v>1146.5544292580212</v>
      </c>
      <c r="L214" s="45">
        <f t="shared" si="100"/>
        <v>1860.2291066965224</v>
      </c>
      <c r="M214" s="45">
        <f t="shared" si="100"/>
        <v>2513.1053859229851</v>
      </c>
      <c r="N214" s="45">
        <f t="shared" si="100"/>
        <v>3117.3826890733703</v>
      </c>
      <c r="R214" s="340"/>
    </row>
    <row r="215" spans="1:19" ht="13" x14ac:dyDescent="0.3">
      <c r="A215" s="350" t="s">
        <v>64</v>
      </c>
      <c r="B215" s="351"/>
      <c r="C215" s="351"/>
      <c r="D215" s="351"/>
      <c r="E215" s="351"/>
      <c r="F215" s="351"/>
      <c r="G215" s="351"/>
      <c r="H215" s="351"/>
      <c r="I215" s="351"/>
      <c r="J215" s="351"/>
      <c r="K215" s="351"/>
      <c r="L215" s="351"/>
      <c r="M215" s="351"/>
      <c r="N215" s="352"/>
    </row>
    <row r="216" spans="1:19" x14ac:dyDescent="0.25">
      <c r="A216" s="174" t="s">
        <v>8</v>
      </c>
      <c r="B216" s="174" t="s">
        <v>66</v>
      </c>
      <c r="C216" s="175">
        <f>(C188+C189+C190)/1000000</f>
        <v>9.6484113712426947</v>
      </c>
      <c r="D216" s="175">
        <f t="shared" ref="D216:I216" si="101">(D188+D189+D190)/1000000</f>
        <v>9.5160151377826558</v>
      </c>
      <c r="E216" s="175">
        <f t="shared" si="101"/>
        <v>21.257496375656128</v>
      </c>
      <c r="F216" s="175">
        <f t="shared" si="101"/>
        <v>8.2836120656000496</v>
      </c>
      <c r="G216" s="175">
        <f t="shared" si="101"/>
        <v>12.766651592918443</v>
      </c>
      <c r="H216" s="175">
        <f t="shared" si="101"/>
        <v>14.891932267953694</v>
      </c>
      <c r="I216" s="175">
        <f t="shared" si="101"/>
        <v>15.967851706356646</v>
      </c>
      <c r="J216" s="175">
        <f>(J188+J190)/1000000</f>
        <v>15.811323263356138</v>
      </c>
      <c r="K216" s="175">
        <f>(K188+K190)/1000000</f>
        <v>13.660429677414397</v>
      </c>
      <c r="L216" s="175">
        <f>(L188+L190)/1000000</f>
        <v>13.413276203887312</v>
      </c>
      <c r="M216" s="175">
        <f>(M188+M190)/1000000</f>
        <v>12.362794377579043</v>
      </c>
      <c r="N216" s="175">
        <f>(N188+N190)/1000000</f>
        <v>23.091784268921607</v>
      </c>
      <c r="O216" s="135">
        <f>SUM(C216:N216)</f>
        <v>170.67157830866881</v>
      </c>
      <c r="P216" s="135">
        <f>SUM(C216:M216)+'2015'!N146</f>
        <v>161.45383433192282</v>
      </c>
    </row>
    <row r="217" spans="1:19" x14ac:dyDescent="0.25">
      <c r="A217" s="174" t="s">
        <v>1</v>
      </c>
      <c r="B217" s="174" t="s">
        <v>66</v>
      </c>
      <c r="C217" s="175">
        <f t="shared" ref="C217:I217" si="102">(C192+C193+C194)/1000000</f>
        <v>30.641195591605786</v>
      </c>
      <c r="D217" s="175">
        <f t="shared" si="102"/>
        <v>29.786326747374531</v>
      </c>
      <c r="E217" s="175">
        <f t="shared" si="102"/>
        <v>53.21669022635777</v>
      </c>
      <c r="F217" s="175">
        <f t="shared" si="102"/>
        <v>11.581440757821415</v>
      </c>
      <c r="G217" s="175">
        <f t="shared" si="102"/>
        <v>26.706858328010561</v>
      </c>
      <c r="H217" s="175">
        <f t="shared" si="102"/>
        <v>30.57165802423032</v>
      </c>
      <c r="I217" s="175">
        <f t="shared" si="102"/>
        <v>31.304106399511642</v>
      </c>
      <c r="J217" s="175">
        <f>(J192+J194)/1000000</f>
        <v>32.20550743375987</v>
      </c>
      <c r="K217" s="175">
        <f>(K192+K194)/1000000</f>
        <v>31.034896209672439</v>
      </c>
      <c r="L217" s="175">
        <f>(L192+L194)/1000000</f>
        <v>30.700438005855116</v>
      </c>
      <c r="M217" s="175">
        <f>(M192+M194)/1000000</f>
        <v>29.156287097710941</v>
      </c>
      <c r="N217" s="175">
        <f>(N192+N194)/1000000</f>
        <v>84.840127739462602</v>
      </c>
      <c r="O217" s="135">
        <f>SUM(C217:N217)</f>
        <v>421.74553256137301</v>
      </c>
      <c r="P217" s="135">
        <f>SUM(C217:M217)+'2015'!N147</f>
        <v>367.06968709891532</v>
      </c>
    </row>
    <row r="218" spans="1:19" x14ac:dyDescent="0.25">
      <c r="A218" s="173" t="s">
        <v>29</v>
      </c>
      <c r="B218" s="174" t="s">
        <v>66</v>
      </c>
      <c r="C218" s="175">
        <f>C211/1000000</f>
        <v>4.52370779025164</v>
      </c>
      <c r="D218" s="175">
        <f t="shared" ref="D218:N218" si="103">D211/1000000</f>
        <v>3.2300973604920231</v>
      </c>
      <c r="E218" s="175">
        <f t="shared" si="103"/>
        <v>3.1166351662948149</v>
      </c>
      <c r="F218" s="175">
        <f t="shared" si="103"/>
        <v>1.9117169869204689</v>
      </c>
      <c r="G218" s="175">
        <f t="shared" si="103"/>
        <v>1.3933891224045374</v>
      </c>
      <c r="H218" s="175">
        <f t="shared" si="103"/>
        <v>0.81056946488198256</v>
      </c>
      <c r="I218" s="175">
        <f t="shared" si="103"/>
        <v>0.85464081683240456</v>
      </c>
      <c r="J218" s="175">
        <f t="shared" si="103"/>
        <v>0.91015119656210619</v>
      </c>
      <c r="K218" s="175">
        <f t="shared" si="103"/>
        <v>1.146554429258021</v>
      </c>
      <c r="L218" s="175">
        <f t="shared" si="103"/>
        <v>1.8602291066965224</v>
      </c>
      <c r="M218" s="175">
        <f t="shared" si="103"/>
        <v>2.513105385922985</v>
      </c>
      <c r="N218" s="175">
        <f t="shared" si="103"/>
        <v>3.1173826890733705</v>
      </c>
      <c r="O218" s="135">
        <f t="shared" ref="O218" si="104">SUM(C218:N218)</f>
        <v>25.388179515590874</v>
      </c>
    </row>
    <row r="219" spans="1:19" x14ac:dyDescent="0.25">
      <c r="A219" s="173" t="s">
        <v>65</v>
      </c>
      <c r="B219" s="174" t="s">
        <v>66</v>
      </c>
      <c r="C219" s="175">
        <f t="shared" ref="C219:O219" si="105">(C187/1000000)-C216-C217-C218</f>
        <v>1.6785177768998825</v>
      </c>
      <c r="D219" s="175">
        <f t="shared" si="105"/>
        <v>1.1828696743507847</v>
      </c>
      <c r="E219" s="175">
        <f t="shared" si="105"/>
        <v>2.6715403916912788</v>
      </c>
      <c r="F219" s="175">
        <f t="shared" si="105"/>
        <v>0.87181972965806609</v>
      </c>
      <c r="G219" s="175">
        <f t="shared" si="105"/>
        <v>1.278249036666457</v>
      </c>
      <c r="H219" s="175">
        <f t="shared" si="105"/>
        <v>1.2729316929340089</v>
      </c>
      <c r="I219" s="175">
        <f>(I187/1000000)-I216-I217-I218</f>
        <v>1.8319532272993011</v>
      </c>
      <c r="J219" s="175">
        <f t="shared" si="105"/>
        <v>2.9918789763218836</v>
      </c>
      <c r="K219" s="175">
        <f t="shared" si="105"/>
        <v>1.9026896036551444</v>
      </c>
      <c r="L219" s="175">
        <f t="shared" si="105"/>
        <v>1.5388938535610526</v>
      </c>
      <c r="M219" s="175">
        <f t="shared" si="105"/>
        <v>1.4052762487870276</v>
      </c>
      <c r="N219" s="175">
        <f t="shared" si="105"/>
        <v>1.8031651625424092</v>
      </c>
      <c r="O219">
        <f t="shared" si="105"/>
        <v>20.429785374367274</v>
      </c>
    </row>
    <row r="220" spans="1:19" x14ac:dyDescent="0.25">
      <c r="F220" s="135"/>
      <c r="G220" s="135"/>
    </row>
    <row r="221" spans="1:19" x14ac:dyDescent="0.25">
      <c r="A221" s="313" t="s">
        <v>8</v>
      </c>
      <c r="C221">
        <f t="shared" ref="C221:N221" si="106">C188/1000</f>
        <v>9646.2116611572201</v>
      </c>
      <c r="D221">
        <f t="shared" si="106"/>
        <v>9504.457817297005</v>
      </c>
      <c r="E221">
        <f t="shared" si="106"/>
        <v>21254.37819689637</v>
      </c>
      <c r="F221">
        <f t="shared" si="106"/>
        <v>8283.0362686829849</v>
      </c>
      <c r="G221">
        <f t="shared" si="106"/>
        <v>12766.260623187714</v>
      </c>
      <c r="H221">
        <f t="shared" si="106"/>
        <v>14883.095785283775</v>
      </c>
      <c r="I221">
        <f t="shared" si="106"/>
        <v>15967.65783343266</v>
      </c>
      <c r="J221">
        <f t="shared" si="106"/>
        <v>15806.392142307392</v>
      </c>
      <c r="K221">
        <f t="shared" si="106"/>
        <v>13659.358101268233</v>
      </c>
      <c r="L221">
        <f t="shared" si="106"/>
        <v>13408.364449373614</v>
      </c>
      <c r="M221">
        <f t="shared" si="106"/>
        <v>12352.076806402409</v>
      </c>
      <c r="N221">
        <f t="shared" si="106"/>
        <v>23076.710366973759</v>
      </c>
    </row>
    <row r="222" spans="1:19" x14ac:dyDescent="0.25">
      <c r="A222" s="313" t="s">
        <v>38</v>
      </c>
      <c r="C222">
        <f t="shared" ref="C222:N222" si="107">C189/1000</f>
        <v>0</v>
      </c>
      <c r="D222">
        <f t="shared" si="107"/>
        <v>0</v>
      </c>
      <c r="E222">
        <f t="shared" si="107"/>
        <v>0</v>
      </c>
      <c r="F222">
        <f t="shared" si="107"/>
        <v>0</v>
      </c>
      <c r="G222">
        <f t="shared" si="107"/>
        <v>0</v>
      </c>
      <c r="H222">
        <f t="shared" si="107"/>
        <v>0</v>
      </c>
      <c r="I222">
        <f t="shared" si="107"/>
        <v>0</v>
      </c>
      <c r="J222">
        <f t="shared" si="107"/>
        <v>0</v>
      </c>
      <c r="K222">
        <f t="shared" si="107"/>
        <v>0</v>
      </c>
      <c r="L222">
        <f t="shared" si="107"/>
        <v>0</v>
      </c>
      <c r="M222">
        <f t="shared" si="107"/>
        <v>0</v>
      </c>
      <c r="N222">
        <f t="shared" si="107"/>
        <v>0</v>
      </c>
    </row>
    <row r="223" spans="1:19" x14ac:dyDescent="0.25">
      <c r="A223" s="313" t="s">
        <v>0</v>
      </c>
      <c r="C223">
        <f t="shared" ref="C223:N223" si="108">C190/1000</f>
        <v>2.1997100854747176</v>
      </c>
      <c r="D223">
        <f t="shared" si="108"/>
        <v>11.557320485651978</v>
      </c>
      <c r="E223">
        <f t="shared" si="108"/>
        <v>3.1181787597558803</v>
      </c>
      <c r="F223">
        <f t="shared" si="108"/>
        <v>0.57579691706437475</v>
      </c>
      <c r="G223">
        <f t="shared" si="108"/>
        <v>0.39096973072792707</v>
      </c>
      <c r="H223">
        <f t="shared" si="108"/>
        <v>8.8364826699198407</v>
      </c>
      <c r="I223">
        <f t="shared" si="108"/>
        <v>0.19387292398569045</v>
      </c>
      <c r="J223">
        <f t="shared" si="108"/>
        <v>4.931121048745708</v>
      </c>
      <c r="K223">
        <f t="shared" si="108"/>
        <v>1.0715761461636473</v>
      </c>
      <c r="L223">
        <f t="shared" si="108"/>
        <v>4.911754513698086</v>
      </c>
      <c r="M223">
        <f t="shared" si="108"/>
        <v>10.717571176633568</v>
      </c>
      <c r="N223">
        <f t="shared" si="108"/>
        <v>15.073901947846739</v>
      </c>
    </row>
    <row r="224" spans="1:19" x14ac:dyDescent="0.25">
      <c r="A224" s="313" t="s">
        <v>103</v>
      </c>
      <c r="C224">
        <f t="shared" ref="C224:N224" si="109">C191/1000</f>
        <v>0</v>
      </c>
      <c r="D224">
        <f t="shared" si="109"/>
        <v>0</v>
      </c>
      <c r="E224">
        <f t="shared" si="109"/>
        <v>0</v>
      </c>
      <c r="F224">
        <f t="shared" si="109"/>
        <v>0</v>
      </c>
      <c r="G224">
        <f t="shared" si="109"/>
        <v>0</v>
      </c>
      <c r="H224">
        <f t="shared" si="109"/>
        <v>0</v>
      </c>
      <c r="I224">
        <f t="shared" si="109"/>
        <v>0</v>
      </c>
      <c r="J224">
        <f t="shared" si="109"/>
        <v>0</v>
      </c>
      <c r="K224">
        <f t="shared" si="109"/>
        <v>0</v>
      </c>
      <c r="L224">
        <f t="shared" si="109"/>
        <v>0</v>
      </c>
      <c r="M224">
        <f t="shared" si="109"/>
        <v>0</v>
      </c>
      <c r="N224">
        <f t="shared" si="109"/>
        <v>0</v>
      </c>
    </row>
    <row r="225" spans="1:14" x14ac:dyDescent="0.25">
      <c r="A225" s="313" t="s">
        <v>1</v>
      </c>
      <c r="C225">
        <f t="shared" ref="C225:N225" si="110">C192/1000</f>
        <v>30640.479685959785</v>
      </c>
      <c r="D225">
        <f t="shared" si="110"/>
        <v>29784.46243733864</v>
      </c>
      <c r="E225">
        <f t="shared" si="110"/>
        <v>53209.284176902096</v>
      </c>
      <c r="F225">
        <f t="shared" si="110"/>
        <v>11581.215053454969</v>
      </c>
      <c r="G225">
        <f t="shared" si="110"/>
        <v>26706.205378562569</v>
      </c>
      <c r="H225">
        <f t="shared" si="110"/>
        <v>30565.875745295401</v>
      </c>
      <c r="I225">
        <f t="shared" si="110"/>
        <v>31303.440835762289</v>
      </c>
      <c r="J225">
        <f t="shared" si="110"/>
        <v>32196.371914752272</v>
      </c>
      <c r="K225">
        <f t="shared" si="110"/>
        <v>31034.185163818445</v>
      </c>
      <c r="L225">
        <f t="shared" si="110"/>
        <v>30697.047936069728</v>
      </c>
      <c r="M225">
        <f t="shared" si="110"/>
        <v>29150.435147796499</v>
      </c>
      <c r="N225">
        <f t="shared" si="110"/>
        <v>84832.869194330735</v>
      </c>
    </row>
    <row r="226" spans="1:14" x14ac:dyDescent="0.25">
      <c r="A226" s="313" t="s">
        <v>83</v>
      </c>
      <c r="C226">
        <f t="shared" ref="C226:N226" si="111">C193/1000</f>
        <v>0</v>
      </c>
      <c r="D226">
        <f t="shared" si="111"/>
        <v>0</v>
      </c>
      <c r="E226">
        <f t="shared" si="111"/>
        <v>0</v>
      </c>
      <c r="F226">
        <f t="shared" si="111"/>
        <v>0</v>
      </c>
      <c r="G226">
        <f t="shared" si="111"/>
        <v>0</v>
      </c>
      <c r="H226">
        <f t="shared" si="111"/>
        <v>0</v>
      </c>
      <c r="I226">
        <f t="shared" si="111"/>
        <v>0</v>
      </c>
      <c r="J226">
        <f t="shared" si="111"/>
        <v>0</v>
      </c>
      <c r="K226">
        <f t="shared" si="111"/>
        <v>0</v>
      </c>
      <c r="L226">
        <f t="shared" si="111"/>
        <v>0</v>
      </c>
      <c r="M226">
        <f t="shared" si="111"/>
        <v>0</v>
      </c>
      <c r="N226">
        <f t="shared" si="111"/>
        <v>0</v>
      </c>
    </row>
    <row r="227" spans="1:14" x14ac:dyDescent="0.25">
      <c r="A227" s="313" t="s">
        <v>40</v>
      </c>
      <c r="C227">
        <f t="shared" ref="C227:N227" si="112">C194/1000</f>
        <v>0.71590564599995365</v>
      </c>
      <c r="D227">
        <f t="shared" si="112"/>
        <v>1.8643100358904949</v>
      </c>
      <c r="E227">
        <f t="shared" si="112"/>
        <v>7.4060494556818082</v>
      </c>
      <c r="F227">
        <f t="shared" si="112"/>
        <v>0.22570436644509462</v>
      </c>
      <c r="G227">
        <f t="shared" si="112"/>
        <v>0.65294944799318766</v>
      </c>
      <c r="H227">
        <f t="shared" si="112"/>
        <v>5.7822789349186774</v>
      </c>
      <c r="I227">
        <f t="shared" si="112"/>
        <v>0.66556374935293738</v>
      </c>
      <c r="J227">
        <f t="shared" si="112"/>
        <v>9.1355190075992354</v>
      </c>
      <c r="K227">
        <f t="shared" si="112"/>
        <v>0.71104585399643883</v>
      </c>
      <c r="L227">
        <f t="shared" si="112"/>
        <v>3.3900697853900752</v>
      </c>
      <c r="M227">
        <f t="shared" si="112"/>
        <v>5.851949914439647</v>
      </c>
      <c r="N227">
        <f t="shared" si="112"/>
        <v>7.2585451318598837</v>
      </c>
    </row>
    <row r="228" spans="1:14" x14ac:dyDescent="0.25">
      <c r="A228" s="313" t="s">
        <v>2</v>
      </c>
      <c r="C228">
        <f t="shared" ref="C228:N228" si="113">C195/1000</f>
        <v>527.26850775184846</v>
      </c>
      <c r="D228">
        <f t="shared" si="113"/>
        <v>381.75803009372044</v>
      </c>
      <c r="E228">
        <f t="shared" si="113"/>
        <v>1892.0616843743471</v>
      </c>
      <c r="F228">
        <f t="shared" si="113"/>
        <v>220.93648709525669</v>
      </c>
      <c r="G228">
        <f t="shared" si="113"/>
        <v>754.46758835606101</v>
      </c>
      <c r="H228">
        <f t="shared" si="113"/>
        <v>849.73990289179937</v>
      </c>
      <c r="I228">
        <f t="shared" si="113"/>
        <v>1240.7797180936359</v>
      </c>
      <c r="J228">
        <f t="shared" si="113"/>
        <v>2109.6961227200118</v>
      </c>
      <c r="K228">
        <f t="shared" si="113"/>
        <v>1206.3583929442905</v>
      </c>
      <c r="L228">
        <f t="shared" si="113"/>
        <v>765.99690881148524</v>
      </c>
      <c r="M228">
        <f t="shared" si="113"/>
        <v>607.85354144601126</v>
      </c>
      <c r="N228">
        <f t="shared" si="113"/>
        <v>960.70608547258462</v>
      </c>
    </row>
    <row r="229" spans="1:14" x14ac:dyDescent="0.25">
      <c r="A229" s="313" t="s">
        <v>35</v>
      </c>
      <c r="C229">
        <f t="shared" ref="C229:N229" si="114">C197/1000</f>
        <v>0.10798576783239523</v>
      </c>
      <c r="D229">
        <f t="shared" si="114"/>
        <v>9.9122821457120855E-2</v>
      </c>
      <c r="E229">
        <f t="shared" si="114"/>
        <v>9.8973933060542529E-2</v>
      </c>
      <c r="F229">
        <f t="shared" si="114"/>
        <v>0.12137879262158421</v>
      </c>
      <c r="G229">
        <f t="shared" si="114"/>
        <v>0.1479885425773228</v>
      </c>
      <c r="H229">
        <f t="shared" si="114"/>
        <v>0.14005519911567732</v>
      </c>
      <c r="I229">
        <f t="shared" si="114"/>
        <v>0.14790305541176385</v>
      </c>
      <c r="J229">
        <f t="shared" si="114"/>
        <v>0</v>
      </c>
      <c r="K229">
        <f t="shared" si="114"/>
        <v>0.12318118315712955</v>
      </c>
      <c r="L229">
        <f t="shared" si="114"/>
        <v>0.13588254960596821</v>
      </c>
      <c r="M229">
        <f t="shared" si="114"/>
        <v>0.13604533134423796</v>
      </c>
      <c r="N229">
        <f t="shared" si="114"/>
        <v>0.14794996274828023</v>
      </c>
    </row>
    <row r="230" spans="1:14" x14ac:dyDescent="0.25">
      <c r="A230" s="313" t="s">
        <v>4</v>
      </c>
      <c r="C230">
        <f t="shared" ref="C230:N230" si="115">C198/1000</f>
        <v>0.10198655850837327</v>
      </c>
      <c r="D230">
        <f t="shared" si="115"/>
        <v>4.5105889966093882</v>
      </c>
      <c r="E230">
        <f t="shared" si="115"/>
        <v>5.1046555778497993</v>
      </c>
      <c r="F230">
        <f t="shared" si="115"/>
        <v>11.806846191372282</v>
      </c>
      <c r="G230">
        <f t="shared" si="115"/>
        <v>12.701016674440231</v>
      </c>
      <c r="H230">
        <f t="shared" si="115"/>
        <v>13.469308577810567</v>
      </c>
      <c r="I230">
        <f t="shared" si="115"/>
        <v>7.4181377048751562</v>
      </c>
      <c r="J230">
        <f t="shared" si="115"/>
        <v>5.6068635642438025</v>
      </c>
      <c r="K230">
        <f t="shared" si="115"/>
        <v>13.516881537168922</v>
      </c>
      <c r="L230">
        <f t="shared" si="115"/>
        <v>12.334338785924102</v>
      </c>
      <c r="M230">
        <f t="shared" si="115"/>
        <v>0.60920299109294784</v>
      </c>
      <c r="N230">
        <f t="shared" si="115"/>
        <v>0.46784177409591321</v>
      </c>
    </row>
    <row r="231" spans="1:14" x14ac:dyDescent="0.25">
      <c r="A231" s="313" t="s">
        <v>101</v>
      </c>
      <c r="C231">
        <f t="shared" ref="C231:N231" si="116">C199/1000</f>
        <v>10.038676935530075</v>
      </c>
      <c r="D231">
        <f t="shared" si="116"/>
        <v>12.600613212503696</v>
      </c>
      <c r="E231">
        <f t="shared" si="116"/>
        <v>9.2065752480256187</v>
      </c>
      <c r="F231">
        <f t="shared" si="116"/>
        <v>8.6489913221760268</v>
      </c>
      <c r="G231">
        <f t="shared" si="116"/>
        <v>14.076910151375339</v>
      </c>
      <c r="H231">
        <f t="shared" si="116"/>
        <v>23.700340873210791</v>
      </c>
      <c r="I231">
        <f t="shared" si="116"/>
        <v>28.140554982026071</v>
      </c>
      <c r="J231">
        <f t="shared" si="116"/>
        <v>33.683165387905007</v>
      </c>
      <c r="K231">
        <f t="shared" si="116"/>
        <v>27.065810211419375</v>
      </c>
      <c r="L231">
        <f t="shared" si="116"/>
        <v>34.008604584470191</v>
      </c>
      <c r="M231">
        <f t="shared" si="116"/>
        <v>32.86194985286442</v>
      </c>
      <c r="N231">
        <f t="shared" si="116"/>
        <v>43.754202158982963</v>
      </c>
    </row>
    <row r="232" spans="1:14" x14ac:dyDescent="0.25">
      <c r="A232" s="313" t="s">
        <v>102</v>
      </c>
      <c r="C232">
        <f t="shared" ref="C232:N232" si="117">C200/1000</f>
        <v>147.47856281243176</v>
      </c>
      <c r="D232">
        <f t="shared" si="117"/>
        <v>67.570725774512269</v>
      </c>
      <c r="E232">
        <f t="shared" si="117"/>
        <v>140.00012791918377</v>
      </c>
      <c r="F232">
        <f t="shared" si="117"/>
        <v>144.16791171891603</v>
      </c>
      <c r="G232">
        <f t="shared" si="117"/>
        <v>155.57395530699554</v>
      </c>
      <c r="H232">
        <f t="shared" si="117"/>
        <v>144.48394459057093</v>
      </c>
      <c r="I232">
        <f t="shared" si="117"/>
        <v>165.24468865879317</v>
      </c>
      <c r="J232">
        <f t="shared" si="117"/>
        <v>159.96504701937579</v>
      </c>
      <c r="K232">
        <f t="shared" si="117"/>
        <v>164.3267027507122</v>
      </c>
      <c r="L232">
        <f t="shared" si="117"/>
        <v>169.46652122291974</v>
      </c>
      <c r="M232">
        <f t="shared" si="117"/>
        <v>143.32375657115466</v>
      </c>
      <c r="N232">
        <f t="shared" si="117"/>
        <v>153.89595179170436</v>
      </c>
    </row>
    <row r="233" spans="1:14" x14ac:dyDescent="0.25">
      <c r="A233" s="313" t="s">
        <v>5</v>
      </c>
      <c r="C233">
        <f t="shared" ref="C233:N233" si="118">C201/1000</f>
        <v>8.167923494655895</v>
      </c>
      <c r="D233">
        <f t="shared" si="118"/>
        <v>10.426919824792488</v>
      </c>
      <c r="E233">
        <f t="shared" si="118"/>
        <v>12.071820623293444</v>
      </c>
      <c r="F233">
        <f t="shared" si="118"/>
        <v>10.265034585922903</v>
      </c>
      <c r="G233">
        <f t="shared" si="118"/>
        <v>21.033371575094495</v>
      </c>
      <c r="H233">
        <f t="shared" si="118"/>
        <v>35.491988244471429</v>
      </c>
      <c r="I233">
        <f t="shared" si="118"/>
        <v>24.945649116138171</v>
      </c>
      <c r="J233">
        <f t="shared" si="118"/>
        <v>12.810118840396562</v>
      </c>
      <c r="K233">
        <f t="shared" si="118"/>
        <v>12.36618902133525</v>
      </c>
      <c r="L233">
        <f t="shared" si="118"/>
        <v>27.823950304610317</v>
      </c>
      <c r="M233">
        <f t="shared" si="118"/>
        <v>4.934644261184749</v>
      </c>
      <c r="N233">
        <f t="shared" si="118"/>
        <v>5.7190657897494015</v>
      </c>
    </row>
    <row r="234" spans="1:14" x14ac:dyDescent="0.25">
      <c r="A234" s="313" t="s">
        <v>43</v>
      </c>
      <c r="C234">
        <f t="shared" ref="C234:N234" si="119">C202/1000</f>
        <v>480.06272931756104</v>
      </c>
      <c r="D234">
        <f t="shared" si="119"/>
        <v>362.37601415668053</v>
      </c>
      <c r="E234">
        <f t="shared" si="119"/>
        <v>342.45380733626757</v>
      </c>
      <c r="F234">
        <f t="shared" si="119"/>
        <v>234.46470525471688</v>
      </c>
      <c r="G234">
        <f t="shared" si="119"/>
        <v>138.33828970966235</v>
      </c>
      <c r="H234">
        <f t="shared" si="119"/>
        <v>53.098927561870866</v>
      </c>
      <c r="I234">
        <f t="shared" si="119"/>
        <v>21.003233213439469</v>
      </c>
      <c r="J234">
        <f t="shared" si="119"/>
        <v>38.355385088257208</v>
      </c>
      <c r="K234">
        <f t="shared" si="119"/>
        <v>71.202729756956074</v>
      </c>
      <c r="L234">
        <f t="shared" si="119"/>
        <v>229.49363664775038</v>
      </c>
      <c r="M234">
        <f t="shared" si="119"/>
        <v>300.02597094670523</v>
      </c>
      <c r="N234">
        <f t="shared" si="119"/>
        <v>170.19144059413489</v>
      </c>
    </row>
    <row r="235" spans="1:14" x14ac:dyDescent="0.25">
      <c r="A235" s="313" t="s">
        <v>11</v>
      </c>
      <c r="C235">
        <f t="shared" ref="C235:N235" si="120">C203/1000</f>
        <v>0</v>
      </c>
      <c r="D235">
        <f t="shared" si="120"/>
        <v>0</v>
      </c>
      <c r="E235">
        <f t="shared" si="120"/>
        <v>0</v>
      </c>
      <c r="F235">
        <f t="shared" si="120"/>
        <v>0</v>
      </c>
      <c r="G235">
        <f t="shared" si="120"/>
        <v>0</v>
      </c>
      <c r="H235">
        <f t="shared" si="120"/>
        <v>0</v>
      </c>
      <c r="I235">
        <f t="shared" si="120"/>
        <v>0</v>
      </c>
      <c r="J235">
        <f t="shared" si="120"/>
        <v>0</v>
      </c>
      <c r="K235">
        <f t="shared" si="120"/>
        <v>0</v>
      </c>
      <c r="L235">
        <f t="shared" si="120"/>
        <v>0</v>
      </c>
      <c r="M235">
        <f t="shared" si="120"/>
        <v>0</v>
      </c>
      <c r="N235">
        <f t="shared" si="120"/>
        <v>0</v>
      </c>
    </row>
    <row r="236" spans="1:14" x14ac:dyDescent="0.25">
      <c r="A236" s="313" t="s">
        <v>104</v>
      </c>
      <c r="C236">
        <f t="shared" ref="C236:N236" si="121">C204/1000</f>
        <v>348.04512880135456</v>
      </c>
      <c r="D236">
        <f t="shared" si="121"/>
        <v>247.259375023236</v>
      </c>
      <c r="E236">
        <f t="shared" si="121"/>
        <v>155.11914599670484</v>
      </c>
      <c r="F236">
        <f t="shared" si="121"/>
        <v>140.5767044661452</v>
      </c>
      <c r="G236">
        <f t="shared" si="121"/>
        <v>96.480530379734589</v>
      </c>
      <c r="H236">
        <f t="shared" si="121"/>
        <v>77.959725799182976</v>
      </c>
      <c r="I236">
        <f t="shared" si="121"/>
        <v>228.4742441922912</v>
      </c>
      <c r="J236">
        <f t="shared" si="121"/>
        <v>297.30471519883463</v>
      </c>
      <c r="K236">
        <f t="shared" si="121"/>
        <v>269.69869094781541</v>
      </c>
      <c r="L236">
        <f t="shared" si="121"/>
        <v>177.5145648778909</v>
      </c>
      <c r="M236">
        <f t="shared" si="121"/>
        <v>193.45746150482506</v>
      </c>
      <c r="N236">
        <f t="shared" si="121"/>
        <v>203.51816936509547</v>
      </c>
    </row>
    <row r="237" spans="1:14" x14ac:dyDescent="0.25">
      <c r="A237" s="313" t="s">
        <v>106</v>
      </c>
    </row>
    <row r="238" spans="1:14" x14ac:dyDescent="0.25">
      <c r="A238" s="313" t="s">
        <v>115</v>
      </c>
      <c r="C238">
        <f t="shared" ref="C238:N238" si="122">C206/1000</f>
        <v>0.40994597047483372</v>
      </c>
      <c r="D238">
        <f t="shared" si="122"/>
        <v>0</v>
      </c>
      <c r="E238">
        <f t="shared" si="122"/>
        <v>0</v>
      </c>
      <c r="F238">
        <f t="shared" si="122"/>
        <v>0</v>
      </c>
      <c r="G238">
        <f t="shared" si="122"/>
        <v>0</v>
      </c>
      <c r="H238">
        <f t="shared" si="122"/>
        <v>0</v>
      </c>
      <c r="I238">
        <f t="shared" si="122"/>
        <v>0</v>
      </c>
      <c r="J238">
        <f t="shared" si="122"/>
        <v>0</v>
      </c>
      <c r="K238">
        <f t="shared" si="122"/>
        <v>0</v>
      </c>
      <c r="L238">
        <f t="shared" si="122"/>
        <v>0</v>
      </c>
      <c r="M238">
        <f t="shared" si="122"/>
        <v>0</v>
      </c>
      <c r="N238">
        <f t="shared" si="122"/>
        <v>0</v>
      </c>
    </row>
    <row r="239" spans="1:14" x14ac:dyDescent="0.25">
      <c r="A239" s="329" t="s">
        <v>116</v>
      </c>
      <c r="C239">
        <f t="shared" ref="C239:N239" si="123">C207/1000</f>
        <v>17.382709016353619</v>
      </c>
      <c r="D239">
        <f t="shared" si="123"/>
        <v>0</v>
      </c>
      <c r="E239">
        <f t="shared" si="123"/>
        <v>2.8992364229855894</v>
      </c>
      <c r="F239">
        <f t="shared" si="123"/>
        <v>2.8689532801465361</v>
      </c>
      <c r="G239">
        <f t="shared" si="123"/>
        <v>5.7855520767053346</v>
      </c>
      <c r="H239">
        <f t="shared" si="123"/>
        <v>0</v>
      </c>
      <c r="I239">
        <f t="shared" si="123"/>
        <v>0</v>
      </c>
      <c r="J239">
        <f t="shared" si="123"/>
        <v>0</v>
      </c>
      <c r="K239">
        <f t="shared" si="123"/>
        <v>0</v>
      </c>
      <c r="L239">
        <f t="shared" si="123"/>
        <v>5.7949910861368803</v>
      </c>
      <c r="M239">
        <f t="shared" si="123"/>
        <v>5.4578185868688394</v>
      </c>
      <c r="N239">
        <f t="shared" si="123"/>
        <v>15.4137869974036</v>
      </c>
    </row>
    <row r="240" spans="1:14" x14ac:dyDescent="0.25">
      <c r="A240" s="313" t="s">
        <v>111</v>
      </c>
      <c r="C240">
        <f t="shared" ref="C240:N240" si="124">C208/1000</f>
        <v>0</v>
      </c>
      <c r="D240">
        <f t="shared" si="124"/>
        <v>0</v>
      </c>
      <c r="E240">
        <f t="shared" si="124"/>
        <v>0</v>
      </c>
      <c r="F240">
        <f t="shared" si="124"/>
        <v>0</v>
      </c>
      <c r="G240">
        <f t="shared" si="124"/>
        <v>0</v>
      </c>
      <c r="H240">
        <f t="shared" si="124"/>
        <v>0</v>
      </c>
      <c r="I240">
        <f t="shared" si="124"/>
        <v>0</v>
      </c>
      <c r="J240">
        <f t="shared" si="124"/>
        <v>0</v>
      </c>
      <c r="K240">
        <f t="shared" si="124"/>
        <v>0</v>
      </c>
      <c r="L240">
        <f t="shared" si="124"/>
        <v>0</v>
      </c>
      <c r="M240">
        <f t="shared" si="124"/>
        <v>0</v>
      </c>
      <c r="N240">
        <f t="shared" si="124"/>
        <v>0</v>
      </c>
    </row>
    <row r="241" spans="1:14" x14ac:dyDescent="0.25">
      <c r="A241" s="314" t="s">
        <v>7</v>
      </c>
      <c r="C241">
        <f t="shared" ref="C241:N241" si="125">C209/1000</f>
        <v>138.59573353999659</v>
      </c>
      <c r="D241">
        <f t="shared" si="125"/>
        <v>94.550155542023163</v>
      </c>
      <c r="E241">
        <f t="shared" si="125"/>
        <v>104.79040116707017</v>
      </c>
      <c r="F241">
        <f t="shared" si="125"/>
        <v>94.948309745604874</v>
      </c>
      <c r="G241">
        <f t="shared" si="125"/>
        <v>77.06303370197088</v>
      </c>
      <c r="H241">
        <f t="shared" si="125"/>
        <v>73.130822612530324</v>
      </c>
      <c r="I241">
        <f t="shared" si="125"/>
        <v>113.11785573086739</v>
      </c>
      <c r="J241">
        <f t="shared" si="125"/>
        <v>326.44761060834855</v>
      </c>
      <c r="K241">
        <f t="shared" si="125"/>
        <v>133.40722430523888</v>
      </c>
      <c r="L241">
        <f t="shared" si="125"/>
        <v>112.94137885962532</v>
      </c>
      <c r="M241">
        <f t="shared" si="125"/>
        <v>111.91729169700987</v>
      </c>
      <c r="N241">
        <f t="shared" si="125"/>
        <v>109.74488385426827</v>
      </c>
    </row>
    <row r="242" spans="1:14" x14ac:dyDescent="0.25">
      <c r="A242" s="314" t="s">
        <v>117</v>
      </c>
      <c r="C242">
        <f t="shared" ref="C242:N242" si="126">C210/1000</f>
        <v>0.85788693333513977</v>
      </c>
      <c r="D242">
        <f t="shared" si="126"/>
        <v>1.7181289052567612</v>
      </c>
      <c r="E242">
        <f t="shared" si="126"/>
        <v>1.715548173049404</v>
      </c>
      <c r="F242">
        <f t="shared" si="126"/>
        <v>0.86068598404396079</v>
      </c>
      <c r="G242">
        <f t="shared" si="126"/>
        <v>2.5808001918383114</v>
      </c>
      <c r="H242">
        <f t="shared" si="126"/>
        <v>1.7166765834464448</v>
      </c>
      <c r="I242">
        <f t="shared" si="126"/>
        <v>2.5923008495818611</v>
      </c>
      <c r="J242">
        <f t="shared" si="126"/>
        <v>2.5930119603580715</v>
      </c>
      <c r="K242">
        <f t="shared" si="126"/>
        <v>3.4630937508727966</v>
      </c>
      <c r="L242">
        <f t="shared" si="126"/>
        <v>3.3830758306309439</v>
      </c>
      <c r="M242">
        <f t="shared" si="126"/>
        <v>3.4591526160909911</v>
      </c>
      <c r="N242">
        <f t="shared" si="126"/>
        <v>2.5931229957367496</v>
      </c>
    </row>
    <row r="243" spans="1:14" x14ac:dyDescent="0.25">
      <c r="A243" s="315" t="s">
        <v>29</v>
      </c>
      <c r="C243">
        <f t="shared" ref="C243:N243" si="127">C211/1000</f>
        <v>4523.7077902516394</v>
      </c>
      <c r="D243">
        <f t="shared" si="127"/>
        <v>3230.0973604920232</v>
      </c>
      <c r="E243">
        <f t="shared" si="127"/>
        <v>3116.635166294815</v>
      </c>
      <c r="F243">
        <f t="shared" si="127"/>
        <v>1911.716986920469</v>
      </c>
      <c r="G243">
        <f t="shared" si="127"/>
        <v>1393.3891224045374</v>
      </c>
      <c r="H243">
        <f t="shared" si="127"/>
        <v>810.56946488198253</v>
      </c>
      <c r="I243">
        <f t="shared" si="127"/>
        <v>854.64081683240454</v>
      </c>
      <c r="J243">
        <f t="shared" si="127"/>
        <v>910.15119656210618</v>
      </c>
      <c r="K243">
        <f t="shared" si="127"/>
        <v>1146.5544292580212</v>
      </c>
      <c r="L243">
        <f t="shared" si="127"/>
        <v>1860.2291066965224</v>
      </c>
      <c r="M243">
        <f t="shared" si="127"/>
        <v>2513.1053859229851</v>
      </c>
      <c r="N243">
        <f t="shared" si="127"/>
        <v>3117.3826890733703</v>
      </c>
    </row>
    <row r="244" spans="1:14" x14ac:dyDescent="0.25">
      <c r="C244">
        <f>C242+C241</f>
        <v>139.45362047333174</v>
      </c>
      <c r="D244">
        <f t="shared" ref="D244:H244" si="128">D242+D241</f>
        <v>96.268284447279925</v>
      </c>
      <c r="E244">
        <f t="shared" si="128"/>
        <v>106.50594934011957</v>
      </c>
      <c r="F244">
        <f t="shared" si="128"/>
        <v>95.808995729648828</v>
      </c>
      <c r="G244">
        <f t="shared" si="128"/>
        <v>79.643833893809187</v>
      </c>
      <c r="H244">
        <f t="shared" si="128"/>
        <v>74.847499195976766</v>
      </c>
    </row>
    <row r="246" spans="1:14" x14ac:dyDescent="0.25">
      <c r="C246">
        <f>C238+C239+C224</f>
        <v>17.792654986828452</v>
      </c>
      <c r="D246">
        <f t="shared" ref="D246:H246" si="129">D238+D239+D224</f>
        <v>0</v>
      </c>
      <c r="E246">
        <f t="shared" si="129"/>
        <v>2.8992364229855894</v>
      </c>
      <c r="F246">
        <f t="shared" si="129"/>
        <v>2.8689532801465361</v>
      </c>
      <c r="G246">
        <f t="shared" si="129"/>
        <v>5.7855520767053346</v>
      </c>
      <c r="H246">
        <f t="shared" si="129"/>
        <v>0</v>
      </c>
    </row>
    <row r="250" spans="1:14" x14ac:dyDescent="0.25">
      <c r="C250" s="45">
        <f t="shared" ref="C250:M250" si="130">C188+C189+C190</f>
        <v>9648411.3712426946</v>
      </c>
      <c r="D250" s="45">
        <f t="shared" si="130"/>
        <v>9516015.1377826557</v>
      </c>
      <c r="E250" s="45">
        <f t="shared" si="130"/>
        <v>21257496.375656128</v>
      </c>
      <c r="F250" s="45">
        <f t="shared" si="130"/>
        <v>8283612.0656000488</v>
      </c>
      <c r="G250" s="45">
        <f t="shared" si="130"/>
        <v>12766651.592918443</v>
      </c>
      <c r="H250" s="45">
        <f t="shared" si="130"/>
        <v>14891932.267953694</v>
      </c>
      <c r="I250" s="45">
        <f t="shared" si="130"/>
        <v>15967851.706356646</v>
      </c>
      <c r="J250" s="45">
        <f t="shared" si="130"/>
        <v>15811323.263356138</v>
      </c>
      <c r="K250" s="45">
        <f t="shared" si="130"/>
        <v>13660429.677414397</v>
      </c>
      <c r="L250" s="45">
        <f t="shared" si="130"/>
        <v>13413276.203887312</v>
      </c>
      <c r="M250" s="45">
        <f t="shared" si="130"/>
        <v>12362794.377579043</v>
      </c>
    </row>
    <row r="251" spans="1:14" x14ac:dyDescent="0.25">
      <c r="C251">
        <f t="shared" ref="C251:L251" si="131">C250/1000</f>
        <v>9648.4113712426952</v>
      </c>
      <c r="D251">
        <f t="shared" si="131"/>
        <v>9516.0151377826551</v>
      </c>
      <c r="E251">
        <f t="shared" si="131"/>
        <v>21257.496375656126</v>
      </c>
      <c r="F251">
        <f t="shared" si="131"/>
        <v>8283.6120656000494</v>
      </c>
      <c r="G251">
        <f t="shared" si="131"/>
        <v>12766.651592918442</v>
      </c>
      <c r="H251">
        <f t="shared" si="131"/>
        <v>14891.932267953694</v>
      </c>
      <c r="I251">
        <f t="shared" si="131"/>
        <v>15967.851706356647</v>
      </c>
      <c r="J251">
        <f t="shared" si="131"/>
        <v>15811.323263356138</v>
      </c>
      <c r="K251">
        <f t="shared" si="131"/>
        <v>13660.429677414397</v>
      </c>
      <c r="L251">
        <f t="shared" si="131"/>
        <v>13413.276203887312</v>
      </c>
      <c r="M251">
        <f>M250/1000</f>
        <v>12362.794377579043</v>
      </c>
    </row>
  </sheetData>
  <mergeCells count="3">
    <mergeCell ref="A82:N82"/>
    <mergeCell ref="A215:N215"/>
    <mergeCell ref="A157:N157"/>
  </mergeCells>
  <pageMargins left="0.70866141732283472" right="0.70866141732283472" top="0.74803149606299213" bottom="0.74803149606299213" header="0.31496062992125984" footer="0.31496062992125984"/>
  <pageSetup paperSize="9" scale="21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8A996-C22F-4233-9C4C-7C0213515402}">
  <sheetPr>
    <pageSetUpPr fitToPage="1"/>
  </sheetPr>
  <dimension ref="A1:U277"/>
  <sheetViews>
    <sheetView zoomScaleNormal="100" workbookViewId="0">
      <pane xSplit="2" ySplit="1" topLeftCell="J197" activePane="bottomRight" state="frozen"/>
      <selection pane="topRight" activeCell="C1" sqref="C1"/>
      <selection pane="bottomLeft" activeCell="A2" sqref="A2"/>
      <selection pane="bottomRight" activeCell="C153" sqref="C153:N153"/>
    </sheetView>
  </sheetViews>
  <sheetFormatPr defaultRowHeight="12.5" x14ac:dyDescent="0.25"/>
  <cols>
    <col min="1" max="1" width="48.453125" customWidth="1"/>
    <col min="2" max="2" width="11.453125" bestFit="1" customWidth="1"/>
    <col min="3" max="3" width="12" bestFit="1" customWidth="1"/>
    <col min="4" max="4" width="11.26953125" bestFit="1" customWidth="1"/>
    <col min="5" max="5" width="10.7265625" bestFit="1" customWidth="1"/>
    <col min="6" max="6" width="11.1796875" bestFit="1" customWidth="1"/>
    <col min="7" max="7" width="12" customWidth="1"/>
    <col min="8" max="8" width="12.26953125" bestFit="1" customWidth="1"/>
    <col min="9" max="9" width="13.1796875" bestFit="1" customWidth="1"/>
    <col min="10" max="10" width="11.1796875" customWidth="1"/>
    <col min="11" max="11" width="10.7265625" bestFit="1" customWidth="1"/>
    <col min="12" max="12" width="12" bestFit="1" customWidth="1"/>
    <col min="13" max="13" width="10.7265625" bestFit="1" customWidth="1"/>
    <col min="14" max="14" width="11.54296875" bestFit="1" customWidth="1"/>
    <col min="15" max="15" width="10.7265625" style="130" bestFit="1" customWidth="1"/>
    <col min="16" max="17" width="11.453125" bestFit="1" customWidth="1"/>
  </cols>
  <sheetData>
    <row r="1" spans="1:17" ht="13.5" thickBot="1" x14ac:dyDescent="0.35">
      <c r="A1" s="5" t="s">
        <v>14</v>
      </c>
      <c r="B1" s="5" t="s">
        <v>15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</row>
    <row r="2" spans="1:17" ht="13" thickTop="1" x14ac:dyDescent="0.25">
      <c r="A2" s="27" t="s">
        <v>8</v>
      </c>
      <c r="B2" s="28" t="s">
        <v>9</v>
      </c>
      <c r="C2" s="12">
        <f t="shared" ref="C2:N2" si="0">C37+C65</f>
        <v>9674.1779999999999</v>
      </c>
      <c r="D2" s="12">
        <f t="shared" si="0"/>
        <v>14334.73</v>
      </c>
      <c r="E2" s="12">
        <f t="shared" si="0"/>
        <v>18119.305</v>
      </c>
      <c r="F2" s="12">
        <f t="shared" si="0"/>
        <v>16209.217000000001</v>
      </c>
      <c r="G2" s="12">
        <f t="shared" si="0"/>
        <v>24224.471000000001</v>
      </c>
      <c r="H2" s="12">
        <f t="shared" si="0"/>
        <v>26752.012000000002</v>
      </c>
      <c r="I2" s="12">
        <f t="shared" si="0"/>
        <v>28141.535</v>
      </c>
      <c r="J2" s="12">
        <f t="shared" si="0"/>
        <v>29387.641</v>
      </c>
      <c r="K2" s="12">
        <f t="shared" si="0"/>
        <v>25816.212</v>
      </c>
      <c r="L2" s="12">
        <f t="shared" si="0"/>
        <v>23415.724999999999</v>
      </c>
      <c r="M2" s="12">
        <f t="shared" si="0"/>
        <v>21631.976999999999</v>
      </c>
      <c r="N2" s="12">
        <f t="shared" si="0"/>
        <v>21812.621999999999</v>
      </c>
      <c r="O2" s="147"/>
      <c r="P2" s="338"/>
    </row>
    <row r="3" spans="1:17" x14ac:dyDescent="0.25">
      <c r="A3" s="27" t="s">
        <v>38</v>
      </c>
      <c r="B3" s="28" t="s">
        <v>9</v>
      </c>
      <c r="C3" s="12">
        <f t="shared" ref="C3:N3" si="1">C38+C66</f>
        <v>0</v>
      </c>
      <c r="D3" s="12">
        <f t="shared" si="1"/>
        <v>0</v>
      </c>
      <c r="E3" s="12">
        <f t="shared" si="1"/>
        <v>0</v>
      </c>
      <c r="F3" s="12">
        <f t="shared" si="1"/>
        <v>0</v>
      </c>
      <c r="G3" s="12">
        <f t="shared" si="1"/>
        <v>0</v>
      </c>
      <c r="H3" s="12">
        <f t="shared" si="1"/>
        <v>0</v>
      </c>
      <c r="I3" s="12">
        <f t="shared" si="1"/>
        <v>0</v>
      </c>
      <c r="J3" s="12">
        <f t="shared" si="1"/>
        <v>0</v>
      </c>
      <c r="K3" s="12">
        <f t="shared" si="1"/>
        <v>0</v>
      </c>
      <c r="L3" s="12">
        <f t="shared" si="1"/>
        <v>0</v>
      </c>
      <c r="M3" s="12">
        <f t="shared" si="1"/>
        <v>0</v>
      </c>
      <c r="N3" s="12">
        <f t="shared" si="1"/>
        <v>0</v>
      </c>
      <c r="O3" s="147"/>
      <c r="P3" s="338"/>
    </row>
    <row r="4" spans="1:17" x14ac:dyDescent="0.25">
      <c r="A4" s="27" t="s">
        <v>0</v>
      </c>
      <c r="B4" s="28" t="s">
        <v>9</v>
      </c>
      <c r="C4" s="12">
        <f t="shared" ref="C4:N4" si="2">C39+C67</f>
        <v>14.632999999999999</v>
      </c>
      <c r="D4" s="12">
        <f t="shared" si="2"/>
        <v>0.159</v>
      </c>
      <c r="E4" s="12">
        <f t="shared" si="2"/>
        <v>0.83799999999999997</v>
      </c>
      <c r="F4" s="12">
        <f t="shared" si="2"/>
        <v>13.382999999999999</v>
      </c>
      <c r="G4" s="12">
        <f t="shared" si="2"/>
        <v>1.61</v>
      </c>
      <c r="H4" s="12">
        <f t="shared" si="2"/>
        <v>13.228</v>
      </c>
      <c r="I4" s="12">
        <f t="shared" si="2"/>
        <v>1.5429999999999999</v>
      </c>
      <c r="J4" s="12">
        <f t="shared" si="2"/>
        <v>14.193999999999999</v>
      </c>
      <c r="K4" s="12">
        <f t="shared" si="2"/>
        <v>4.8339999999999996</v>
      </c>
      <c r="L4" s="12">
        <f t="shared" si="2"/>
        <v>13.667999999999999</v>
      </c>
      <c r="M4" s="12">
        <f t="shared" si="2"/>
        <v>0.71400000000000008</v>
      </c>
      <c r="N4" s="12">
        <f t="shared" si="2"/>
        <v>0.72499999999999998</v>
      </c>
      <c r="O4" s="147"/>
      <c r="P4" s="338"/>
    </row>
    <row r="5" spans="1:17" ht="25" x14ac:dyDescent="0.25">
      <c r="A5" s="301" t="s">
        <v>103</v>
      </c>
      <c r="B5" s="28" t="s">
        <v>10</v>
      </c>
      <c r="C5" s="12">
        <f t="shared" ref="C5:N5" si="3">C40+C68</f>
        <v>0</v>
      </c>
      <c r="D5" s="12">
        <f t="shared" si="3"/>
        <v>0</v>
      </c>
      <c r="E5" s="12">
        <f t="shared" si="3"/>
        <v>0</v>
      </c>
      <c r="F5" s="12">
        <f t="shared" si="3"/>
        <v>0</v>
      </c>
      <c r="G5" s="12">
        <f t="shared" si="3"/>
        <v>0</v>
      </c>
      <c r="H5" s="12">
        <f t="shared" si="3"/>
        <v>0</v>
      </c>
      <c r="I5" s="12">
        <f t="shared" si="3"/>
        <v>0</v>
      </c>
      <c r="J5" s="12">
        <f t="shared" si="3"/>
        <v>0</v>
      </c>
      <c r="K5" s="12">
        <f t="shared" si="3"/>
        <v>0</v>
      </c>
      <c r="L5" s="12">
        <f t="shared" si="3"/>
        <v>0</v>
      </c>
      <c r="M5" s="12">
        <f t="shared" si="3"/>
        <v>0</v>
      </c>
      <c r="N5" s="12">
        <f t="shared" si="3"/>
        <v>0</v>
      </c>
      <c r="O5" s="147"/>
      <c r="P5" s="338"/>
    </row>
    <row r="6" spans="1:17" x14ac:dyDescent="0.25">
      <c r="A6" s="229" t="s">
        <v>1</v>
      </c>
      <c r="B6" s="28" t="s">
        <v>9</v>
      </c>
      <c r="C6" s="12">
        <f t="shared" ref="C6:N6" si="4">C41+C69</f>
        <v>10810.694</v>
      </c>
      <c r="D6" s="12">
        <f t="shared" si="4"/>
        <v>15026.022999999999</v>
      </c>
      <c r="E6" s="12">
        <f t="shared" si="4"/>
        <v>27909.345000000001</v>
      </c>
      <c r="F6" s="12">
        <f t="shared" si="4"/>
        <v>43260.233</v>
      </c>
      <c r="G6" s="12">
        <f t="shared" si="4"/>
        <v>70754.596999999994</v>
      </c>
      <c r="H6" s="12">
        <f t="shared" si="4"/>
        <v>64264.934000000001</v>
      </c>
      <c r="I6" s="12">
        <f t="shared" si="4"/>
        <v>68830.281000000003</v>
      </c>
      <c r="J6" s="12">
        <f t="shared" si="4"/>
        <v>71055.09</v>
      </c>
      <c r="K6" s="12">
        <f t="shared" si="4"/>
        <v>70013.391000000003</v>
      </c>
      <c r="L6" s="12">
        <f t="shared" si="4"/>
        <v>69043.197</v>
      </c>
      <c r="M6" s="12">
        <f t="shared" si="4"/>
        <v>67516.135999999999</v>
      </c>
      <c r="N6" s="12">
        <f t="shared" si="4"/>
        <v>70572.391000000003</v>
      </c>
      <c r="O6" s="147"/>
      <c r="P6" s="147"/>
      <c r="Q6" s="147"/>
    </row>
    <row r="7" spans="1:17" x14ac:dyDescent="0.25">
      <c r="A7" s="263" t="s">
        <v>83</v>
      </c>
      <c r="B7" s="262" t="s">
        <v>9</v>
      </c>
      <c r="C7" s="12">
        <f t="shared" ref="C7:N7" si="5">C42+C70</f>
        <v>0</v>
      </c>
      <c r="D7" s="12">
        <f t="shared" si="5"/>
        <v>0</v>
      </c>
      <c r="E7" s="12">
        <f t="shared" si="5"/>
        <v>0</v>
      </c>
      <c r="F7" s="12">
        <f t="shared" si="5"/>
        <v>0</v>
      </c>
      <c r="G7" s="12">
        <f t="shared" si="5"/>
        <v>0</v>
      </c>
      <c r="H7" s="12">
        <f t="shared" si="5"/>
        <v>0</v>
      </c>
      <c r="I7" s="12">
        <f t="shared" si="5"/>
        <v>0</v>
      </c>
      <c r="J7" s="12">
        <f t="shared" si="5"/>
        <v>0</v>
      </c>
      <c r="K7" s="12">
        <f t="shared" si="5"/>
        <v>0</v>
      </c>
      <c r="L7" s="12">
        <f t="shared" si="5"/>
        <v>0</v>
      </c>
      <c r="M7" s="12">
        <f t="shared" si="5"/>
        <v>0</v>
      </c>
      <c r="N7" s="12">
        <f t="shared" si="5"/>
        <v>0</v>
      </c>
      <c r="P7" s="339"/>
      <c r="Q7" s="339"/>
    </row>
    <row r="8" spans="1:17" x14ac:dyDescent="0.25">
      <c r="A8" s="107" t="s">
        <v>40</v>
      </c>
      <c r="B8" s="28" t="s">
        <v>9</v>
      </c>
      <c r="C8" s="12">
        <f t="shared" ref="C8:N8" si="6">C43+C71</f>
        <v>12.329000000000001</v>
      </c>
      <c r="D8" s="12">
        <f t="shared" si="6"/>
        <v>2.044</v>
      </c>
      <c r="E8" s="12">
        <f t="shared" si="6"/>
        <v>2.5379999999999998</v>
      </c>
      <c r="F8" s="12">
        <f t="shared" si="6"/>
        <v>14.218999999999999</v>
      </c>
      <c r="G8" s="12">
        <f t="shared" si="6"/>
        <v>0.159</v>
      </c>
      <c r="H8" s="12">
        <f t="shared" si="6"/>
        <v>12.625</v>
      </c>
      <c r="I8" s="12">
        <f t="shared" si="6"/>
        <v>0.57699999999999996</v>
      </c>
      <c r="J8" s="12">
        <f t="shared" si="6"/>
        <v>13.125999999999999</v>
      </c>
      <c r="K8" s="12">
        <f t="shared" si="6"/>
        <v>4.1150000000000002</v>
      </c>
      <c r="L8" s="12">
        <f t="shared" si="6"/>
        <v>20.664999999999999</v>
      </c>
      <c r="M8" s="12">
        <f t="shared" si="6"/>
        <v>0.16700000000000001</v>
      </c>
      <c r="N8" s="12">
        <f t="shared" si="6"/>
        <v>1.22</v>
      </c>
    </row>
    <row r="9" spans="1:17" x14ac:dyDescent="0.25">
      <c r="A9" s="27" t="s">
        <v>2</v>
      </c>
      <c r="B9" s="28" t="s">
        <v>9</v>
      </c>
      <c r="C9" s="12">
        <f t="shared" ref="C9:N9" si="7">C44+C72</f>
        <v>1437.877</v>
      </c>
      <c r="D9" s="12">
        <f t="shared" si="7"/>
        <v>1986.7539999999999</v>
      </c>
      <c r="E9" s="12">
        <f t="shared" si="7"/>
        <v>6846.5240000000003</v>
      </c>
      <c r="F9" s="12">
        <f t="shared" si="7"/>
        <v>8582.9830000000002</v>
      </c>
      <c r="G9" s="12">
        <f t="shared" si="7"/>
        <v>11312.937</v>
      </c>
      <c r="H9" s="12">
        <f t="shared" si="7"/>
        <v>6805.2079999999996</v>
      </c>
      <c r="I9" s="12">
        <f t="shared" si="7"/>
        <v>9237.6299999999992</v>
      </c>
      <c r="J9" s="12">
        <f t="shared" si="7"/>
        <v>15737.541999999999</v>
      </c>
      <c r="K9" s="12">
        <f t="shared" si="7"/>
        <v>13195.025</v>
      </c>
      <c r="L9" s="12">
        <f t="shared" si="7"/>
        <v>7232.6890000000003</v>
      </c>
      <c r="M9" s="12">
        <f t="shared" si="7"/>
        <v>5960.6270000000004</v>
      </c>
      <c r="N9" s="12">
        <f t="shared" si="7"/>
        <v>7935.61</v>
      </c>
    </row>
    <row r="10" spans="1:17" x14ac:dyDescent="0.25">
      <c r="A10" s="241" t="s">
        <v>39</v>
      </c>
      <c r="B10" s="242" t="s">
        <v>9</v>
      </c>
      <c r="C10" s="12">
        <f t="shared" ref="C10:N10" si="8">C45+C73</f>
        <v>0</v>
      </c>
      <c r="D10" s="12">
        <f t="shared" si="8"/>
        <v>0</v>
      </c>
      <c r="E10" s="12">
        <f t="shared" si="8"/>
        <v>0</v>
      </c>
      <c r="F10" s="12">
        <f t="shared" si="8"/>
        <v>10</v>
      </c>
      <c r="G10" s="12">
        <f t="shared" si="8"/>
        <v>0</v>
      </c>
      <c r="H10" s="12">
        <f t="shared" si="8"/>
        <v>0</v>
      </c>
      <c r="I10" s="12">
        <f t="shared" si="8"/>
        <v>18.399999999999999</v>
      </c>
      <c r="J10" s="12">
        <f t="shared" si="8"/>
        <v>0</v>
      </c>
      <c r="K10" s="12">
        <f t="shared" si="8"/>
        <v>0</v>
      </c>
      <c r="L10" s="12">
        <f t="shared" si="8"/>
        <v>0.02</v>
      </c>
      <c r="M10" s="12">
        <f t="shared" si="8"/>
        <v>3.1E-2</v>
      </c>
      <c r="N10" s="12">
        <f t="shared" si="8"/>
        <v>0</v>
      </c>
    </row>
    <row r="11" spans="1:17" x14ac:dyDescent="0.25">
      <c r="A11" s="27" t="s">
        <v>35</v>
      </c>
      <c r="B11" s="199" t="s">
        <v>45</v>
      </c>
      <c r="C11" s="12">
        <f t="shared" ref="C11:N11" si="9">C46+C74</f>
        <v>5.8</v>
      </c>
      <c r="D11" s="12">
        <f t="shared" si="9"/>
        <v>4.8</v>
      </c>
      <c r="E11" s="12">
        <f t="shared" si="9"/>
        <v>4</v>
      </c>
      <c r="F11" s="12">
        <f t="shared" si="9"/>
        <v>2.9</v>
      </c>
      <c r="G11" s="12">
        <f t="shared" si="9"/>
        <v>4</v>
      </c>
      <c r="H11" s="12">
        <f t="shared" si="9"/>
        <v>5</v>
      </c>
      <c r="I11" s="12">
        <f t="shared" si="9"/>
        <v>5</v>
      </c>
      <c r="J11" s="12">
        <f t="shared" si="9"/>
        <v>4.4000000000000004</v>
      </c>
      <c r="K11" s="12">
        <f t="shared" si="9"/>
        <v>5.4</v>
      </c>
      <c r="L11" s="12">
        <f t="shared" si="9"/>
        <v>5</v>
      </c>
      <c r="M11" s="12">
        <f t="shared" si="9"/>
        <v>4.7</v>
      </c>
      <c r="N11" s="12">
        <f t="shared" si="9"/>
        <v>5</v>
      </c>
    </row>
    <row r="12" spans="1:17" x14ac:dyDescent="0.25">
      <c r="A12" s="27" t="s">
        <v>4</v>
      </c>
      <c r="B12" s="28" t="s">
        <v>9</v>
      </c>
      <c r="C12" s="12">
        <f t="shared" ref="C12:N12" si="10">C47+C75</f>
        <v>0.61499999999999999</v>
      </c>
      <c r="D12" s="12">
        <f t="shared" si="10"/>
        <v>14.923999999999999</v>
      </c>
      <c r="E12" s="12">
        <f t="shared" si="10"/>
        <v>3.8</v>
      </c>
      <c r="F12" s="12">
        <f t="shared" si="10"/>
        <v>13.207000000000001</v>
      </c>
      <c r="G12" s="12">
        <f t="shared" si="10"/>
        <v>2.8010000000000002</v>
      </c>
      <c r="H12" s="12">
        <f t="shared" si="10"/>
        <v>8.5289999999999999</v>
      </c>
      <c r="I12" s="12">
        <f t="shared" si="10"/>
        <v>12.436999999999999</v>
      </c>
      <c r="J12" s="12">
        <f t="shared" si="10"/>
        <v>13.632999999999999</v>
      </c>
      <c r="K12" s="12">
        <f t="shared" si="10"/>
        <v>10.564</v>
      </c>
      <c r="L12" s="12">
        <f t="shared" si="10"/>
        <v>8.2170000000000005</v>
      </c>
      <c r="M12" s="12">
        <f t="shared" si="10"/>
        <v>10.214</v>
      </c>
      <c r="N12" s="12">
        <f t="shared" si="10"/>
        <v>4.58</v>
      </c>
    </row>
    <row r="13" spans="1:17" x14ac:dyDescent="0.25">
      <c r="A13" s="290" t="s">
        <v>101</v>
      </c>
      <c r="B13" s="242" t="s">
        <v>91</v>
      </c>
      <c r="C13" s="12">
        <f t="shared" ref="C13:N13" si="11">C48+C76</f>
        <v>500.57799999999997</v>
      </c>
      <c r="D13" s="12">
        <f t="shared" si="11"/>
        <v>790.01800000000003</v>
      </c>
      <c r="E13" s="12">
        <f t="shared" si="11"/>
        <v>675.22299999999996</v>
      </c>
      <c r="F13" s="12">
        <f t="shared" si="11"/>
        <v>504.57100000000003</v>
      </c>
      <c r="G13" s="12">
        <f t="shared" si="11"/>
        <v>677.43499999999995</v>
      </c>
      <c r="H13" s="12">
        <f t="shared" si="11"/>
        <v>829.42200000000003</v>
      </c>
      <c r="I13" s="12">
        <f t="shared" si="11"/>
        <v>666.61300000000006</v>
      </c>
      <c r="J13" s="12">
        <f t="shared" si="11"/>
        <v>558.14300000000003</v>
      </c>
      <c r="K13" s="12">
        <f t="shared" si="11"/>
        <v>537.08399999999995</v>
      </c>
      <c r="L13" s="12">
        <f t="shared" si="11"/>
        <v>600.28599999999994</v>
      </c>
      <c r="M13" s="12">
        <f t="shared" si="11"/>
        <v>733.529</v>
      </c>
      <c r="N13" s="12">
        <f t="shared" si="11"/>
        <v>927.62</v>
      </c>
    </row>
    <row r="14" spans="1:17" x14ac:dyDescent="0.25">
      <c r="A14" s="290" t="s">
        <v>102</v>
      </c>
      <c r="B14" s="242" t="s">
        <v>10</v>
      </c>
      <c r="C14" s="12">
        <f t="shared" ref="C14:N14" si="12">C49+C77</f>
        <v>803.04899999999998</v>
      </c>
      <c r="D14" s="12">
        <f t="shared" si="12"/>
        <v>708.72699999999998</v>
      </c>
      <c r="E14" s="12">
        <f t="shared" si="12"/>
        <v>709.65300000000002</v>
      </c>
      <c r="F14" s="12">
        <f t="shared" si="12"/>
        <v>623.92100000000005</v>
      </c>
      <c r="G14" s="12">
        <f t="shared" si="12"/>
        <v>720.61400000000003</v>
      </c>
      <c r="H14" s="12">
        <f t="shared" si="12"/>
        <v>827.54</v>
      </c>
      <c r="I14" s="12">
        <f t="shared" si="12"/>
        <v>996.73</v>
      </c>
      <c r="J14" s="12">
        <f t="shared" si="12"/>
        <v>939.89499999999998</v>
      </c>
      <c r="K14" s="12">
        <f t="shared" si="12"/>
        <v>890.40200000000004</v>
      </c>
      <c r="L14" s="12">
        <f t="shared" si="12"/>
        <v>886.42899999999997</v>
      </c>
      <c r="M14" s="12">
        <f t="shared" si="12"/>
        <v>831.31100000000004</v>
      </c>
      <c r="N14" s="12">
        <f t="shared" si="12"/>
        <v>858.36900000000003</v>
      </c>
    </row>
    <row r="15" spans="1:17" x14ac:dyDescent="0.25">
      <c r="A15" s="27" t="s">
        <v>5</v>
      </c>
      <c r="B15" s="28" t="s">
        <v>9</v>
      </c>
      <c r="C15" s="12">
        <f t="shared" ref="C15:N15" si="13">C50+C78</f>
        <v>17.965</v>
      </c>
      <c r="D15" s="12">
        <f t="shared" si="13"/>
        <v>11.875999999999999</v>
      </c>
      <c r="E15" s="12">
        <f t="shared" si="13"/>
        <v>7.577</v>
      </c>
      <c r="F15" s="12">
        <f t="shared" si="13"/>
        <v>12.941000000000001</v>
      </c>
      <c r="G15" s="12">
        <f t="shared" si="13"/>
        <v>23.616</v>
      </c>
      <c r="H15" s="12">
        <f t="shared" si="13"/>
        <v>14.448</v>
      </c>
      <c r="I15" s="12">
        <f t="shared" si="13"/>
        <v>45.056000000000004</v>
      </c>
      <c r="J15" s="12">
        <f t="shared" si="13"/>
        <v>30.359000000000002</v>
      </c>
      <c r="K15" s="12">
        <f t="shared" si="13"/>
        <v>14.01</v>
      </c>
      <c r="L15" s="12">
        <f t="shared" si="13"/>
        <v>24.769000000000002</v>
      </c>
      <c r="M15" s="12">
        <f t="shared" si="13"/>
        <v>12.141999999999999</v>
      </c>
      <c r="N15" s="12">
        <f t="shared" si="13"/>
        <v>28.780999999999999</v>
      </c>
    </row>
    <row r="16" spans="1:17" x14ac:dyDescent="0.25">
      <c r="A16" s="107" t="s">
        <v>43</v>
      </c>
      <c r="B16" s="199" t="s">
        <v>45</v>
      </c>
      <c r="C16" s="12">
        <f t="shared" ref="C16:N16" si="14">C51+C79</f>
        <v>11602.615</v>
      </c>
      <c r="D16" s="12">
        <f t="shared" si="14"/>
        <v>24307.403999999999</v>
      </c>
      <c r="E16" s="12">
        <f t="shared" si="14"/>
        <v>13146.904</v>
      </c>
      <c r="F16" s="12">
        <f t="shared" si="14"/>
        <v>8062.2139999999999</v>
      </c>
      <c r="G16" s="12">
        <f t="shared" si="14"/>
        <v>3983.18</v>
      </c>
      <c r="H16" s="12">
        <f t="shared" si="14"/>
        <v>2508.4810000000002</v>
      </c>
      <c r="I16" s="12">
        <f t="shared" si="14"/>
        <v>3579.75</v>
      </c>
      <c r="J16" s="12">
        <f t="shared" si="14"/>
        <v>4256.6130000000003</v>
      </c>
      <c r="K16" s="12">
        <f t="shared" si="14"/>
        <v>3981.7</v>
      </c>
      <c r="L16" s="12">
        <f t="shared" si="14"/>
        <v>13233.472</v>
      </c>
      <c r="M16" s="12">
        <f t="shared" si="14"/>
        <v>21245.117999999999</v>
      </c>
      <c r="N16" s="12">
        <f t="shared" si="14"/>
        <v>34624.624000000003</v>
      </c>
    </row>
    <row r="17" spans="1:21" x14ac:dyDescent="0.25">
      <c r="A17" s="27" t="s">
        <v>11</v>
      </c>
      <c r="B17" s="28" t="s">
        <v>10</v>
      </c>
      <c r="C17" s="12">
        <f t="shared" ref="C17:N17" si="15">C52+C80</f>
        <v>0</v>
      </c>
      <c r="D17" s="12">
        <f t="shared" si="15"/>
        <v>0</v>
      </c>
      <c r="E17" s="12">
        <f t="shared" si="15"/>
        <v>0</v>
      </c>
      <c r="F17" s="12">
        <f t="shared" si="15"/>
        <v>0</v>
      </c>
      <c r="G17" s="12">
        <f t="shared" si="15"/>
        <v>0</v>
      </c>
      <c r="H17" s="12">
        <f t="shared" si="15"/>
        <v>0</v>
      </c>
      <c r="I17" s="12">
        <f t="shared" si="15"/>
        <v>0</v>
      </c>
      <c r="J17" s="12">
        <f t="shared" si="15"/>
        <v>0</v>
      </c>
      <c r="K17" s="12">
        <f t="shared" si="15"/>
        <v>0</v>
      </c>
      <c r="L17" s="12">
        <f t="shared" si="15"/>
        <v>0</v>
      </c>
      <c r="M17" s="12">
        <f t="shared" si="15"/>
        <v>0</v>
      </c>
      <c r="N17" s="12">
        <f t="shared" si="15"/>
        <v>0</v>
      </c>
    </row>
    <row r="18" spans="1:21" x14ac:dyDescent="0.25">
      <c r="A18" s="297" t="s">
        <v>104</v>
      </c>
      <c r="B18" s="28" t="s">
        <v>10</v>
      </c>
      <c r="C18" s="12">
        <f t="shared" ref="C18:N18" si="16">C53+C81</f>
        <v>2584.8879999999999</v>
      </c>
      <c r="D18" s="12">
        <f t="shared" si="16"/>
        <v>2197.8609999999999</v>
      </c>
      <c r="E18" s="12">
        <f t="shared" si="16"/>
        <v>2618.6439999999998</v>
      </c>
      <c r="F18" s="12">
        <f t="shared" si="16"/>
        <v>3761.4969999999998</v>
      </c>
      <c r="G18" s="12">
        <f t="shared" si="16"/>
        <v>4707.0780000000004</v>
      </c>
      <c r="H18" s="12">
        <f t="shared" si="16"/>
        <v>1676.578</v>
      </c>
      <c r="I18" s="12">
        <f t="shared" si="16"/>
        <v>2255.248</v>
      </c>
      <c r="J18" s="12">
        <f t="shared" si="16"/>
        <v>3392.6280000000002</v>
      </c>
      <c r="K18" s="12">
        <f t="shared" si="16"/>
        <v>2909.5940000000001</v>
      </c>
      <c r="L18" s="12">
        <f t="shared" si="16"/>
        <v>3553.2730000000001</v>
      </c>
      <c r="M18" s="12">
        <f t="shared" si="16"/>
        <v>3617.4459999999999</v>
      </c>
      <c r="N18" s="12">
        <f t="shared" si="16"/>
        <v>3161.7310000000002</v>
      </c>
    </row>
    <row r="19" spans="1:21" x14ac:dyDescent="0.25">
      <c r="A19" s="297" t="s">
        <v>6</v>
      </c>
      <c r="B19" s="28" t="s">
        <v>10</v>
      </c>
      <c r="C19" s="12">
        <f t="shared" ref="C19:E19" si="17">C54+C82</f>
        <v>0</v>
      </c>
      <c r="D19" s="12">
        <f t="shared" si="17"/>
        <v>0</v>
      </c>
      <c r="E19" s="12">
        <f t="shared" si="17"/>
        <v>0.14899999999999999</v>
      </c>
      <c r="F19" s="12">
        <f t="shared" ref="F19:N19" si="18">F54+F82</f>
        <v>0</v>
      </c>
      <c r="G19" s="12">
        <f t="shared" si="18"/>
        <v>0.02</v>
      </c>
      <c r="H19" s="12">
        <f t="shared" si="18"/>
        <v>5.8000000000000003E-2</v>
      </c>
      <c r="I19" s="12">
        <f t="shared" si="18"/>
        <v>9.766</v>
      </c>
      <c r="J19" s="12">
        <f t="shared" si="18"/>
        <v>10.791</v>
      </c>
      <c r="K19" s="12">
        <f t="shared" si="18"/>
        <v>5.6000000000000001E-2</v>
      </c>
      <c r="L19" s="12">
        <f t="shared" si="18"/>
        <v>5.5E-2</v>
      </c>
      <c r="M19" s="12">
        <f t="shared" si="18"/>
        <v>8.4000000000000005E-2</v>
      </c>
      <c r="N19" s="12">
        <f t="shared" si="18"/>
        <v>0.122</v>
      </c>
    </row>
    <row r="20" spans="1:21" x14ac:dyDescent="0.25">
      <c r="A20" s="297" t="s">
        <v>106</v>
      </c>
      <c r="B20" s="28" t="s">
        <v>10</v>
      </c>
      <c r="C20" s="12">
        <f t="shared" ref="C20:E20" si="19">C55+C83</f>
        <v>24.920999999999999</v>
      </c>
      <c r="D20" s="12">
        <f t="shared" si="19"/>
        <v>49.677</v>
      </c>
      <c r="E20" s="12">
        <f t="shared" si="19"/>
        <v>0</v>
      </c>
      <c r="F20" s="12">
        <f t="shared" ref="F20:N20" si="20">F55+F83</f>
        <v>0</v>
      </c>
      <c r="G20" s="12">
        <f t="shared" si="20"/>
        <v>0</v>
      </c>
      <c r="H20" s="12">
        <f t="shared" si="20"/>
        <v>0</v>
      </c>
      <c r="I20" s="12">
        <f t="shared" si="20"/>
        <v>0</v>
      </c>
      <c r="J20" s="12">
        <f t="shared" si="20"/>
        <v>23.988</v>
      </c>
      <c r="K20" s="12">
        <f t="shared" si="20"/>
        <v>53.526000000000003</v>
      </c>
      <c r="L20" s="12">
        <f t="shared" si="20"/>
        <v>27.172999999999998</v>
      </c>
      <c r="M20" s="12">
        <f t="shared" si="20"/>
        <v>79.447999999999993</v>
      </c>
      <c r="N20" s="12">
        <f t="shared" si="20"/>
        <v>112.598</v>
      </c>
    </row>
    <row r="21" spans="1:21" x14ac:dyDescent="0.25">
      <c r="A21" s="297" t="s">
        <v>121</v>
      </c>
      <c r="B21" s="28" t="s">
        <v>10</v>
      </c>
      <c r="C21" s="12">
        <f t="shared" ref="C21:N21" si="21">C56+C84</f>
        <v>0</v>
      </c>
      <c r="D21" s="12">
        <f t="shared" si="21"/>
        <v>0</v>
      </c>
      <c r="E21" s="12">
        <f t="shared" si="21"/>
        <v>0</v>
      </c>
      <c r="F21" s="12">
        <f t="shared" si="21"/>
        <v>0</v>
      </c>
      <c r="G21" s="12">
        <f t="shared" si="21"/>
        <v>0</v>
      </c>
      <c r="H21" s="12">
        <f t="shared" si="21"/>
        <v>400.97</v>
      </c>
      <c r="I21" s="12">
        <f t="shared" si="21"/>
        <v>0</v>
      </c>
      <c r="J21" s="12">
        <f t="shared" si="21"/>
        <v>0</v>
      </c>
      <c r="K21" s="12">
        <f t="shared" si="21"/>
        <v>0</v>
      </c>
      <c r="L21" s="12">
        <f t="shared" si="21"/>
        <v>0</v>
      </c>
      <c r="M21" s="12">
        <f t="shared" si="21"/>
        <v>0</v>
      </c>
      <c r="N21" s="12">
        <f t="shared" si="21"/>
        <v>0</v>
      </c>
    </row>
    <row r="22" spans="1:21" x14ac:dyDescent="0.25">
      <c r="A22" s="27" t="s">
        <v>115</v>
      </c>
      <c r="B22" s="28" t="s">
        <v>10</v>
      </c>
      <c r="C22" s="12">
        <f t="shared" ref="C22:N22" si="22">C57+C85</f>
        <v>0</v>
      </c>
      <c r="D22" s="12">
        <f t="shared" si="22"/>
        <v>0</v>
      </c>
      <c r="E22" s="12">
        <f t="shared" si="22"/>
        <v>0</v>
      </c>
      <c r="F22" s="12">
        <f t="shared" si="22"/>
        <v>0</v>
      </c>
      <c r="G22" s="12">
        <f t="shared" si="22"/>
        <v>0</v>
      </c>
      <c r="H22" s="12">
        <f t="shared" si="22"/>
        <v>44.112000000000002</v>
      </c>
      <c r="I22" s="12">
        <f t="shared" si="22"/>
        <v>0</v>
      </c>
      <c r="J22" s="12">
        <f t="shared" si="22"/>
        <v>0</v>
      </c>
      <c r="K22" s="12">
        <f t="shared" si="22"/>
        <v>0</v>
      </c>
      <c r="L22" s="12">
        <f t="shared" si="22"/>
        <v>0</v>
      </c>
      <c r="M22" s="12">
        <f t="shared" si="22"/>
        <v>0</v>
      </c>
      <c r="N22" s="12">
        <f t="shared" si="22"/>
        <v>0</v>
      </c>
    </row>
    <row r="23" spans="1:21" x14ac:dyDescent="0.25">
      <c r="A23" s="317" t="s">
        <v>116</v>
      </c>
      <c r="B23" s="28" t="s">
        <v>10</v>
      </c>
      <c r="C23" s="12">
        <f t="shared" ref="C23:E23" si="23">C58+C86</f>
        <v>50</v>
      </c>
      <c r="D23" s="12">
        <f t="shared" si="23"/>
        <v>82.433000000000007</v>
      </c>
      <c r="E23" s="12">
        <f t="shared" si="23"/>
        <v>130.203</v>
      </c>
      <c r="F23" s="12">
        <f t="shared" ref="F23:N23" si="24">F58+F86</f>
        <v>0</v>
      </c>
      <c r="G23" s="12">
        <f t="shared" si="24"/>
        <v>29.318000000000001</v>
      </c>
      <c r="H23" s="12">
        <f t="shared" si="24"/>
        <v>34.15</v>
      </c>
      <c r="I23" s="12">
        <f t="shared" si="24"/>
        <v>0</v>
      </c>
      <c r="J23" s="12">
        <f t="shared" si="24"/>
        <v>0</v>
      </c>
      <c r="K23" s="12">
        <f t="shared" si="24"/>
        <v>0</v>
      </c>
      <c r="L23" s="12">
        <f t="shared" si="24"/>
        <v>0</v>
      </c>
      <c r="M23" s="12">
        <f t="shared" si="24"/>
        <v>0</v>
      </c>
      <c r="N23" s="12">
        <f t="shared" si="24"/>
        <v>0</v>
      </c>
    </row>
    <row r="24" spans="1:21" ht="12.75" customHeight="1" x14ac:dyDescent="0.25">
      <c r="A24" s="261" t="s">
        <v>111</v>
      </c>
      <c r="B24" s="28" t="s">
        <v>10</v>
      </c>
      <c r="C24" s="12">
        <f t="shared" ref="C24:E24" si="25">C59+C87</f>
        <v>0</v>
      </c>
      <c r="D24" s="12">
        <f t="shared" si="25"/>
        <v>0</v>
      </c>
      <c r="E24" s="12">
        <f t="shared" si="25"/>
        <v>0</v>
      </c>
      <c r="F24" s="12">
        <f t="shared" ref="F24:N24" si="26">F59+F87</f>
        <v>0</v>
      </c>
      <c r="G24" s="12">
        <f t="shared" si="26"/>
        <v>0</v>
      </c>
      <c r="H24" s="12">
        <f t="shared" si="26"/>
        <v>0</v>
      </c>
      <c r="I24" s="12">
        <f t="shared" si="26"/>
        <v>0</v>
      </c>
      <c r="J24" s="12">
        <f t="shared" si="26"/>
        <v>0</v>
      </c>
      <c r="K24" s="12">
        <f t="shared" si="26"/>
        <v>0</v>
      </c>
      <c r="L24" s="12">
        <f t="shared" si="26"/>
        <v>0</v>
      </c>
      <c r="M24" s="12">
        <f t="shared" si="26"/>
        <v>0</v>
      </c>
      <c r="N24" s="12">
        <f t="shared" si="26"/>
        <v>0</v>
      </c>
    </row>
    <row r="25" spans="1:21" x14ac:dyDescent="0.25">
      <c r="A25" s="66" t="s">
        <v>7</v>
      </c>
      <c r="B25" s="28" t="s">
        <v>10</v>
      </c>
      <c r="C25" s="12">
        <f t="shared" ref="C25:E25" si="27">C60+C88</f>
        <v>1386.548</v>
      </c>
      <c r="D25" s="12">
        <f t="shared" si="27"/>
        <v>1294.8019999999999</v>
      </c>
      <c r="E25" s="12">
        <f t="shared" si="27"/>
        <v>1358.385</v>
      </c>
      <c r="F25" s="12">
        <f t="shared" ref="F25:N26" si="28">F60+F88</f>
        <v>1030.8810000000001</v>
      </c>
      <c r="G25" s="12">
        <f t="shared" si="28"/>
        <v>1070.9770000000001</v>
      </c>
      <c r="H25" s="12">
        <f t="shared" si="28"/>
        <v>848.60900000000004</v>
      </c>
      <c r="I25" s="12">
        <f t="shared" si="28"/>
        <v>1345.92</v>
      </c>
      <c r="J25" s="12">
        <f t="shared" si="28"/>
        <v>3197.4169999999999</v>
      </c>
      <c r="K25" s="12">
        <f t="shared" si="28"/>
        <v>2953.8090000000002</v>
      </c>
      <c r="L25" s="12">
        <f t="shared" si="28"/>
        <v>1165.681</v>
      </c>
      <c r="M25" s="12">
        <f t="shared" si="28"/>
        <v>1333.4659999999999</v>
      </c>
      <c r="N25" s="12">
        <f t="shared" si="28"/>
        <v>1579.2080000000001</v>
      </c>
    </row>
    <row r="26" spans="1:21" x14ac:dyDescent="0.25">
      <c r="A26" s="317" t="s">
        <v>30</v>
      </c>
      <c r="B26" s="28" t="s">
        <v>10</v>
      </c>
      <c r="C26" s="12">
        <f t="shared" ref="C26:E26" si="29">C61+C89</f>
        <v>0</v>
      </c>
      <c r="D26" s="12">
        <f t="shared" si="29"/>
        <v>0</v>
      </c>
      <c r="E26" s="12">
        <f t="shared" si="29"/>
        <v>2E-3</v>
      </c>
      <c r="F26" s="12">
        <f>F61+F89</f>
        <v>0</v>
      </c>
      <c r="G26" s="12">
        <f t="shared" si="28"/>
        <v>0</v>
      </c>
      <c r="H26" s="12">
        <f t="shared" si="28"/>
        <v>0</v>
      </c>
      <c r="I26" s="12">
        <f t="shared" si="28"/>
        <v>0</v>
      </c>
      <c r="J26" s="12">
        <f t="shared" si="28"/>
        <v>0</v>
      </c>
      <c r="K26" s="12">
        <f t="shared" si="28"/>
        <v>0</v>
      </c>
      <c r="L26" s="12">
        <f t="shared" si="28"/>
        <v>0</v>
      </c>
      <c r="M26" s="12">
        <f t="shared" si="28"/>
        <v>0</v>
      </c>
      <c r="N26" s="12">
        <f t="shared" si="28"/>
        <v>0</v>
      </c>
    </row>
    <row r="27" spans="1:21" ht="12.75" customHeight="1" x14ac:dyDescent="0.25">
      <c r="A27" s="209" t="s">
        <v>117</v>
      </c>
      <c r="B27" s="210" t="s">
        <v>10</v>
      </c>
      <c r="C27" s="12">
        <f t="shared" ref="C27:N27" si="30">C62+C90</f>
        <v>52.4</v>
      </c>
      <c r="D27" s="12">
        <f t="shared" si="30"/>
        <v>39.299999999999997</v>
      </c>
      <c r="E27" s="12">
        <f t="shared" si="30"/>
        <v>52.4</v>
      </c>
      <c r="F27" s="12">
        <f t="shared" si="30"/>
        <v>39.6</v>
      </c>
      <c r="G27" s="12">
        <f t="shared" si="30"/>
        <v>52.8</v>
      </c>
      <c r="H27" s="12">
        <f t="shared" si="30"/>
        <v>48.3</v>
      </c>
      <c r="I27" s="12">
        <f t="shared" si="30"/>
        <v>49.6</v>
      </c>
      <c r="J27" s="12">
        <f t="shared" si="30"/>
        <v>80</v>
      </c>
      <c r="K27" s="12">
        <f t="shared" si="30"/>
        <v>76.5</v>
      </c>
      <c r="L27" s="12">
        <f t="shared" si="30"/>
        <v>58</v>
      </c>
      <c r="M27" s="12">
        <f t="shared" si="30"/>
        <v>58.5</v>
      </c>
      <c r="N27" s="12">
        <f t="shared" si="30"/>
        <v>63.6</v>
      </c>
    </row>
    <row r="28" spans="1:21" s="130" customFormat="1" ht="24" customHeight="1" thickBot="1" x14ac:dyDescent="0.3">
      <c r="A28" s="182" t="s">
        <v>56</v>
      </c>
      <c r="B28" s="183"/>
      <c r="C28" s="184">
        <f t="shared" ref="C28:N28" si="31">C2+C4+C3</f>
        <v>9688.8109999999997</v>
      </c>
      <c r="D28" s="184">
        <f t="shared" si="31"/>
        <v>14334.888999999999</v>
      </c>
      <c r="E28" s="184">
        <f t="shared" si="31"/>
        <v>18120.143</v>
      </c>
      <c r="F28" s="184">
        <f t="shared" si="31"/>
        <v>16222.6</v>
      </c>
      <c r="G28" s="235">
        <f t="shared" si="31"/>
        <v>24226.081000000002</v>
      </c>
      <c r="H28" s="184">
        <f t="shared" si="31"/>
        <v>26765.24</v>
      </c>
      <c r="I28" s="184">
        <f t="shared" si="31"/>
        <v>28143.078000000001</v>
      </c>
      <c r="J28" s="184">
        <f t="shared" si="31"/>
        <v>29401.834999999999</v>
      </c>
      <c r="K28" s="184">
        <f t="shared" si="31"/>
        <v>25821.045999999998</v>
      </c>
      <c r="L28" s="184">
        <f t="shared" si="31"/>
        <v>23429.393</v>
      </c>
      <c r="M28" s="184">
        <f t="shared" si="31"/>
        <v>21632.690999999999</v>
      </c>
      <c r="N28" s="185">
        <f t="shared" si="31"/>
        <v>21813.346999999998</v>
      </c>
      <c r="O28" s="147"/>
      <c r="P28" s="147"/>
      <c r="Q28" s="147"/>
      <c r="R28" s="147"/>
      <c r="S28" s="147"/>
      <c r="T28" s="147"/>
      <c r="U28" s="147"/>
    </row>
    <row r="29" spans="1:21" s="130" customFormat="1" ht="13" thickBot="1" x14ac:dyDescent="0.3">
      <c r="A29" s="208" t="s">
        <v>48</v>
      </c>
      <c r="B29" s="172"/>
      <c r="C29" s="147">
        <f t="shared" ref="C29:N29" si="32">C6+C7+C8</f>
        <v>10823.022999999999</v>
      </c>
      <c r="D29" s="147">
        <f t="shared" si="32"/>
        <v>15028.066999999999</v>
      </c>
      <c r="E29" s="147">
        <f t="shared" si="32"/>
        <v>27911.883000000002</v>
      </c>
      <c r="F29" s="147">
        <f t="shared" si="32"/>
        <v>43274.451999999997</v>
      </c>
      <c r="G29" s="147">
        <f t="shared" si="32"/>
        <v>70754.755999999994</v>
      </c>
      <c r="H29" s="147">
        <f t="shared" si="32"/>
        <v>64277.559000000001</v>
      </c>
      <c r="I29" s="147">
        <f t="shared" si="32"/>
        <v>68830.858000000007</v>
      </c>
      <c r="J29" s="147">
        <f t="shared" si="32"/>
        <v>71068.216</v>
      </c>
      <c r="K29" s="147">
        <f t="shared" si="32"/>
        <v>70017.506000000008</v>
      </c>
      <c r="L29" s="147">
        <f>L6+L7+L8</f>
        <v>69063.861999999994</v>
      </c>
      <c r="M29" s="147">
        <f t="shared" si="32"/>
        <v>67516.303</v>
      </c>
      <c r="N29" s="147">
        <f t="shared" si="32"/>
        <v>70573.611000000004</v>
      </c>
      <c r="O29" s="147"/>
      <c r="P29" s="147"/>
      <c r="Q29" s="147"/>
      <c r="R29" s="147"/>
      <c r="S29" s="147"/>
      <c r="T29" s="147"/>
      <c r="U29" s="147"/>
    </row>
    <row r="30" spans="1:21" x14ac:dyDescent="0.25">
      <c r="A30" s="154" t="s">
        <v>68</v>
      </c>
      <c r="B30" s="155"/>
      <c r="C30" s="179">
        <f t="shared" ref="C30:N30" si="33">SUM(C2:C27)</f>
        <v>38979.090000000004</v>
      </c>
      <c r="D30" s="179">
        <f t="shared" si="33"/>
        <v>60851.531999999992</v>
      </c>
      <c r="E30" s="179">
        <f t="shared" si="33"/>
        <v>71585.489999999976</v>
      </c>
      <c r="F30" s="179">
        <f t="shared" si="33"/>
        <v>82141.766999999993</v>
      </c>
      <c r="G30" s="179">
        <f t="shared" si="33"/>
        <v>117565.613</v>
      </c>
      <c r="H30" s="179">
        <f t="shared" si="33"/>
        <v>105094.20399999998</v>
      </c>
      <c r="I30" s="179">
        <f t="shared" si="33"/>
        <v>115196.08600000001</v>
      </c>
      <c r="J30" s="179">
        <f t="shared" si="33"/>
        <v>128715.45999999998</v>
      </c>
      <c r="K30" s="179">
        <f t="shared" si="33"/>
        <v>120466.22199999998</v>
      </c>
      <c r="L30" s="179">
        <f t="shared" si="33"/>
        <v>119288.31899999997</v>
      </c>
      <c r="M30" s="179">
        <f t="shared" si="33"/>
        <v>123035.61</v>
      </c>
      <c r="N30" s="180">
        <f t="shared" si="33"/>
        <v>141688.80100000004</v>
      </c>
    </row>
    <row r="31" spans="1:21" ht="13.5" thickBot="1" x14ac:dyDescent="0.35">
      <c r="A31" s="160" t="s">
        <v>69</v>
      </c>
      <c r="B31" s="161"/>
      <c r="C31" s="164">
        <f>C30/'2016'!C18-1</f>
        <v>-0.86569143184397557</v>
      </c>
      <c r="D31" s="164">
        <f>D30/'2016'!D18-1</f>
        <v>-0.22332476838047244</v>
      </c>
      <c r="E31" s="164">
        <f>E30/'2016'!E18-1</f>
        <v>-0.35177095939650049</v>
      </c>
      <c r="F31" s="164">
        <f>F30/'2016'!F18-1</f>
        <v>-0.29420636747062145</v>
      </c>
      <c r="G31" s="164">
        <f>G30/'2016'!G18-1</f>
        <v>0.13522963765781326</v>
      </c>
      <c r="H31" s="164">
        <f>H30/'2016'!H18-1</f>
        <v>7.6195737069304048E-2</v>
      </c>
      <c r="I31" s="164">
        <f>I30/'2016'!I18-1</f>
        <v>1.9008344696945123E-2</v>
      </c>
      <c r="J31" s="164">
        <f>J30/'2016'!J18-1</f>
        <v>6.960507981616848E-3</v>
      </c>
      <c r="K31" s="164">
        <f>K30/'2016'!K18-1</f>
        <v>-3.8449474418773333E-2</v>
      </c>
      <c r="L31" s="164">
        <f>L30/'2016'!L18-1</f>
        <v>-0.10141587862927681</v>
      </c>
      <c r="M31" s="164">
        <f>M30/'2016'!M18-1</f>
        <v>-0.11554559064731418</v>
      </c>
      <c r="N31" s="164">
        <f>N30/'2016'!N18-1</f>
        <v>1.2245661391509399E-2</v>
      </c>
    </row>
    <row r="32" spans="1:21" ht="13" x14ac:dyDescent="0.3">
      <c r="A32" s="265" t="s">
        <v>48</v>
      </c>
      <c r="B32" s="155"/>
      <c r="C32" s="212">
        <f>C6/'2016'!C5-1</f>
        <v>-0.93535448175259983</v>
      </c>
      <c r="D32" s="212">
        <f>D6/'2016'!D5-1</f>
        <v>1.8646572889318147E-2</v>
      </c>
      <c r="E32" s="212">
        <f>E6/'2016'!E5-1</f>
        <v>-7.3594288241155992E-2</v>
      </c>
      <c r="F32" s="212">
        <f>F6/'2016'!F5-1</f>
        <v>-3.5679165989572548E-2</v>
      </c>
      <c r="G32" s="212">
        <f>G6/'2016'!G5-1</f>
        <v>0.45972098219903912</v>
      </c>
      <c r="H32" s="212">
        <f>H6/'2016'!H5-1</f>
        <v>0.26845874850077855</v>
      </c>
      <c r="I32" s="212">
        <f>I6/'2016'!I5-1</f>
        <v>0.12357524001570042</v>
      </c>
      <c r="J32" s="212">
        <f>J6/'2016'!J5-1</f>
        <v>0.1465952851829222</v>
      </c>
      <c r="K32" s="212">
        <f>K6/'2016'!K5-1</f>
        <v>0.12557530816055151</v>
      </c>
      <c r="L32" s="212">
        <f>L6/'2016'!L5-1</f>
        <v>0.15120134402869478</v>
      </c>
      <c r="M32" s="212">
        <f>M6/'2016'!M5-1</f>
        <v>0.17737719512019678</v>
      </c>
      <c r="N32" s="212">
        <f>N6/'2016'!N5-1</f>
        <v>-6.5957303109566157E-3</v>
      </c>
    </row>
    <row r="33" spans="1:14" ht="13" x14ac:dyDescent="0.3">
      <c r="A33" s="268"/>
      <c r="B33" s="91"/>
      <c r="C33" s="335"/>
      <c r="D33" s="335"/>
      <c r="E33" s="335"/>
      <c r="F33" s="335"/>
      <c r="G33" s="335"/>
      <c r="H33" s="335"/>
      <c r="I33" s="176"/>
      <c r="J33" s="176"/>
      <c r="K33" s="269"/>
      <c r="L33" s="147"/>
      <c r="M33" s="176"/>
      <c r="N33" s="176"/>
    </row>
    <row r="34" spans="1:14" x14ac:dyDescent="0.25">
      <c r="A34" s="270" t="s">
        <v>29</v>
      </c>
      <c r="B34" s="271" t="s">
        <v>91</v>
      </c>
      <c r="C34" s="273"/>
      <c r="D34" s="273"/>
      <c r="E34" s="273"/>
      <c r="F34" s="273"/>
      <c r="G34" s="273"/>
      <c r="H34" s="273"/>
      <c r="I34" s="273"/>
      <c r="J34" s="273"/>
      <c r="K34" s="275"/>
      <c r="L34" s="274"/>
      <c r="M34" s="321"/>
      <c r="N34" s="321"/>
    </row>
    <row r="35" spans="1:14" ht="13" x14ac:dyDescent="0.3">
      <c r="A35" s="268"/>
      <c r="B35" s="91"/>
      <c r="C35" s="176"/>
      <c r="D35" s="176"/>
      <c r="E35" s="176"/>
      <c r="F35" s="176"/>
      <c r="G35" s="176"/>
      <c r="H35" s="176"/>
      <c r="I35" s="176"/>
      <c r="J35" s="176"/>
      <c r="K35" s="269"/>
      <c r="L35" s="147"/>
      <c r="M35" s="176"/>
      <c r="N35" s="176"/>
    </row>
    <row r="36" spans="1:14" ht="13.5" thickBot="1" x14ac:dyDescent="0.35">
      <c r="A36" s="5" t="s">
        <v>16</v>
      </c>
      <c r="B36" s="5" t="s">
        <v>15</v>
      </c>
      <c r="C36" s="6">
        <v>1</v>
      </c>
      <c r="D36" s="6">
        <v>2</v>
      </c>
      <c r="E36" s="6">
        <v>3</v>
      </c>
      <c r="F36" s="6">
        <v>4</v>
      </c>
      <c r="G36" s="6">
        <v>5</v>
      </c>
      <c r="H36" s="6">
        <v>6</v>
      </c>
      <c r="I36" s="6">
        <v>7</v>
      </c>
      <c r="J36" s="6">
        <v>8</v>
      </c>
      <c r="K36" s="6">
        <v>9</v>
      </c>
      <c r="L36" s="6">
        <v>10</v>
      </c>
      <c r="M36" s="6">
        <v>11</v>
      </c>
      <c r="N36" s="6">
        <v>12</v>
      </c>
    </row>
    <row r="37" spans="1:14" ht="13" thickTop="1" x14ac:dyDescent="0.25">
      <c r="A37" s="302" t="s">
        <v>8</v>
      </c>
      <c r="B37" s="210" t="s">
        <v>9</v>
      </c>
      <c r="C37" s="21">
        <v>0</v>
      </c>
      <c r="D37" s="21">
        <v>0</v>
      </c>
      <c r="E37" s="21">
        <v>0</v>
      </c>
      <c r="F37" s="21">
        <v>0</v>
      </c>
      <c r="G37" s="21">
        <v>1.6E-2</v>
      </c>
      <c r="H37" s="21">
        <v>5.0000000000000001E-3</v>
      </c>
      <c r="I37" s="21">
        <v>0</v>
      </c>
      <c r="J37" s="25">
        <v>1.2E-2</v>
      </c>
      <c r="K37" s="25">
        <v>0</v>
      </c>
      <c r="L37" s="25">
        <v>0</v>
      </c>
      <c r="M37" s="25">
        <v>0</v>
      </c>
      <c r="N37" s="21">
        <v>4.0000000000000001E-3</v>
      </c>
    </row>
    <row r="38" spans="1:14" x14ac:dyDescent="0.25">
      <c r="A38" s="302" t="s">
        <v>38</v>
      </c>
      <c r="B38" s="28" t="s">
        <v>10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5">
        <v>0</v>
      </c>
      <c r="K38" s="25">
        <v>0</v>
      </c>
      <c r="L38" s="25">
        <v>0</v>
      </c>
      <c r="M38" s="25">
        <v>0</v>
      </c>
      <c r="N38" s="21">
        <v>0</v>
      </c>
    </row>
    <row r="39" spans="1:14" x14ac:dyDescent="0.25">
      <c r="A39" s="302" t="s">
        <v>0</v>
      </c>
      <c r="B39" s="210" t="s">
        <v>9</v>
      </c>
      <c r="C39" s="21">
        <v>0</v>
      </c>
      <c r="D39" s="21">
        <v>0</v>
      </c>
      <c r="E39" s="21">
        <v>0</v>
      </c>
      <c r="F39" s="21">
        <v>0</v>
      </c>
      <c r="G39" s="21">
        <v>0.03</v>
      </c>
      <c r="H39" s="21">
        <v>2.1999999999999999E-2</v>
      </c>
      <c r="I39" s="21">
        <v>3.5999999999999997E-2</v>
      </c>
      <c r="J39" s="215">
        <v>1.7000000000000001E-2</v>
      </c>
      <c r="K39" s="266">
        <v>4.8000000000000001E-2</v>
      </c>
      <c r="L39" s="215">
        <v>7.0000000000000001E-3</v>
      </c>
      <c r="M39" s="219">
        <v>4.1000000000000002E-2</v>
      </c>
      <c r="N39" s="21">
        <v>0.09</v>
      </c>
    </row>
    <row r="40" spans="1:14" ht="25" x14ac:dyDescent="0.25">
      <c r="A40" s="301" t="s">
        <v>103</v>
      </c>
      <c r="B40" s="210" t="s">
        <v>9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9">
        <v>0</v>
      </c>
      <c r="K40" s="328">
        <v>0</v>
      </c>
      <c r="L40" s="219">
        <v>0</v>
      </c>
      <c r="M40" s="219">
        <v>0</v>
      </c>
      <c r="N40" s="21">
        <v>0</v>
      </c>
    </row>
    <row r="41" spans="1:14" x14ac:dyDescent="0.25">
      <c r="A41" s="302" t="s">
        <v>1</v>
      </c>
      <c r="B41" s="262" t="s">
        <v>9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44">
        <v>0.14799999999999999</v>
      </c>
      <c r="K41" s="250">
        <v>0</v>
      </c>
      <c r="L41" s="247">
        <v>1E-3</v>
      </c>
      <c r="M41" s="247">
        <v>1E-3</v>
      </c>
      <c r="N41" s="21">
        <v>0</v>
      </c>
    </row>
    <row r="42" spans="1:14" x14ac:dyDescent="0.25">
      <c r="A42" s="303" t="s">
        <v>83</v>
      </c>
      <c r="B42" s="210" t="s">
        <v>9</v>
      </c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9">
        <v>0</v>
      </c>
      <c r="K42" s="328">
        <v>0</v>
      </c>
      <c r="L42" s="219">
        <v>0</v>
      </c>
      <c r="M42" s="219">
        <v>0</v>
      </c>
      <c r="N42" s="21">
        <v>0</v>
      </c>
    </row>
    <row r="43" spans="1:14" x14ac:dyDescent="0.25">
      <c r="A43" s="303" t="s">
        <v>40</v>
      </c>
      <c r="B43" s="210" t="s">
        <v>9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9">
        <v>0</v>
      </c>
      <c r="K43" s="328">
        <v>0</v>
      </c>
      <c r="L43" s="219">
        <v>0</v>
      </c>
      <c r="M43" s="219">
        <v>0</v>
      </c>
      <c r="N43" s="21">
        <v>0</v>
      </c>
    </row>
    <row r="44" spans="1:14" x14ac:dyDescent="0.25">
      <c r="A44" s="302" t="s">
        <v>2</v>
      </c>
      <c r="B44" s="221" t="s">
        <v>45</v>
      </c>
      <c r="C44" s="21">
        <v>0</v>
      </c>
      <c r="D44" s="21">
        <v>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9">
        <v>0</v>
      </c>
      <c r="K44" s="219">
        <v>0</v>
      </c>
      <c r="L44" s="219">
        <v>0</v>
      </c>
      <c r="M44" s="219">
        <v>0</v>
      </c>
      <c r="N44" s="21">
        <v>0</v>
      </c>
    </row>
    <row r="45" spans="1:14" x14ac:dyDescent="0.25">
      <c r="A45" s="290" t="s">
        <v>39</v>
      </c>
      <c r="B45" s="262" t="s">
        <v>9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43">
        <v>0</v>
      </c>
      <c r="K45" s="243">
        <v>0</v>
      </c>
      <c r="L45" s="243">
        <v>0</v>
      </c>
      <c r="M45" s="243">
        <v>0</v>
      </c>
      <c r="N45" s="21">
        <v>0</v>
      </c>
    </row>
    <row r="46" spans="1:14" x14ac:dyDescent="0.25">
      <c r="A46" s="302" t="s">
        <v>35</v>
      </c>
      <c r="B46" s="210" t="s">
        <v>9</v>
      </c>
      <c r="C46" s="21">
        <v>0</v>
      </c>
      <c r="D46" s="21">
        <v>0</v>
      </c>
      <c r="E46" s="21">
        <v>0</v>
      </c>
      <c r="F46" s="21">
        <v>0</v>
      </c>
      <c r="G46" s="21">
        <v>0</v>
      </c>
      <c r="H46" s="21">
        <v>0</v>
      </c>
      <c r="I46" s="21">
        <v>0</v>
      </c>
      <c r="J46" s="222">
        <v>0</v>
      </c>
      <c r="K46" s="222">
        <v>0</v>
      </c>
      <c r="L46" s="222">
        <v>0</v>
      </c>
      <c r="M46" s="222">
        <v>0</v>
      </c>
      <c r="N46" s="21">
        <v>0</v>
      </c>
    </row>
    <row r="47" spans="1:14" x14ac:dyDescent="0.25">
      <c r="A47" s="302" t="s">
        <v>4</v>
      </c>
      <c r="B47" s="242" t="s">
        <v>91</v>
      </c>
      <c r="C47" s="21">
        <v>0</v>
      </c>
      <c r="D47" s="21">
        <v>0</v>
      </c>
      <c r="E47" s="21">
        <v>0</v>
      </c>
      <c r="F47" s="21">
        <v>0</v>
      </c>
      <c r="G47" s="21">
        <v>0</v>
      </c>
      <c r="H47" s="21">
        <v>0</v>
      </c>
      <c r="I47" s="21">
        <v>0</v>
      </c>
      <c r="J47" s="12">
        <v>0</v>
      </c>
      <c r="K47" s="12">
        <v>0</v>
      </c>
      <c r="L47" s="12">
        <v>0</v>
      </c>
      <c r="M47" s="12">
        <v>0</v>
      </c>
      <c r="N47" s="21">
        <v>0</v>
      </c>
    </row>
    <row r="48" spans="1:14" x14ac:dyDescent="0.25">
      <c r="A48" s="302" t="s">
        <v>101</v>
      </c>
      <c r="B48" s="242" t="s">
        <v>10</v>
      </c>
      <c r="C48" s="21">
        <v>0</v>
      </c>
      <c r="D48" s="21">
        <v>0</v>
      </c>
      <c r="E48" s="21">
        <v>0</v>
      </c>
      <c r="F48" s="21">
        <v>0</v>
      </c>
      <c r="G48" s="21">
        <v>0</v>
      </c>
      <c r="H48" s="21">
        <v>0</v>
      </c>
      <c r="I48" s="21">
        <v>0</v>
      </c>
      <c r="J48" s="12">
        <v>0</v>
      </c>
      <c r="K48" s="12">
        <v>0</v>
      </c>
      <c r="L48" s="12">
        <v>0</v>
      </c>
      <c r="M48" s="12">
        <v>0</v>
      </c>
      <c r="N48" s="21">
        <v>0</v>
      </c>
    </row>
    <row r="49" spans="1:14" x14ac:dyDescent="0.25">
      <c r="A49" s="302" t="s">
        <v>102</v>
      </c>
      <c r="B49" s="210" t="s">
        <v>9</v>
      </c>
      <c r="C49" s="21">
        <v>0</v>
      </c>
      <c r="D49" s="21">
        <v>0</v>
      </c>
      <c r="E49" s="21">
        <v>0</v>
      </c>
      <c r="F49" s="21">
        <v>0</v>
      </c>
      <c r="G49" s="21">
        <v>0</v>
      </c>
      <c r="H49" s="21">
        <v>0</v>
      </c>
      <c r="I49" s="21">
        <v>0</v>
      </c>
      <c r="J49" s="222">
        <v>0</v>
      </c>
      <c r="K49" s="222">
        <v>0</v>
      </c>
      <c r="L49" s="222">
        <v>0</v>
      </c>
      <c r="M49" s="222">
        <v>0</v>
      </c>
      <c r="N49" s="21">
        <v>0</v>
      </c>
    </row>
    <row r="50" spans="1:14" x14ac:dyDescent="0.25">
      <c r="A50" s="302" t="s">
        <v>5</v>
      </c>
      <c r="B50" s="221" t="s">
        <v>45</v>
      </c>
      <c r="C50" s="21">
        <v>0</v>
      </c>
      <c r="D50" s="21">
        <v>0</v>
      </c>
      <c r="E50" s="21">
        <v>7.0000000000000001E-3</v>
      </c>
      <c r="F50" s="21">
        <v>0</v>
      </c>
      <c r="G50" s="21">
        <v>3.2000000000000001E-2</v>
      </c>
      <c r="H50" s="21">
        <v>1.6E-2</v>
      </c>
      <c r="I50" s="21">
        <v>5.0000000000000001E-3</v>
      </c>
      <c r="J50" s="222">
        <v>3.9E-2</v>
      </c>
      <c r="K50" s="222">
        <v>2.5000000000000001E-2</v>
      </c>
      <c r="L50" s="222">
        <v>1.7999999999999999E-2</v>
      </c>
      <c r="M50" s="222">
        <v>0.02</v>
      </c>
      <c r="N50" s="21">
        <v>2.5999999999999999E-2</v>
      </c>
    </row>
    <row r="51" spans="1:14" x14ac:dyDescent="0.25">
      <c r="A51" s="303" t="s">
        <v>43</v>
      </c>
      <c r="B51" s="210" t="s">
        <v>10</v>
      </c>
      <c r="C51" s="21">
        <v>0</v>
      </c>
      <c r="D51" s="21">
        <v>0</v>
      </c>
      <c r="E51" s="21">
        <v>0</v>
      </c>
      <c r="F51" s="21">
        <v>0</v>
      </c>
      <c r="G51" s="21">
        <v>0</v>
      </c>
      <c r="H51" s="21">
        <v>0</v>
      </c>
      <c r="I51" s="21">
        <v>0</v>
      </c>
      <c r="J51" s="222">
        <v>0</v>
      </c>
      <c r="K51" s="222">
        <v>0</v>
      </c>
      <c r="L51" s="222">
        <v>0</v>
      </c>
      <c r="M51" s="222">
        <v>0</v>
      </c>
      <c r="N51" s="21">
        <v>0</v>
      </c>
    </row>
    <row r="52" spans="1:14" x14ac:dyDescent="0.25">
      <c r="A52" s="302" t="s">
        <v>11</v>
      </c>
      <c r="B52" s="28" t="s">
        <v>10</v>
      </c>
      <c r="C52" s="21">
        <v>0</v>
      </c>
      <c r="D52" s="21">
        <v>0</v>
      </c>
      <c r="E52" s="21">
        <v>0</v>
      </c>
      <c r="F52" s="21">
        <v>0</v>
      </c>
      <c r="G52" s="21">
        <v>0</v>
      </c>
      <c r="H52" s="21">
        <v>0</v>
      </c>
      <c r="I52" s="21">
        <v>0</v>
      </c>
      <c r="J52" s="298">
        <v>0</v>
      </c>
      <c r="K52" s="298">
        <v>0</v>
      </c>
      <c r="L52" s="298">
        <v>0</v>
      </c>
      <c r="M52" s="298">
        <v>0</v>
      </c>
      <c r="N52" s="21">
        <v>0</v>
      </c>
    </row>
    <row r="53" spans="1:14" x14ac:dyDescent="0.25">
      <c r="A53" s="302" t="s">
        <v>104</v>
      </c>
      <c r="B53" s="210" t="s">
        <v>10</v>
      </c>
      <c r="C53" s="21">
        <v>0</v>
      </c>
      <c r="D53" s="21">
        <v>0</v>
      </c>
      <c r="E53" s="21">
        <v>0</v>
      </c>
      <c r="F53" s="21">
        <v>0</v>
      </c>
      <c r="G53" s="21">
        <v>0</v>
      </c>
      <c r="H53" s="21">
        <v>0</v>
      </c>
      <c r="I53" s="21">
        <v>0</v>
      </c>
      <c r="J53" s="219">
        <v>0</v>
      </c>
      <c r="K53" s="328">
        <v>0</v>
      </c>
      <c r="L53" s="219">
        <v>0</v>
      </c>
      <c r="M53" s="219">
        <v>0</v>
      </c>
      <c r="N53" s="21">
        <v>0</v>
      </c>
    </row>
    <row r="54" spans="1:14" x14ac:dyDescent="0.25">
      <c r="A54" s="302" t="s">
        <v>6</v>
      </c>
      <c r="B54" s="28" t="s">
        <v>10</v>
      </c>
      <c r="C54" s="21">
        <v>0</v>
      </c>
      <c r="D54" s="21">
        <v>0</v>
      </c>
      <c r="E54" s="21">
        <v>0.14899999999999999</v>
      </c>
      <c r="F54" s="21">
        <v>0</v>
      </c>
      <c r="G54" s="21">
        <v>0.02</v>
      </c>
      <c r="H54" s="21">
        <v>5.8000000000000003E-2</v>
      </c>
      <c r="I54" s="21">
        <v>3.4000000000000002E-2</v>
      </c>
      <c r="J54" s="330">
        <v>7.2999999999999995E-2</v>
      </c>
      <c r="K54" s="331">
        <v>5.6000000000000001E-2</v>
      </c>
      <c r="L54" s="330">
        <v>5.5E-2</v>
      </c>
      <c r="M54" s="330">
        <v>8.4000000000000005E-2</v>
      </c>
      <c r="N54" s="21">
        <v>0.122</v>
      </c>
    </row>
    <row r="55" spans="1:14" x14ac:dyDescent="0.25">
      <c r="A55" s="302" t="s">
        <v>106</v>
      </c>
      <c r="B55" s="210" t="s">
        <v>10</v>
      </c>
      <c r="C55" s="21">
        <v>0</v>
      </c>
      <c r="D55" s="21">
        <v>0</v>
      </c>
      <c r="E55" s="21">
        <v>0</v>
      </c>
      <c r="F55" s="21">
        <v>0</v>
      </c>
      <c r="G55" s="21">
        <v>0</v>
      </c>
      <c r="H55" s="21">
        <v>0</v>
      </c>
      <c r="I55" s="21">
        <v>0</v>
      </c>
      <c r="J55" s="330">
        <v>0</v>
      </c>
      <c r="K55" s="331">
        <v>0</v>
      </c>
      <c r="L55" s="330">
        <v>0</v>
      </c>
      <c r="M55" s="330">
        <v>0</v>
      </c>
      <c r="N55" s="21">
        <v>0</v>
      </c>
    </row>
    <row r="56" spans="1:14" x14ac:dyDescent="0.25">
      <c r="A56" s="302" t="s">
        <v>121</v>
      </c>
      <c r="B56" s="28" t="s">
        <v>10</v>
      </c>
      <c r="C56" s="21">
        <v>0</v>
      </c>
      <c r="D56" s="21">
        <v>0</v>
      </c>
      <c r="E56" s="21">
        <v>0</v>
      </c>
      <c r="F56" s="21">
        <v>0</v>
      </c>
      <c r="G56" s="21">
        <v>0</v>
      </c>
      <c r="H56" s="21">
        <v>0</v>
      </c>
      <c r="I56" s="21">
        <v>0</v>
      </c>
      <c r="J56" s="330">
        <v>0</v>
      </c>
      <c r="K56" s="331">
        <v>0</v>
      </c>
      <c r="L56" s="330">
        <v>0</v>
      </c>
      <c r="M56" s="330">
        <v>0</v>
      </c>
      <c r="N56" s="21">
        <v>0</v>
      </c>
    </row>
    <row r="57" spans="1:14" x14ac:dyDescent="0.25">
      <c r="A57" s="302" t="s">
        <v>115</v>
      </c>
      <c r="B57" s="262" t="s">
        <v>10</v>
      </c>
      <c r="C57" s="21">
        <v>0</v>
      </c>
      <c r="D57" s="21">
        <v>0</v>
      </c>
      <c r="E57" s="21">
        <v>0</v>
      </c>
      <c r="F57" s="21">
        <v>0</v>
      </c>
      <c r="G57" s="21">
        <v>0</v>
      </c>
      <c r="H57" s="21">
        <v>0</v>
      </c>
      <c r="I57" s="21">
        <v>0</v>
      </c>
      <c r="J57" s="243">
        <v>0</v>
      </c>
      <c r="K57" s="243">
        <v>0</v>
      </c>
      <c r="L57" s="243">
        <v>0</v>
      </c>
      <c r="M57" s="243">
        <v>0</v>
      </c>
      <c r="N57" s="21">
        <v>0</v>
      </c>
    </row>
    <row r="58" spans="1:14" x14ac:dyDescent="0.25">
      <c r="A58" s="290" t="s">
        <v>116</v>
      </c>
      <c r="B58" s="262" t="s">
        <v>10</v>
      </c>
      <c r="C58" s="21">
        <v>0</v>
      </c>
      <c r="D58" s="21">
        <v>0</v>
      </c>
      <c r="E58" s="21">
        <v>0</v>
      </c>
      <c r="F58" s="21">
        <v>0</v>
      </c>
      <c r="G58" s="21">
        <v>0</v>
      </c>
      <c r="H58" s="21">
        <v>0</v>
      </c>
      <c r="I58" s="21">
        <v>0</v>
      </c>
      <c r="J58" s="243">
        <v>0</v>
      </c>
      <c r="K58" s="243">
        <v>0</v>
      </c>
      <c r="L58" s="243">
        <v>0</v>
      </c>
      <c r="M58" s="243">
        <v>0</v>
      </c>
      <c r="N58" s="21">
        <v>0</v>
      </c>
    </row>
    <row r="59" spans="1:14" x14ac:dyDescent="0.25">
      <c r="A59" s="302" t="s">
        <v>111</v>
      </c>
      <c r="B59" s="210" t="s">
        <v>10</v>
      </c>
      <c r="C59" s="21">
        <v>0</v>
      </c>
      <c r="D59" s="21">
        <v>0</v>
      </c>
      <c r="E59" s="21">
        <v>0</v>
      </c>
      <c r="F59" s="21">
        <v>0</v>
      </c>
      <c r="G59" s="21">
        <v>0</v>
      </c>
      <c r="H59" s="21">
        <v>0</v>
      </c>
      <c r="I59" s="21">
        <v>0</v>
      </c>
      <c r="J59" s="219">
        <v>0</v>
      </c>
      <c r="K59" s="219">
        <v>0</v>
      </c>
      <c r="L59" s="219">
        <v>0</v>
      </c>
      <c r="M59" s="219">
        <v>0</v>
      </c>
      <c r="N59" s="21">
        <v>0</v>
      </c>
    </row>
    <row r="60" spans="1:14" x14ac:dyDescent="0.25">
      <c r="A60" s="302" t="s">
        <v>7</v>
      </c>
      <c r="B60" s="210" t="s">
        <v>10</v>
      </c>
      <c r="C60" s="21">
        <v>0</v>
      </c>
      <c r="D60" s="21">
        <v>0</v>
      </c>
      <c r="E60" s="21">
        <v>0</v>
      </c>
      <c r="F60" s="21">
        <v>0</v>
      </c>
      <c r="G60" s="21">
        <v>0</v>
      </c>
      <c r="H60" s="21">
        <v>0</v>
      </c>
      <c r="I60" s="21">
        <v>0</v>
      </c>
      <c r="J60" s="219">
        <v>0</v>
      </c>
      <c r="K60" s="219">
        <v>0</v>
      </c>
      <c r="L60" s="219">
        <v>0</v>
      </c>
      <c r="M60" s="219">
        <v>0</v>
      </c>
      <c r="N60" s="21">
        <v>0</v>
      </c>
    </row>
    <row r="61" spans="1:14" x14ac:dyDescent="0.25">
      <c r="A61" s="302" t="s">
        <v>30</v>
      </c>
      <c r="B61" s="210" t="s">
        <v>10</v>
      </c>
      <c r="C61" s="21">
        <v>0</v>
      </c>
      <c r="D61" s="21">
        <v>0</v>
      </c>
      <c r="E61" s="21">
        <v>2E-3</v>
      </c>
      <c r="F61" s="21">
        <v>0</v>
      </c>
      <c r="G61" s="21">
        <v>0</v>
      </c>
      <c r="H61" s="21">
        <v>0</v>
      </c>
      <c r="I61" s="21">
        <v>0</v>
      </c>
      <c r="J61" s="330">
        <v>0</v>
      </c>
      <c r="K61" s="330">
        <v>0</v>
      </c>
      <c r="L61" s="330">
        <v>0</v>
      </c>
      <c r="M61" s="330">
        <v>0</v>
      </c>
      <c r="N61" s="21">
        <v>0</v>
      </c>
    </row>
    <row r="62" spans="1:14" x14ac:dyDescent="0.25">
      <c r="A62" s="302" t="s">
        <v>117</v>
      </c>
      <c r="B62" s="210" t="s">
        <v>10</v>
      </c>
      <c r="C62" s="21">
        <v>0</v>
      </c>
      <c r="D62" s="21">
        <v>0</v>
      </c>
      <c r="E62" s="21">
        <v>0</v>
      </c>
      <c r="F62" s="21">
        <v>0</v>
      </c>
      <c r="G62" s="21">
        <v>0</v>
      </c>
      <c r="H62" s="21">
        <v>0</v>
      </c>
      <c r="I62" s="21">
        <v>0</v>
      </c>
      <c r="J62" s="215">
        <v>0</v>
      </c>
      <c r="K62" s="215">
        <v>0</v>
      </c>
      <c r="L62" s="215">
        <v>0</v>
      </c>
      <c r="M62" s="215">
        <v>0</v>
      </c>
      <c r="N62" s="21">
        <v>0</v>
      </c>
    </row>
    <row r="63" spans="1:14" x14ac:dyDescent="0.25">
      <c r="C63" s="135"/>
      <c r="D63" s="135"/>
      <c r="E63" s="135"/>
      <c r="F63" s="80"/>
      <c r="G63" s="80"/>
      <c r="H63" s="80"/>
    </row>
    <row r="64" spans="1:14" ht="13.5" thickBot="1" x14ac:dyDescent="0.35">
      <c r="A64" s="105" t="s">
        <v>17</v>
      </c>
      <c r="B64" s="7" t="s">
        <v>15</v>
      </c>
      <c r="C64" s="110">
        <v>1</v>
      </c>
      <c r="D64" s="8">
        <v>2</v>
      </c>
      <c r="E64" s="110">
        <v>3</v>
      </c>
      <c r="F64" s="8">
        <v>4</v>
      </c>
      <c r="G64" s="110">
        <v>5</v>
      </c>
      <c r="H64" s="110">
        <v>6</v>
      </c>
      <c r="I64" s="110">
        <v>7</v>
      </c>
      <c r="J64" s="8">
        <v>8</v>
      </c>
      <c r="K64" s="108">
        <v>9</v>
      </c>
      <c r="L64" s="8">
        <v>10</v>
      </c>
      <c r="M64" s="8">
        <v>11</v>
      </c>
      <c r="N64" s="8">
        <v>12</v>
      </c>
    </row>
    <row r="65" spans="1:14" ht="13" thickTop="1" x14ac:dyDescent="0.25">
      <c r="A65" s="302" t="s">
        <v>8</v>
      </c>
      <c r="B65" s="42" t="s">
        <v>9</v>
      </c>
      <c r="C65" s="111">
        <v>9674.1779999999999</v>
      </c>
      <c r="D65" s="98">
        <v>14334.73</v>
      </c>
      <c r="E65" s="113">
        <v>18119.305</v>
      </c>
      <c r="F65" s="25">
        <v>16209.217000000001</v>
      </c>
      <c r="G65" s="12">
        <v>24224.455000000002</v>
      </c>
      <c r="H65" s="21">
        <v>26752.007000000001</v>
      </c>
      <c r="I65" s="113">
        <v>28141.535</v>
      </c>
      <c r="J65" s="25">
        <v>29387.629000000001</v>
      </c>
      <c r="K65" s="112">
        <v>25816.212</v>
      </c>
      <c r="L65" s="25">
        <v>23415.724999999999</v>
      </c>
      <c r="M65" s="21">
        <v>21631.976999999999</v>
      </c>
      <c r="N65" s="21">
        <v>21812.617999999999</v>
      </c>
    </row>
    <row r="66" spans="1:14" x14ac:dyDescent="0.25">
      <c r="A66" s="302" t="s">
        <v>38</v>
      </c>
      <c r="B66" s="28" t="s">
        <v>9</v>
      </c>
      <c r="C66" s="10">
        <v>0</v>
      </c>
      <c r="D66" s="10">
        <v>0</v>
      </c>
      <c r="E66" s="10">
        <v>0</v>
      </c>
      <c r="F66" s="10">
        <v>0</v>
      </c>
      <c r="G66" s="12">
        <v>0</v>
      </c>
      <c r="H66" s="21">
        <v>0</v>
      </c>
      <c r="I66" s="10">
        <v>0</v>
      </c>
      <c r="J66" s="9">
        <v>0</v>
      </c>
      <c r="K66" s="10">
        <v>0</v>
      </c>
      <c r="L66" s="10">
        <v>0</v>
      </c>
      <c r="M66" s="10">
        <v>0</v>
      </c>
      <c r="N66" s="21">
        <v>0</v>
      </c>
    </row>
    <row r="67" spans="1:14" x14ac:dyDescent="0.25">
      <c r="A67" s="302" t="s">
        <v>0</v>
      </c>
      <c r="B67" s="28" t="s">
        <v>9</v>
      </c>
      <c r="C67" s="103">
        <v>14.632999999999999</v>
      </c>
      <c r="D67" s="10">
        <v>0.159</v>
      </c>
      <c r="E67" s="103">
        <v>0.83799999999999997</v>
      </c>
      <c r="F67" s="10">
        <v>13.382999999999999</v>
      </c>
      <c r="G67" s="12">
        <v>1.58</v>
      </c>
      <c r="H67" s="21">
        <v>13.206</v>
      </c>
      <c r="I67" s="103">
        <v>1.5069999999999999</v>
      </c>
      <c r="J67" s="9">
        <v>14.177</v>
      </c>
      <c r="K67" s="109">
        <v>4.7859999999999996</v>
      </c>
      <c r="L67" s="10">
        <v>13.661</v>
      </c>
      <c r="M67" s="10">
        <v>0.67300000000000004</v>
      </c>
      <c r="N67" s="21">
        <v>0.63500000000000001</v>
      </c>
    </row>
    <row r="68" spans="1:14" ht="25" x14ac:dyDescent="0.25">
      <c r="A68" s="301" t="s">
        <v>103</v>
      </c>
      <c r="B68" s="28" t="s">
        <v>10</v>
      </c>
      <c r="C68" s="304">
        <v>0</v>
      </c>
      <c r="D68" s="300">
        <v>0</v>
      </c>
      <c r="E68" s="304">
        <v>0</v>
      </c>
      <c r="F68" s="300">
        <v>0</v>
      </c>
      <c r="G68" s="12">
        <v>0</v>
      </c>
      <c r="H68" s="21">
        <v>0</v>
      </c>
      <c r="I68" s="304">
        <v>0</v>
      </c>
      <c r="J68" s="299">
        <v>0</v>
      </c>
      <c r="K68" s="305">
        <v>0</v>
      </c>
      <c r="L68" s="300">
        <v>0</v>
      </c>
      <c r="M68" s="300">
        <v>0</v>
      </c>
      <c r="N68" s="21">
        <v>0</v>
      </c>
    </row>
    <row r="69" spans="1:14" x14ac:dyDescent="0.25">
      <c r="A69" s="302" t="s">
        <v>1</v>
      </c>
      <c r="B69" s="28" t="s">
        <v>9</v>
      </c>
      <c r="C69" s="103">
        <v>10810.694</v>
      </c>
      <c r="D69" s="10">
        <v>15026.022999999999</v>
      </c>
      <c r="E69" s="103">
        <v>27909.345000000001</v>
      </c>
      <c r="F69" s="10">
        <v>43260.233</v>
      </c>
      <c r="G69" s="12">
        <v>70754.596999999994</v>
      </c>
      <c r="H69" s="21">
        <v>64264.934000000001</v>
      </c>
      <c r="I69" s="103">
        <v>68830.281000000003</v>
      </c>
      <c r="J69" s="9">
        <v>71054.941999999995</v>
      </c>
      <c r="K69" s="109">
        <v>70013.391000000003</v>
      </c>
      <c r="L69" s="10">
        <v>69043.195999999996</v>
      </c>
      <c r="M69" s="10">
        <v>67516.134999999995</v>
      </c>
      <c r="N69" s="21">
        <v>70572.391000000003</v>
      </c>
    </row>
    <row r="70" spans="1:14" x14ac:dyDescent="0.25">
      <c r="A70" s="303" t="s">
        <v>83</v>
      </c>
      <c r="B70" s="262" t="s">
        <v>9</v>
      </c>
      <c r="C70" s="249">
        <v>0</v>
      </c>
      <c r="D70" s="247">
        <v>0</v>
      </c>
      <c r="E70" s="249">
        <v>0</v>
      </c>
      <c r="F70" s="247">
        <v>0</v>
      </c>
      <c r="G70" s="12">
        <v>0</v>
      </c>
      <c r="H70" s="21">
        <v>0</v>
      </c>
      <c r="I70" s="249">
        <v>0</v>
      </c>
      <c r="J70" s="244">
        <v>0</v>
      </c>
      <c r="K70" s="250">
        <v>0</v>
      </c>
      <c r="L70" s="247">
        <v>0</v>
      </c>
      <c r="M70" s="247">
        <v>0</v>
      </c>
      <c r="N70" s="21">
        <v>0</v>
      </c>
    </row>
    <row r="71" spans="1:14" x14ac:dyDescent="0.25">
      <c r="A71" s="303" t="s">
        <v>40</v>
      </c>
      <c r="B71" s="28" t="s">
        <v>9</v>
      </c>
      <c r="C71" s="103">
        <v>12.329000000000001</v>
      </c>
      <c r="D71" s="10">
        <v>2.044</v>
      </c>
      <c r="E71" s="103">
        <v>2.5379999999999998</v>
      </c>
      <c r="F71" s="10">
        <v>14.218999999999999</v>
      </c>
      <c r="G71" s="12">
        <v>0.159</v>
      </c>
      <c r="H71" s="21">
        <v>12.625</v>
      </c>
      <c r="I71" s="103">
        <v>0.57699999999999996</v>
      </c>
      <c r="J71" s="9">
        <v>13.125999999999999</v>
      </c>
      <c r="K71" s="109">
        <v>4.1150000000000002</v>
      </c>
      <c r="L71" s="10">
        <v>20.664999999999999</v>
      </c>
      <c r="M71" s="10">
        <v>0.16700000000000001</v>
      </c>
      <c r="N71" s="21">
        <v>1.22</v>
      </c>
    </row>
    <row r="72" spans="1:14" x14ac:dyDescent="0.25">
      <c r="A72" s="302" t="s">
        <v>2</v>
      </c>
      <c r="B72" s="28" t="s">
        <v>9</v>
      </c>
      <c r="C72" s="103">
        <v>1437.877</v>
      </c>
      <c r="D72" s="10">
        <v>1986.7539999999999</v>
      </c>
      <c r="E72" s="103">
        <v>6846.5240000000003</v>
      </c>
      <c r="F72" s="10">
        <v>8582.9830000000002</v>
      </c>
      <c r="G72" s="12">
        <v>11312.937</v>
      </c>
      <c r="H72" s="21">
        <v>6805.2079999999996</v>
      </c>
      <c r="I72" s="103">
        <v>9237.6299999999992</v>
      </c>
      <c r="J72" s="9">
        <v>15737.541999999999</v>
      </c>
      <c r="K72" s="109">
        <v>13195.025</v>
      </c>
      <c r="L72" s="10">
        <v>7232.6890000000003</v>
      </c>
      <c r="M72" s="10">
        <v>5960.6270000000004</v>
      </c>
      <c r="N72" s="21">
        <v>7935.61</v>
      </c>
    </row>
    <row r="73" spans="1:14" x14ac:dyDescent="0.25">
      <c r="A73" s="290" t="s">
        <v>39</v>
      </c>
      <c r="B73" s="242" t="s">
        <v>9</v>
      </c>
      <c r="C73" s="249">
        <v>0</v>
      </c>
      <c r="D73" s="247">
        <v>0</v>
      </c>
      <c r="E73" s="249">
        <v>0</v>
      </c>
      <c r="F73" s="247">
        <v>10</v>
      </c>
      <c r="G73" s="12">
        <v>0</v>
      </c>
      <c r="H73" s="21">
        <v>0</v>
      </c>
      <c r="I73" s="249">
        <v>18.399999999999999</v>
      </c>
      <c r="J73" s="244">
        <v>0</v>
      </c>
      <c r="K73" s="250">
        <v>0</v>
      </c>
      <c r="L73" s="247">
        <v>0.02</v>
      </c>
      <c r="M73" s="247">
        <v>3.1E-2</v>
      </c>
      <c r="N73" s="21">
        <v>0</v>
      </c>
    </row>
    <row r="74" spans="1:14" x14ac:dyDescent="0.25">
      <c r="A74" s="302" t="s">
        <v>35</v>
      </c>
      <c r="B74" s="28" t="s">
        <v>45</v>
      </c>
      <c r="C74" s="103">
        <v>5.8</v>
      </c>
      <c r="D74" s="10">
        <v>4.8</v>
      </c>
      <c r="E74" s="103">
        <v>4</v>
      </c>
      <c r="F74" s="10">
        <v>2.9</v>
      </c>
      <c r="G74" s="12">
        <v>4</v>
      </c>
      <c r="H74" s="21">
        <v>5</v>
      </c>
      <c r="I74" s="103">
        <v>5</v>
      </c>
      <c r="J74" s="9">
        <v>4.4000000000000004</v>
      </c>
      <c r="K74" s="109">
        <v>5.4</v>
      </c>
      <c r="L74" s="10">
        <v>5</v>
      </c>
      <c r="M74" s="10">
        <v>4.7</v>
      </c>
      <c r="N74" s="21">
        <v>5</v>
      </c>
    </row>
    <row r="75" spans="1:14" x14ac:dyDescent="0.25">
      <c r="A75" s="302" t="s">
        <v>4</v>
      </c>
      <c r="B75" s="28" t="s">
        <v>9</v>
      </c>
      <c r="C75" s="103">
        <v>0.61499999999999999</v>
      </c>
      <c r="D75" s="10">
        <v>14.923999999999999</v>
      </c>
      <c r="E75" s="103">
        <v>3.8</v>
      </c>
      <c r="F75" s="10">
        <v>13.207000000000001</v>
      </c>
      <c r="G75" s="12">
        <v>2.8010000000000002</v>
      </c>
      <c r="H75" s="21">
        <v>8.5289999999999999</v>
      </c>
      <c r="I75" s="103">
        <v>12.436999999999999</v>
      </c>
      <c r="J75" s="9">
        <v>13.632999999999999</v>
      </c>
      <c r="K75" s="109">
        <v>10.564</v>
      </c>
      <c r="L75" s="10">
        <v>8.2170000000000005</v>
      </c>
      <c r="M75" s="10">
        <v>10.214</v>
      </c>
      <c r="N75" s="21">
        <v>4.58</v>
      </c>
    </row>
    <row r="76" spans="1:14" x14ac:dyDescent="0.25">
      <c r="A76" s="302" t="s">
        <v>101</v>
      </c>
      <c r="B76" s="242" t="s">
        <v>91</v>
      </c>
      <c r="C76" s="12">
        <v>500.57799999999997</v>
      </c>
      <c r="D76" s="12">
        <v>790.01800000000003</v>
      </c>
      <c r="E76" s="12">
        <v>675.22299999999996</v>
      </c>
      <c r="F76" s="12">
        <v>504.57100000000003</v>
      </c>
      <c r="G76" s="12">
        <v>677.43499999999995</v>
      </c>
      <c r="H76" s="21">
        <v>829.42200000000003</v>
      </c>
      <c r="I76" s="12">
        <v>666.61300000000006</v>
      </c>
      <c r="J76" s="12">
        <v>558.14300000000003</v>
      </c>
      <c r="K76" s="12">
        <v>537.08399999999995</v>
      </c>
      <c r="L76" s="12">
        <v>600.28599999999994</v>
      </c>
      <c r="M76" s="12">
        <v>733.529</v>
      </c>
      <c r="N76" s="21">
        <v>927.62</v>
      </c>
    </row>
    <row r="77" spans="1:14" x14ac:dyDescent="0.25">
      <c r="A77" s="302" t="s">
        <v>102</v>
      </c>
      <c r="B77" s="242" t="s">
        <v>10</v>
      </c>
      <c r="C77" s="12">
        <v>803.04899999999998</v>
      </c>
      <c r="D77" s="12">
        <v>708.72699999999998</v>
      </c>
      <c r="E77" s="12">
        <v>709.65300000000002</v>
      </c>
      <c r="F77" s="12">
        <v>623.92100000000005</v>
      </c>
      <c r="G77" s="12">
        <v>720.61400000000003</v>
      </c>
      <c r="H77" s="21">
        <v>827.54</v>
      </c>
      <c r="I77" s="12">
        <v>996.73</v>
      </c>
      <c r="J77" s="12">
        <v>939.89499999999998</v>
      </c>
      <c r="K77" s="12">
        <v>890.40200000000004</v>
      </c>
      <c r="L77" s="12">
        <v>886.42899999999997</v>
      </c>
      <c r="M77" s="12">
        <v>831.31100000000004</v>
      </c>
      <c r="N77" s="21">
        <v>858.36900000000003</v>
      </c>
    </row>
    <row r="78" spans="1:14" x14ac:dyDescent="0.25">
      <c r="A78" s="302" t="s">
        <v>5</v>
      </c>
      <c r="B78" s="28" t="s">
        <v>9</v>
      </c>
      <c r="C78" s="103">
        <v>17.965</v>
      </c>
      <c r="D78" s="10">
        <v>11.875999999999999</v>
      </c>
      <c r="E78" s="103">
        <v>7.57</v>
      </c>
      <c r="F78" s="10">
        <v>12.941000000000001</v>
      </c>
      <c r="G78" s="12">
        <v>23.584</v>
      </c>
      <c r="H78" s="21">
        <v>14.432</v>
      </c>
      <c r="I78" s="103">
        <v>45.051000000000002</v>
      </c>
      <c r="J78" s="9">
        <v>30.32</v>
      </c>
      <c r="K78" s="109">
        <v>13.984999999999999</v>
      </c>
      <c r="L78" s="10">
        <v>24.751000000000001</v>
      </c>
      <c r="M78" s="10">
        <v>12.122</v>
      </c>
      <c r="N78" s="21">
        <v>28.754999999999999</v>
      </c>
    </row>
    <row r="79" spans="1:14" x14ac:dyDescent="0.25">
      <c r="A79" s="303" t="s">
        <v>43</v>
      </c>
      <c r="B79" s="28" t="s">
        <v>45</v>
      </c>
      <c r="C79" s="103">
        <v>11602.615</v>
      </c>
      <c r="D79" s="10">
        <v>24307.403999999999</v>
      </c>
      <c r="E79" s="103">
        <v>13146.904</v>
      </c>
      <c r="F79" s="10">
        <v>8062.2139999999999</v>
      </c>
      <c r="G79" s="12">
        <v>3983.18</v>
      </c>
      <c r="H79" s="21">
        <v>2508.4810000000002</v>
      </c>
      <c r="I79" s="103">
        <v>3579.75</v>
      </c>
      <c r="J79" s="9">
        <v>4256.6130000000003</v>
      </c>
      <c r="K79" s="109">
        <v>3981.7</v>
      </c>
      <c r="L79" s="10">
        <v>13233.472</v>
      </c>
      <c r="M79" s="10">
        <v>21245.117999999999</v>
      </c>
      <c r="N79" s="21">
        <v>34624.624000000003</v>
      </c>
    </row>
    <row r="80" spans="1:14" x14ac:dyDescent="0.25">
      <c r="A80" s="302" t="s">
        <v>11</v>
      </c>
      <c r="B80" s="28" t="s">
        <v>10</v>
      </c>
      <c r="C80" s="103">
        <v>0</v>
      </c>
      <c r="D80" s="10">
        <v>0</v>
      </c>
      <c r="E80" s="103">
        <v>0</v>
      </c>
      <c r="F80" s="10">
        <v>0</v>
      </c>
      <c r="G80" s="12">
        <v>0</v>
      </c>
      <c r="H80" s="21">
        <v>0</v>
      </c>
      <c r="I80" s="103">
        <v>0</v>
      </c>
      <c r="J80" s="9">
        <v>0</v>
      </c>
      <c r="K80" s="109">
        <v>0</v>
      </c>
      <c r="L80" s="10">
        <v>0</v>
      </c>
      <c r="M80" s="10">
        <v>0</v>
      </c>
      <c r="N80" s="21">
        <v>0</v>
      </c>
    </row>
    <row r="81" spans="1:14" x14ac:dyDescent="0.25">
      <c r="A81" s="302" t="s">
        <v>104</v>
      </c>
      <c r="B81" s="28" t="s">
        <v>10</v>
      </c>
      <c r="C81" s="304">
        <v>2584.8879999999999</v>
      </c>
      <c r="D81" s="300">
        <v>2197.8609999999999</v>
      </c>
      <c r="E81" s="304">
        <v>2618.6439999999998</v>
      </c>
      <c r="F81" s="300">
        <v>3761.4969999999998</v>
      </c>
      <c r="G81" s="12">
        <v>4707.0780000000004</v>
      </c>
      <c r="H81" s="21">
        <v>1676.578</v>
      </c>
      <c r="I81" s="304">
        <v>2255.248</v>
      </c>
      <c r="J81" s="299">
        <v>3392.6280000000002</v>
      </c>
      <c r="K81" s="305">
        <v>2909.5940000000001</v>
      </c>
      <c r="L81" s="300">
        <v>3553.2730000000001</v>
      </c>
      <c r="M81" s="300">
        <v>3617.4459999999999</v>
      </c>
      <c r="N81" s="21">
        <v>3161.7310000000002</v>
      </c>
    </row>
    <row r="82" spans="1:14" x14ac:dyDescent="0.25">
      <c r="A82" s="302" t="s">
        <v>6</v>
      </c>
      <c r="B82" s="28" t="s">
        <v>10</v>
      </c>
      <c r="C82" s="304">
        <v>0</v>
      </c>
      <c r="D82" s="300">
        <v>0</v>
      </c>
      <c r="E82" s="304">
        <v>0</v>
      </c>
      <c r="F82" s="300">
        <v>0</v>
      </c>
      <c r="G82" s="12">
        <v>0</v>
      </c>
      <c r="H82" s="21">
        <v>0</v>
      </c>
      <c r="I82" s="304">
        <v>9.7319999999999993</v>
      </c>
      <c r="J82" s="299">
        <v>10.718</v>
      </c>
      <c r="K82" s="305">
        <v>0</v>
      </c>
      <c r="L82" s="300">
        <v>0</v>
      </c>
      <c r="M82" s="300">
        <v>0</v>
      </c>
      <c r="N82" s="21">
        <v>0</v>
      </c>
    </row>
    <row r="83" spans="1:14" x14ac:dyDescent="0.25">
      <c r="A83" s="302" t="s">
        <v>106</v>
      </c>
      <c r="B83" s="28" t="s">
        <v>10</v>
      </c>
      <c r="C83" s="304">
        <v>24.920999999999999</v>
      </c>
      <c r="D83" s="300">
        <v>49.677</v>
      </c>
      <c r="E83" s="304">
        <v>0</v>
      </c>
      <c r="F83" s="300">
        <v>0</v>
      </c>
      <c r="G83" s="12">
        <v>0</v>
      </c>
      <c r="H83" s="21">
        <v>0</v>
      </c>
      <c r="I83" s="304">
        <v>0</v>
      </c>
      <c r="J83" s="299">
        <v>23.988</v>
      </c>
      <c r="K83" s="305">
        <v>53.526000000000003</v>
      </c>
      <c r="L83" s="300">
        <v>27.172999999999998</v>
      </c>
      <c r="M83" s="300">
        <v>79.447999999999993</v>
      </c>
      <c r="N83" s="21">
        <v>112.598</v>
      </c>
    </row>
    <row r="84" spans="1:14" x14ac:dyDescent="0.25">
      <c r="A84" s="302" t="s">
        <v>121</v>
      </c>
      <c r="B84" s="28" t="s">
        <v>10</v>
      </c>
      <c r="C84" s="304">
        <v>0</v>
      </c>
      <c r="D84" s="300">
        <v>0</v>
      </c>
      <c r="E84" s="304">
        <v>0</v>
      </c>
      <c r="F84" s="300">
        <v>0</v>
      </c>
      <c r="G84" s="12">
        <v>0</v>
      </c>
      <c r="H84" s="21">
        <v>400.97</v>
      </c>
      <c r="I84" s="304">
        <v>0</v>
      </c>
      <c r="J84" s="299">
        <v>0</v>
      </c>
      <c r="K84" s="305">
        <v>0</v>
      </c>
      <c r="L84" s="300">
        <v>0</v>
      </c>
      <c r="M84" s="300">
        <v>0</v>
      </c>
      <c r="N84" s="21">
        <v>0</v>
      </c>
    </row>
    <row r="85" spans="1:14" x14ac:dyDescent="0.25">
      <c r="A85" s="302" t="s">
        <v>115</v>
      </c>
      <c r="B85" s="28" t="s">
        <v>10</v>
      </c>
      <c r="C85" s="103">
        <v>0</v>
      </c>
      <c r="D85" s="10">
        <v>0</v>
      </c>
      <c r="E85" s="103">
        <v>0</v>
      </c>
      <c r="F85" s="10">
        <v>0</v>
      </c>
      <c r="G85" s="12">
        <v>0</v>
      </c>
      <c r="H85" s="21">
        <v>44.112000000000002</v>
      </c>
      <c r="I85" s="103">
        <v>0</v>
      </c>
      <c r="J85" s="9">
        <v>0</v>
      </c>
      <c r="K85" s="109">
        <v>0</v>
      </c>
      <c r="L85" s="10">
        <v>0</v>
      </c>
      <c r="M85" s="10">
        <v>0</v>
      </c>
      <c r="N85" s="21">
        <v>0</v>
      </c>
    </row>
    <row r="86" spans="1:14" x14ac:dyDescent="0.25">
      <c r="A86" s="290" t="s">
        <v>116</v>
      </c>
      <c r="B86" s="28" t="s">
        <v>10</v>
      </c>
      <c r="C86" s="304">
        <v>50</v>
      </c>
      <c r="D86" s="247">
        <v>82.433000000000007</v>
      </c>
      <c r="E86" s="304">
        <v>130.203</v>
      </c>
      <c r="F86" s="247">
        <v>0</v>
      </c>
      <c r="G86" s="12">
        <v>29.318000000000001</v>
      </c>
      <c r="H86" s="21">
        <v>34.15</v>
      </c>
      <c r="I86" s="304">
        <v>0</v>
      </c>
      <c r="J86" s="244">
        <v>0</v>
      </c>
      <c r="K86" s="250">
        <v>0</v>
      </c>
      <c r="L86" s="247">
        <v>0</v>
      </c>
      <c r="M86" s="247">
        <v>0</v>
      </c>
      <c r="N86" s="21">
        <v>0</v>
      </c>
    </row>
    <row r="87" spans="1:14" x14ac:dyDescent="0.25">
      <c r="A87" s="290" t="s">
        <v>111</v>
      </c>
      <c r="B87" s="28" t="s">
        <v>10</v>
      </c>
      <c r="C87" s="249">
        <v>0</v>
      </c>
      <c r="D87" s="247">
        <v>0</v>
      </c>
      <c r="E87" s="249">
        <v>0</v>
      </c>
      <c r="F87" s="247">
        <v>0</v>
      </c>
      <c r="G87" s="12">
        <v>0</v>
      </c>
      <c r="H87" s="21">
        <v>0</v>
      </c>
      <c r="I87" s="249">
        <v>0</v>
      </c>
      <c r="J87" s="244">
        <v>0</v>
      </c>
      <c r="K87" s="250">
        <v>0</v>
      </c>
      <c r="L87" s="247">
        <v>0</v>
      </c>
      <c r="M87" s="247">
        <v>0</v>
      </c>
      <c r="N87" s="21">
        <v>0</v>
      </c>
    </row>
    <row r="88" spans="1:14" x14ac:dyDescent="0.25">
      <c r="A88" s="302" t="s">
        <v>7</v>
      </c>
      <c r="B88" s="28" t="s">
        <v>10</v>
      </c>
      <c r="C88" s="103">
        <v>1386.548</v>
      </c>
      <c r="D88" s="10">
        <v>1294.8019999999999</v>
      </c>
      <c r="E88" s="103">
        <v>1358.385</v>
      </c>
      <c r="F88" s="10">
        <v>1030.8810000000001</v>
      </c>
      <c r="G88" s="12">
        <v>1070.9770000000001</v>
      </c>
      <c r="H88" s="21">
        <v>848.60900000000004</v>
      </c>
      <c r="I88" s="103">
        <v>1345.92</v>
      </c>
      <c r="J88" s="9">
        <v>3197.4169999999999</v>
      </c>
      <c r="K88" s="109">
        <v>2953.8090000000002</v>
      </c>
      <c r="L88" s="10">
        <v>1165.681</v>
      </c>
      <c r="M88" s="10">
        <v>1333.4659999999999</v>
      </c>
      <c r="N88" s="21">
        <v>1579.2080000000001</v>
      </c>
    </row>
    <row r="89" spans="1:14" x14ac:dyDescent="0.25">
      <c r="A89" s="302" t="s">
        <v>30</v>
      </c>
      <c r="B89" s="28" t="s">
        <v>10</v>
      </c>
      <c r="C89" s="304">
        <v>0</v>
      </c>
      <c r="D89" s="300">
        <v>0</v>
      </c>
      <c r="E89" s="304">
        <v>0</v>
      </c>
      <c r="F89" s="300">
        <v>0</v>
      </c>
      <c r="G89" s="12">
        <v>0</v>
      </c>
      <c r="H89" s="21">
        <v>0</v>
      </c>
      <c r="I89" s="304">
        <v>0</v>
      </c>
      <c r="J89" s="299">
        <v>0</v>
      </c>
      <c r="K89" s="305">
        <v>0</v>
      </c>
      <c r="L89" s="300">
        <v>0</v>
      </c>
      <c r="M89" s="300">
        <v>0</v>
      </c>
      <c r="N89" s="21">
        <v>0</v>
      </c>
    </row>
    <row r="90" spans="1:14" x14ac:dyDescent="0.25">
      <c r="A90" s="302" t="s">
        <v>117</v>
      </c>
      <c r="B90" s="28" t="s">
        <v>10</v>
      </c>
      <c r="C90" s="10">
        <v>52.4</v>
      </c>
      <c r="D90" s="10">
        <v>39.299999999999997</v>
      </c>
      <c r="E90" s="10">
        <v>52.4</v>
      </c>
      <c r="F90" s="10">
        <v>39.6</v>
      </c>
      <c r="G90" s="12">
        <v>52.8</v>
      </c>
      <c r="H90" s="21">
        <v>48.3</v>
      </c>
      <c r="I90" s="10">
        <v>49.6</v>
      </c>
      <c r="J90" s="9">
        <v>80</v>
      </c>
      <c r="K90" s="10">
        <v>76.5</v>
      </c>
      <c r="L90" s="10">
        <v>58</v>
      </c>
      <c r="M90" s="10">
        <v>58.5</v>
      </c>
      <c r="N90" s="21">
        <v>63.6</v>
      </c>
    </row>
    <row r="91" spans="1:14" ht="13" x14ac:dyDescent="0.3">
      <c r="A91" s="345"/>
      <c r="B91" s="345"/>
      <c r="C91" s="345"/>
      <c r="D91" s="345"/>
      <c r="E91" s="345"/>
      <c r="F91" s="345"/>
      <c r="G91" s="345"/>
      <c r="H91" s="345"/>
      <c r="I91" s="345"/>
      <c r="J91" s="345"/>
      <c r="K91" s="345"/>
      <c r="L91" s="345"/>
      <c r="M91" s="345"/>
      <c r="N91" s="345"/>
    </row>
    <row r="92" spans="1:14" ht="13.5" thickBot="1" x14ac:dyDescent="0.35">
      <c r="A92" s="5" t="s">
        <v>14</v>
      </c>
      <c r="B92" s="5" t="s">
        <v>15</v>
      </c>
      <c r="C92" s="6">
        <v>1</v>
      </c>
      <c r="D92" s="6">
        <v>2</v>
      </c>
      <c r="E92" s="6">
        <v>3</v>
      </c>
      <c r="F92" s="6">
        <v>4</v>
      </c>
      <c r="G92" s="6">
        <v>5</v>
      </c>
      <c r="H92" s="6">
        <v>6</v>
      </c>
      <c r="I92" s="6">
        <v>7</v>
      </c>
      <c r="J92" s="6">
        <v>8</v>
      </c>
      <c r="K92" s="6">
        <v>9</v>
      </c>
      <c r="L92" s="6">
        <v>10</v>
      </c>
      <c r="M92" s="6">
        <v>11</v>
      </c>
      <c r="N92" s="6">
        <v>12</v>
      </c>
    </row>
    <row r="93" spans="1:14" ht="13" thickTop="1" x14ac:dyDescent="0.25">
      <c r="A93" s="302" t="s">
        <v>8</v>
      </c>
      <c r="B93" s="28" t="s">
        <v>44</v>
      </c>
      <c r="C93" s="4">
        <f t="shared" ref="C93:N93" si="34">C121+C149</f>
        <v>5446562</v>
      </c>
      <c r="D93" s="4">
        <f t="shared" si="34"/>
        <v>8070453</v>
      </c>
      <c r="E93" s="4">
        <f t="shared" si="34"/>
        <v>10201169</v>
      </c>
      <c r="F93" s="4">
        <f t="shared" si="34"/>
        <v>9125789</v>
      </c>
      <c r="G93" s="4">
        <f t="shared" si="34"/>
        <v>13638377</v>
      </c>
      <c r="H93" s="4">
        <f t="shared" si="34"/>
        <v>15061383</v>
      </c>
      <c r="I93" s="4">
        <f t="shared" si="34"/>
        <v>15843684</v>
      </c>
      <c r="J93" s="4">
        <f t="shared" si="34"/>
        <v>16545242</v>
      </c>
      <c r="K93" s="4">
        <f t="shared" si="34"/>
        <v>14534527</v>
      </c>
      <c r="L93" s="4">
        <f t="shared" si="34"/>
        <v>13183053</v>
      </c>
      <c r="M93" s="4">
        <f t="shared" si="34"/>
        <v>12178803</v>
      </c>
      <c r="N93" s="4">
        <f t="shared" si="34"/>
        <v>12280506</v>
      </c>
    </row>
    <row r="94" spans="1:14" x14ac:dyDescent="0.25">
      <c r="A94" s="302" t="s">
        <v>38</v>
      </c>
      <c r="B94" s="28" t="s">
        <v>44</v>
      </c>
      <c r="C94" s="4">
        <f t="shared" ref="C94:N94" si="35">C122+C150</f>
        <v>0</v>
      </c>
      <c r="D94" s="4">
        <f t="shared" si="35"/>
        <v>0</v>
      </c>
      <c r="E94" s="4">
        <f t="shared" si="35"/>
        <v>0</v>
      </c>
      <c r="F94" s="4">
        <f t="shared" si="35"/>
        <v>0</v>
      </c>
      <c r="G94" s="4">
        <f t="shared" si="35"/>
        <v>0</v>
      </c>
      <c r="H94" s="4">
        <f t="shared" si="35"/>
        <v>0</v>
      </c>
      <c r="I94" s="4">
        <f t="shared" si="35"/>
        <v>0</v>
      </c>
      <c r="J94" s="4">
        <f t="shared" si="35"/>
        <v>0</v>
      </c>
      <c r="K94" s="4">
        <f t="shared" si="35"/>
        <v>0</v>
      </c>
      <c r="L94" s="4">
        <f t="shared" si="35"/>
        <v>0</v>
      </c>
      <c r="M94" s="4">
        <f t="shared" si="35"/>
        <v>0</v>
      </c>
      <c r="N94" s="4">
        <f t="shared" si="35"/>
        <v>0</v>
      </c>
    </row>
    <row r="95" spans="1:14" x14ac:dyDescent="0.25">
      <c r="A95" s="302" t="s">
        <v>0</v>
      </c>
      <c r="B95" s="28" t="s">
        <v>44</v>
      </c>
      <c r="C95" s="4">
        <f t="shared" ref="C95:N95" si="36">C123+C151</f>
        <v>8238</v>
      </c>
      <c r="D95" s="4">
        <f t="shared" si="36"/>
        <v>90</v>
      </c>
      <c r="E95" s="4">
        <f t="shared" si="36"/>
        <v>472</v>
      </c>
      <c r="F95" s="4">
        <f t="shared" si="36"/>
        <v>7554.0330000000004</v>
      </c>
      <c r="G95" s="4">
        <f t="shared" si="36"/>
        <v>906</v>
      </c>
      <c r="H95" s="4">
        <f t="shared" si="36"/>
        <v>7448</v>
      </c>
      <c r="I95" s="4">
        <f t="shared" si="36"/>
        <v>868</v>
      </c>
      <c r="J95" s="4">
        <f t="shared" si="36"/>
        <v>7992</v>
      </c>
      <c r="K95" s="4">
        <f t="shared" si="36"/>
        <v>2722</v>
      </c>
      <c r="L95" s="4">
        <f t="shared" si="36"/>
        <v>7695</v>
      </c>
      <c r="M95" s="4">
        <f t="shared" si="36"/>
        <v>402</v>
      </c>
      <c r="N95" s="4">
        <f t="shared" si="36"/>
        <v>409</v>
      </c>
    </row>
    <row r="96" spans="1:14" ht="25" x14ac:dyDescent="0.25">
      <c r="A96" s="301" t="s">
        <v>103</v>
      </c>
      <c r="B96" s="28" t="s">
        <v>44</v>
      </c>
      <c r="C96" s="4">
        <f t="shared" ref="C96:N96" si="37">C124+C152</f>
        <v>0</v>
      </c>
      <c r="D96" s="4">
        <f t="shared" si="37"/>
        <v>0</v>
      </c>
      <c r="E96" s="4">
        <f t="shared" si="37"/>
        <v>0</v>
      </c>
      <c r="F96" s="4">
        <f t="shared" si="37"/>
        <v>0</v>
      </c>
      <c r="G96" s="4">
        <f t="shared" si="37"/>
        <v>0</v>
      </c>
      <c r="H96" s="4">
        <f t="shared" si="37"/>
        <v>0</v>
      </c>
      <c r="I96" s="4">
        <f t="shared" si="37"/>
        <v>0</v>
      </c>
      <c r="J96" s="4">
        <f t="shared" si="37"/>
        <v>0</v>
      </c>
      <c r="K96" s="4">
        <f t="shared" si="37"/>
        <v>0</v>
      </c>
      <c r="L96" s="4">
        <f t="shared" si="37"/>
        <v>0</v>
      </c>
      <c r="M96" s="4">
        <f t="shared" si="37"/>
        <v>0</v>
      </c>
      <c r="N96" s="4">
        <f t="shared" si="37"/>
        <v>0</v>
      </c>
    </row>
    <row r="97" spans="1:14" x14ac:dyDescent="0.25">
      <c r="A97" s="302" t="s">
        <v>1</v>
      </c>
      <c r="B97" s="28" t="s">
        <v>44</v>
      </c>
      <c r="C97" s="4">
        <f t="shared" ref="C97:N97" si="38">C125+C153</f>
        <v>5329672</v>
      </c>
      <c r="D97" s="4">
        <f t="shared" si="38"/>
        <v>7407829</v>
      </c>
      <c r="E97" s="4">
        <f t="shared" si="38"/>
        <v>13759307</v>
      </c>
      <c r="F97" s="4">
        <f t="shared" si="38"/>
        <v>21327295</v>
      </c>
      <c r="G97" s="4">
        <f t="shared" si="38"/>
        <v>26320710</v>
      </c>
      <c r="H97" s="4">
        <f t="shared" si="38"/>
        <v>23906555</v>
      </c>
      <c r="I97" s="4">
        <f t="shared" si="38"/>
        <v>25604865</v>
      </c>
      <c r="J97" s="4">
        <f t="shared" si="38"/>
        <v>26432494</v>
      </c>
      <c r="K97" s="4">
        <f t="shared" si="38"/>
        <v>26044981</v>
      </c>
      <c r="L97" s="4">
        <f t="shared" si="38"/>
        <v>25684069</v>
      </c>
      <c r="M97" s="4">
        <f t="shared" si="38"/>
        <v>25116002</v>
      </c>
      <c r="N97" s="4">
        <f t="shared" si="38"/>
        <v>26252929</v>
      </c>
    </row>
    <row r="98" spans="1:14" x14ac:dyDescent="0.25">
      <c r="A98" s="303" t="s">
        <v>83</v>
      </c>
      <c r="B98" s="28" t="s">
        <v>44</v>
      </c>
      <c r="C98" s="4">
        <f t="shared" ref="C98:N98" si="39">C126+C154</f>
        <v>0</v>
      </c>
      <c r="D98" s="4">
        <f t="shared" si="39"/>
        <v>0</v>
      </c>
      <c r="E98" s="4">
        <f t="shared" si="39"/>
        <v>0</v>
      </c>
      <c r="F98" s="4">
        <f t="shared" si="39"/>
        <v>0</v>
      </c>
      <c r="G98" s="4">
        <f t="shared" si="39"/>
        <v>0</v>
      </c>
      <c r="H98" s="4">
        <f t="shared" si="39"/>
        <v>0</v>
      </c>
      <c r="I98" s="4">
        <f t="shared" si="39"/>
        <v>0</v>
      </c>
      <c r="J98" s="4">
        <f t="shared" si="39"/>
        <v>0</v>
      </c>
      <c r="K98" s="4">
        <f t="shared" si="39"/>
        <v>0</v>
      </c>
      <c r="L98" s="4">
        <f t="shared" si="39"/>
        <v>0</v>
      </c>
      <c r="M98" s="4">
        <f t="shared" si="39"/>
        <v>0</v>
      </c>
      <c r="N98" s="4">
        <f t="shared" si="39"/>
        <v>0</v>
      </c>
    </row>
    <row r="99" spans="1:14" x14ac:dyDescent="0.25">
      <c r="A99" s="303" t="s">
        <v>40</v>
      </c>
      <c r="B99" s="28" t="s">
        <v>44</v>
      </c>
      <c r="C99" s="4">
        <f t="shared" ref="C99:N99" si="40">C127+C155</f>
        <v>6078</v>
      </c>
      <c r="D99" s="4">
        <f t="shared" si="40"/>
        <v>1007</v>
      </c>
      <c r="E99" s="4">
        <f t="shared" si="40"/>
        <v>1251</v>
      </c>
      <c r="F99" s="4">
        <f t="shared" si="40"/>
        <v>7010</v>
      </c>
      <c r="G99" s="4">
        <f t="shared" si="40"/>
        <v>59</v>
      </c>
      <c r="H99" s="4">
        <f t="shared" si="40"/>
        <v>4697</v>
      </c>
      <c r="I99" s="4">
        <f t="shared" si="40"/>
        <v>215</v>
      </c>
      <c r="J99" s="4">
        <f t="shared" si="40"/>
        <v>4883</v>
      </c>
      <c r="K99" s="4">
        <f t="shared" si="40"/>
        <v>1531</v>
      </c>
      <c r="L99" s="4">
        <f t="shared" si="40"/>
        <v>7688</v>
      </c>
      <c r="M99" s="4">
        <f t="shared" si="40"/>
        <v>62</v>
      </c>
      <c r="N99" s="4">
        <f t="shared" si="40"/>
        <v>454</v>
      </c>
    </row>
    <row r="100" spans="1:14" x14ac:dyDescent="0.25">
      <c r="A100" s="302" t="s">
        <v>2</v>
      </c>
      <c r="B100" s="28" t="s">
        <v>44</v>
      </c>
      <c r="C100" s="4">
        <f t="shared" ref="C100:N100" si="41">C128+C156</f>
        <v>191238</v>
      </c>
      <c r="D100" s="4">
        <f t="shared" si="41"/>
        <v>264238</v>
      </c>
      <c r="E100" s="4">
        <f t="shared" si="41"/>
        <v>910588</v>
      </c>
      <c r="F100" s="4">
        <f t="shared" si="41"/>
        <v>1141537</v>
      </c>
      <c r="G100" s="4">
        <f t="shared" si="41"/>
        <v>1131294</v>
      </c>
      <c r="H100" s="4">
        <f t="shared" si="41"/>
        <v>680521</v>
      </c>
      <c r="I100" s="4">
        <f t="shared" si="41"/>
        <v>923763</v>
      </c>
      <c r="J100" s="4">
        <f t="shared" si="41"/>
        <v>1573754</v>
      </c>
      <c r="K100" s="4">
        <f t="shared" si="41"/>
        <v>1319503</v>
      </c>
      <c r="L100" s="4">
        <f t="shared" si="41"/>
        <v>723269</v>
      </c>
      <c r="M100" s="4">
        <f t="shared" si="41"/>
        <v>596063</v>
      </c>
      <c r="N100" s="4">
        <f t="shared" si="41"/>
        <v>793561</v>
      </c>
    </row>
    <row r="101" spans="1:14" x14ac:dyDescent="0.25">
      <c r="A101" s="290" t="s">
        <v>39</v>
      </c>
      <c r="B101" s="262" t="s">
        <v>44</v>
      </c>
      <c r="C101" s="4">
        <f t="shared" ref="C101:N101" si="42">C129+C157</f>
        <v>0</v>
      </c>
      <c r="D101" s="4">
        <f t="shared" si="42"/>
        <v>0</v>
      </c>
      <c r="E101" s="4">
        <f t="shared" si="42"/>
        <v>0</v>
      </c>
      <c r="F101" s="4">
        <f t="shared" si="42"/>
        <v>4930</v>
      </c>
      <c r="G101" s="4">
        <f t="shared" si="42"/>
        <v>0</v>
      </c>
      <c r="H101" s="4">
        <f t="shared" si="42"/>
        <v>0</v>
      </c>
      <c r="I101" s="4">
        <f t="shared" si="42"/>
        <v>6845</v>
      </c>
      <c r="J101" s="4">
        <f t="shared" si="42"/>
        <v>0</v>
      </c>
      <c r="K101" s="4">
        <f t="shared" si="42"/>
        <v>0</v>
      </c>
      <c r="L101" s="4">
        <f t="shared" si="42"/>
        <v>7</v>
      </c>
      <c r="M101" s="4">
        <f t="shared" si="42"/>
        <v>12</v>
      </c>
      <c r="N101" s="4">
        <f t="shared" si="42"/>
        <v>0</v>
      </c>
    </row>
    <row r="102" spans="1:14" x14ac:dyDescent="0.25">
      <c r="A102" s="302" t="s">
        <v>35</v>
      </c>
      <c r="B102" s="28" t="s">
        <v>44</v>
      </c>
      <c r="C102" s="4">
        <f t="shared" ref="C102:N102" si="43">C130+C158</f>
        <v>143</v>
      </c>
      <c r="D102" s="4">
        <f t="shared" si="43"/>
        <v>118</v>
      </c>
      <c r="E102" s="4">
        <f t="shared" si="43"/>
        <v>99</v>
      </c>
      <c r="F102" s="4">
        <f t="shared" si="43"/>
        <v>71</v>
      </c>
      <c r="G102" s="4">
        <f t="shared" si="43"/>
        <v>99</v>
      </c>
      <c r="H102" s="4">
        <f t="shared" si="43"/>
        <v>123</v>
      </c>
      <c r="I102" s="4">
        <f t="shared" si="43"/>
        <v>123</v>
      </c>
      <c r="J102" s="4">
        <f t="shared" si="43"/>
        <v>108</v>
      </c>
      <c r="K102" s="4">
        <f t="shared" si="43"/>
        <v>133</v>
      </c>
      <c r="L102" s="4">
        <f t="shared" si="43"/>
        <v>123</v>
      </c>
      <c r="M102" s="4">
        <f t="shared" si="43"/>
        <v>116</v>
      </c>
      <c r="N102" s="4">
        <f t="shared" si="43"/>
        <v>123</v>
      </c>
    </row>
    <row r="103" spans="1:14" x14ac:dyDescent="0.25">
      <c r="A103" s="302" t="s">
        <v>4</v>
      </c>
      <c r="B103" s="28" t="s">
        <v>44</v>
      </c>
      <c r="C103" s="4">
        <f t="shared" ref="C103:N103" si="44">C131+C159</f>
        <v>346</v>
      </c>
      <c r="D103" s="4">
        <f t="shared" si="44"/>
        <v>8402</v>
      </c>
      <c r="E103" s="4">
        <f t="shared" si="44"/>
        <v>2139</v>
      </c>
      <c r="F103" s="4">
        <f t="shared" si="44"/>
        <v>7436</v>
      </c>
      <c r="G103" s="4">
        <f t="shared" si="44"/>
        <v>1577</v>
      </c>
      <c r="H103" s="4">
        <f t="shared" si="44"/>
        <v>4802</v>
      </c>
      <c r="I103" s="4">
        <f t="shared" si="44"/>
        <v>7002</v>
      </c>
      <c r="J103" s="4">
        <f t="shared" si="44"/>
        <v>7675</v>
      </c>
      <c r="K103" s="4">
        <f t="shared" si="44"/>
        <v>5948</v>
      </c>
      <c r="L103" s="4">
        <f t="shared" si="44"/>
        <v>4626</v>
      </c>
      <c r="M103" s="4">
        <f t="shared" si="44"/>
        <v>5750</v>
      </c>
      <c r="N103" s="4">
        <f t="shared" si="44"/>
        <v>2579</v>
      </c>
    </row>
    <row r="104" spans="1:14" x14ac:dyDescent="0.25">
      <c r="A104" s="302" t="s">
        <v>101</v>
      </c>
      <c r="B104" s="28" t="s">
        <v>44</v>
      </c>
      <c r="C104" s="4">
        <f t="shared" ref="C104:N104" si="45">C132+C160</f>
        <v>23687</v>
      </c>
      <c r="D104" s="4">
        <f t="shared" si="45"/>
        <v>37384</v>
      </c>
      <c r="E104" s="4">
        <f t="shared" si="45"/>
        <v>31952</v>
      </c>
      <c r="F104" s="4">
        <f t="shared" si="45"/>
        <v>23876</v>
      </c>
      <c r="G104" s="4">
        <f t="shared" si="45"/>
        <v>27097</v>
      </c>
      <c r="H104" s="4">
        <f t="shared" si="45"/>
        <v>33177</v>
      </c>
      <c r="I104" s="4">
        <f t="shared" si="45"/>
        <v>26665</v>
      </c>
      <c r="J104" s="4">
        <f t="shared" si="45"/>
        <v>22326</v>
      </c>
      <c r="K104" s="4">
        <f t="shared" si="45"/>
        <v>21483</v>
      </c>
      <c r="L104" s="4">
        <f t="shared" si="45"/>
        <v>24011</v>
      </c>
      <c r="M104" s="4">
        <f t="shared" si="45"/>
        <v>29341</v>
      </c>
      <c r="N104" s="4">
        <f t="shared" si="45"/>
        <v>37105</v>
      </c>
    </row>
    <row r="105" spans="1:14" x14ac:dyDescent="0.25">
      <c r="A105" s="302" t="s">
        <v>102</v>
      </c>
      <c r="B105" s="28" t="s">
        <v>44</v>
      </c>
      <c r="C105" s="4">
        <f t="shared" ref="C105:N105" si="46">C133+C161</f>
        <v>154988</v>
      </c>
      <c r="D105" s="4">
        <f t="shared" si="46"/>
        <v>136784</v>
      </c>
      <c r="E105" s="4">
        <f t="shared" si="46"/>
        <v>136963</v>
      </c>
      <c r="F105" s="4">
        <f t="shared" si="46"/>
        <v>120417</v>
      </c>
      <c r="G105" s="4">
        <f t="shared" si="46"/>
        <v>139079</v>
      </c>
      <c r="H105" s="4">
        <f t="shared" si="46"/>
        <v>159715</v>
      </c>
      <c r="I105" s="4">
        <f t="shared" si="46"/>
        <v>192369</v>
      </c>
      <c r="J105" s="4">
        <f t="shared" si="46"/>
        <v>181400</v>
      </c>
      <c r="K105" s="4">
        <f t="shared" si="46"/>
        <v>171848</v>
      </c>
      <c r="L105" s="4">
        <f t="shared" si="46"/>
        <v>171081</v>
      </c>
      <c r="M105" s="4">
        <f t="shared" si="46"/>
        <v>160443</v>
      </c>
      <c r="N105" s="4">
        <f t="shared" si="46"/>
        <v>165665</v>
      </c>
    </row>
    <row r="106" spans="1:14" x14ac:dyDescent="0.25">
      <c r="A106" s="302" t="s">
        <v>5</v>
      </c>
      <c r="B106" s="28" t="s">
        <v>44</v>
      </c>
      <c r="C106" s="4">
        <f t="shared" ref="C106:N106" si="47">C134+C162</f>
        <v>5930</v>
      </c>
      <c r="D106" s="4">
        <f t="shared" si="47"/>
        <v>3920</v>
      </c>
      <c r="E106" s="4">
        <f t="shared" si="47"/>
        <v>2501</v>
      </c>
      <c r="F106" s="4">
        <f t="shared" si="47"/>
        <v>4282.0309999999999</v>
      </c>
      <c r="G106" s="4">
        <f t="shared" si="47"/>
        <v>7796</v>
      </c>
      <c r="H106" s="4">
        <f t="shared" si="47"/>
        <v>4769</v>
      </c>
      <c r="I106" s="4">
        <f t="shared" si="47"/>
        <v>14872</v>
      </c>
      <c r="J106" s="4">
        <f t="shared" si="47"/>
        <v>10022</v>
      </c>
      <c r="K106" s="4">
        <f t="shared" si="47"/>
        <v>4624</v>
      </c>
      <c r="L106" s="4">
        <f t="shared" si="47"/>
        <v>8176</v>
      </c>
      <c r="M106" s="4">
        <f t="shared" si="47"/>
        <v>4009</v>
      </c>
      <c r="N106" s="4">
        <f t="shared" si="47"/>
        <v>9501</v>
      </c>
    </row>
    <row r="107" spans="1:14" x14ac:dyDescent="0.25">
      <c r="A107" s="303" t="s">
        <v>43</v>
      </c>
      <c r="B107" s="28" t="s">
        <v>44</v>
      </c>
      <c r="C107" s="4">
        <f t="shared" ref="C107:N107" si="48">C135+C163</f>
        <v>101084</v>
      </c>
      <c r="D107" s="4">
        <f t="shared" si="48"/>
        <v>210010</v>
      </c>
      <c r="E107" s="4">
        <f t="shared" si="48"/>
        <v>117217</v>
      </c>
      <c r="F107" s="4">
        <f t="shared" si="48"/>
        <v>69469</v>
      </c>
      <c r="G107" s="4">
        <f t="shared" si="48"/>
        <v>31777</v>
      </c>
      <c r="H107" s="4">
        <f t="shared" si="48"/>
        <v>21592</v>
      </c>
      <c r="I107" s="4">
        <f t="shared" si="48"/>
        <v>29687</v>
      </c>
      <c r="J107" s="4">
        <f t="shared" si="48"/>
        <v>35063</v>
      </c>
      <c r="K107" s="4">
        <f t="shared" si="48"/>
        <v>31985</v>
      </c>
      <c r="L107" s="4">
        <f t="shared" si="48"/>
        <v>115429</v>
      </c>
      <c r="M107" s="4">
        <f t="shared" si="48"/>
        <v>186842</v>
      </c>
      <c r="N107" s="4">
        <f t="shared" si="48"/>
        <v>305920</v>
      </c>
    </row>
    <row r="108" spans="1:14" x14ac:dyDescent="0.25">
      <c r="A108" s="302" t="s">
        <v>11</v>
      </c>
      <c r="B108" s="28" t="s">
        <v>44</v>
      </c>
      <c r="C108" s="4">
        <f t="shared" ref="C108:N108" si="49">C136+C164</f>
        <v>0</v>
      </c>
      <c r="D108" s="4">
        <f t="shared" si="49"/>
        <v>0</v>
      </c>
      <c r="E108" s="4">
        <f t="shared" si="49"/>
        <v>0</v>
      </c>
      <c r="F108" s="4">
        <f t="shared" si="49"/>
        <v>0</v>
      </c>
      <c r="G108" s="4">
        <f t="shared" si="49"/>
        <v>0</v>
      </c>
      <c r="H108" s="4">
        <f t="shared" si="49"/>
        <v>0</v>
      </c>
      <c r="I108" s="4">
        <f t="shared" si="49"/>
        <v>0</v>
      </c>
      <c r="J108" s="4">
        <f t="shared" si="49"/>
        <v>0</v>
      </c>
      <c r="K108" s="4">
        <f t="shared" si="49"/>
        <v>0</v>
      </c>
      <c r="L108" s="4">
        <f t="shared" si="49"/>
        <v>0</v>
      </c>
      <c r="M108" s="4">
        <f t="shared" si="49"/>
        <v>0</v>
      </c>
      <c r="N108" s="4">
        <f t="shared" si="49"/>
        <v>0</v>
      </c>
    </row>
    <row r="109" spans="1:14" x14ac:dyDescent="0.25">
      <c r="A109" s="302" t="s">
        <v>104</v>
      </c>
      <c r="B109" s="28" t="s">
        <v>44</v>
      </c>
      <c r="C109" s="4">
        <f t="shared" ref="C109:E109" si="50">C137+C165</f>
        <v>147339</v>
      </c>
      <c r="D109" s="4">
        <f t="shared" si="50"/>
        <v>125278</v>
      </c>
      <c r="E109" s="4">
        <f t="shared" si="50"/>
        <v>149263</v>
      </c>
      <c r="F109" s="4">
        <f t="shared" ref="F109:N109" si="51">F137+F165</f>
        <v>214405</v>
      </c>
      <c r="G109" s="4">
        <f t="shared" si="51"/>
        <v>268303</v>
      </c>
      <c r="H109" s="4">
        <f t="shared" si="51"/>
        <v>95565</v>
      </c>
      <c r="I109" s="4">
        <f t="shared" si="51"/>
        <v>128549</v>
      </c>
      <c r="J109" s="4">
        <f t="shared" si="51"/>
        <v>193380</v>
      </c>
      <c r="K109" s="4">
        <f t="shared" si="51"/>
        <v>165847</v>
      </c>
      <c r="L109" s="4">
        <f t="shared" si="51"/>
        <v>202537</v>
      </c>
      <c r="M109" s="4">
        <f t="shared" si="51"/>
        <v>206194</v>
      </c>
      <c r="N109" s="4">
        <f t="shared" si="51"/>
        <v>180219</v>
      </c>
    </row>
    <row r="110" spans="1:14" x14ac:dyDescent="0.25">
      <c r="A110" s="302" t="s">
        <v>6</v>
      </c>
      <c r="B110" s="28" t="s">
        <v>44</v>
      </c>
      <c r="C110" s="4">
        <f t="shared" ref="C110:E110" si="52">C138+C166</f>
        <v>0</v>
      </c>
      <c r="D110" s="4">
        <f t="shared" si="52"/>
        <v>0</v>
      </c>
      <c r="E110" s="4">
        <f t="shared" si="52"/>
        <v>9</v>
      </c>
      <c r="F110" s="4"/>
      <c r="G110" s="4"/>
      <c r="H110" s="4"/>
      <c r="I110" s="4"/>
      <c r="J110" s="4"/>
      <c r="K110" s="4"/>
      <c r="L110" s="4"/>
      <c r="M110" s="4"/>
      <c r="N110" s="4"/>
    </row>
    <row r="111" spans="1:14" x14ac:dyDescent="0.25">
      <c r="A111" s="302" t="s">
        <v>106</v>
      </c>
      <c r="B111" s="28" t="s">
        <v>44</v>
      </c>
      <c r="C111" s="4">
        <f t="shared" ref="C111:E111" si="53">C139+C167</f>
        <v>1445</v>
      </c>
      <c r="D111" s="4">
        <f t="shared" si="53"/>
        <v>2881</v>
      </c>
      <c r="E111" s="4">
        <f t="shared" si="53"/>
        <v>0</v>
      </c>
      <c r="F111" s="4">
        <f t="shared" ref="F111:N111" si="54">F139+F167</f>
        <v>0</v>
      </c>
      <c r="G111" s="4">
        <f t="shared" si="54"/>
        <v>0</v>
      </c>
      <c r="H111" s="4">
        <f t="shared" si="54"/>
        <v>0</v>
      </c>
      <c r="I111" s="4">
        <f t="shared" si="54"/>
        <v>0</v>
      </c>
      <c r="J111" s="4">
        <f t="shared" si="54"/>
        <v>1391</v>
      </c>
      <c r="K111" s="4">
        <f t="shared" si="54"/>
        <v>3105</v>
      </c>
      <c r="L111" s="4">
        <f t="shared" si="54"/>
        <v>1576</v>
      </c>
      <c r="M111" s="4">
        <f t="shared" si="54"/>
        <v>4608</v>
      </c>
      <c r="N111" s="4">
        <f t="shared" si="54"/>
        <v>6531</v>
      </c>
    </row>
    <row r="112" spans="1:14" x14ac:dyDescent="0.25">
      <c r="A112" s="302" t="s">
        <v>121</v>
      </c>
      <c r="B112" s="28" t="s">
        <v>44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</row>
    <row r="113" spans="1:14" x14ac:dyDescent="0.25">
      <c r="A113" s="302" t="s">
        <v>115</v>
      </c>
      <c r="B113" s="28" t="s">
        <v>44</v>
      </c>
      <c r="C113" s="4">
        <f t="shared" ref="C113:E113" si="55">C141+C169</f>
        <v>0</v>
      </c>
      <c r="D113" s="4">
        <f t="shared" si="55"/>
        <v>0</v>
      </c>
      <c r="E113" s="4">
        <f t="shared" si="55"/>
        <v>0</v>
      </c>
      <c r="F113" s="4">
        <f t="shared" ref="F113:N113" si="56">F141+F169</f>
        <v>0</v>
      </c>
      <c r="G113" s="4">
        <f t="shared" si="56"/>
        <v>0</v>
      </c>
      <c r="H113" s="4">
        <f t="shared" si="56"/>
        <v>24659</v>
      </c>
      <c r="I113" s="4">
        <f t="shared" si="56"/>
        <v>0</v>
      </c>
      <c r="J113" s="4">
        <f t="shared" si="56"/>
        <v>0</v>
      </c>
      <c r="K113" s="4">
        <f t="shared" si="56"/>
        <v>0</v>
      </c>
      <c r="L113" s="4">
        <f t="shared" si="56"/>
        <v>0</v>
      </c>
      <c r="M113" s="4">
        <f t="shared" si="56"/>
        <v>0</v>
      </c>
      <c r="N113" s="4">
        <f t="shared" si="56"/>
        <v>0</v>
      </c>
    </row>
    <row r="114" spans="1:14" x14ac:dyDescent="0.25">
      <c r="A114" s="290" t="s">
        <v>116</v>
      </c>
      <c r="B114" s="28" t="s">
        <v>44</v>
      </c>
      <c r="C114" s="4">
        <f t="shared" ref="C114:E114" si="57">C142+C170</f>
        <v>2900</v>
      </c>
      <c r="D114" s="4">
        <f t="shared" si="57"/>
        <v>4781</v>
      </c>
      <c r="E114" s="4">
        <f t="shared" si="57"/>
        <v>7552</v>
      </c>
      <c r="F114" s="4">
        <f t="shared" ref="F114:N114" si="58">F142+F170</f>
        <v>0</v>
      </c>
      <c r="G114" s="4">
        <f t="shared" si="58"/>
        <v>1700</v>
      </c>
      <c r="H114" s="4">
        <f t="shared" si="58"/>
        <v>1981</v>
      </c>
      <c r="I114" s="4">
        <f t="shared" si="58"/>
        <v>0</v>
      </c>
      <c r="J114" s="4">
        <f t="shared" si="58"/>
        <v>0</v>
      </c>
      <c r="K114" s="4">
        <f t="shared" si="58"/>
        <v>0</v>
      </c>
      <c r="L114" s="4">
        <f t="shared" si="58"/>
        <v>0</v>
      </c>
      <c r="M114" s="4">
        <f t="shared" si="58"/>
        <v>0</v>
      </c>
      <c r="N114" s="4">
        <f t="shared" si="58"/>
        <v>0</v>
      </c>
    </row>
    <row r="115" spans="1:14" x14ac:dyDescent="0.25">
      <c r="A115" s="302" t="s">
        <v>111</v>
      </c>
      <c r="B115" s="28" t="s">
        <v>44</v>
      </c>
      <c r="C115" s="4">
        <f t="shared" ref="C115:E115" si="59">C143+C171</f>
        <v>0</v>
      </c>
      <c r="D115" s="4">
        <f t="shared" si="59"/>
        <v>0</v>
      </c>
      <c r="E115" s="4">
        <f t="shared" si="59"/>
        <v>0</v>
      </c>
      <c r="F115" s="4">
        <f t="shared" ref="F115:N115" si="60">F143+F171</f>
        <v>0</v>
      </c>
      <c r="G115" s="4">
        <f t="shared" si="60"/>
        <v>0</v>
      </c>
      <c r="H115" s="4">
        <f t="shared" si="60"/>
        <v>0</v>
      </c>
      <c r="I115" s="4">
        <f t="shared" si="60"/>
        <v>0</v>
      </c>
      <c r="J115" s="4">
        <f t="shared" si="60"/>
        <v>0</v>
      </c>
      <c r="K115" s="4">
        <f t="shared" si="60"/>
        <v>0</v>
      </c>
      <c r="L115" s="4">
        <f t="shared" si="60"/>
        <v>0</v>
      </c>
      <c r="M115" s="4">
        <f t="shared" si="60"/>
        <v>0</v>
      </c>
      <c r="N115" s="4">
        <f t="shared" si="60"/>
        <v>0</v>
      </c>
    </row>
    <row r="116" spans="1:14" x14ac:dyDescent="0.25">
      <c r="A116" s="302" t="s">
        <v>7</v>
      </c>
      <c r="B116" s="28" t="s">
        <v>44</v>
      </c>
      <c r="C116" s="4">
        <f t="shared" ref="C116:E116" si="61">C144+C172</f>
        <v>149345</v>
      </c>
      <c r="D116" s="4">
        <f t="shared" si="61"/>
        <v>139463</v>
      </c>
      <c r="E116" s="4">
        <f t="shared" si="61"/>
        <v>146312</v>
      </c>
      <c r="F116" s="4">
        <f t="shared" ref="F116:N116" si="62">F144+F172</f>
        <v>111036</v>
      </c>
      <c r="G116" s="4">
        <f t="shared" si="62"/>
        <v>58904</v>
      </c>
      <c r="H116" s="4">
        <f t="shared" si="62"/>
        <v>46674</v>
      </c>
      <c r="I116" s="4">
        <f t="shared" si="62"/>
        <v>74026</v>
      </c>
      <c r="J116" s="4">
        <f t="shared" si="62"/>
        <v>175858</v>
      </c>
      <c r="K116" s="4">
        <f t="shared" si="62"/>
        <v>162460</v>
      </c>
      <c r="L116" s="4">
        <f t="shared" si="62"/>
        <v>64112</v>
      </c>
      <c r="M116" s="4">
        <f t="shared" si="62"/>
        <v>73341</v>
      </c>
      <c r="N116" s="4">
        <f t="shared" si="62"/>
        <v>86856</v>
      </c>
    </row>
    <row r="117" spans="1:14" x14ac:dyDescent="0.25">
      <c r="A117" s="302" t="s">
        <v>30</v>
      </c>
      <c r="B117" s="28" t="s">
        <v>44</v>
      </c>
      <c r="C117" s="4">
        <f t="shared" ref="C117:N117" si="63">C145+C173</f>
        <v>0</v>
      </c>
      <c r="D117" s="4">
        <f t="shared" si="63"/>
        <v>0</v>
      </c>
      <c r="E117" s="4">
        <f>E145+E173</f>
        <v>0</v>
      </c>
      <c r="F117" s="4">
        <f t="shared" si="63"/>
        <v>0</v>
      </c>
      <c r="G117" s="4">
        <f t="shared" si="63"/>
        <v>0</v>
      </c>
      <c r="H117" s="4">
        <f t="shared" si="63"/>
        <v>0</v>
      </c>
      <c r="I117" s="4">
        <f t="shared" si="63"/>
        <v>0</v>
      </c>
      <c r="J117" s="4">
        <f t="shared" si="63"/>
        <v>0</v>
      </c>
      <c r="K117" s="4">
        <f t="shared" si="63"/>
        <v>0</v>
      </c>
      <c r="L117" s="4">
        <f t="shared" si="63"/>
        <v>0</v>
      </c>
      <c r="M117" s="4">
        <f t="shared" si="63"/>
        <v>0</v>
      </c>
      <c r="N117" s="4">
        <f t="shared" si="63"/>
        <v>0</v>
      </c>
    </row>
    <row r="118" spans="1:14" x14ac:dyDescent="0.25">
      <c r="A118" s="302" t="s">
        <v>117</v>
      </c>
      <c r="B118" s="28" t="s">
        <v>44</v>
      </c>
      <c r="C118" s="4">
        <f t="shared" ref="C118:N118" si="64">C146+C174</f>
        <v>3458</v>
      </c>
      <c r="D118" s="4">
        <f t="shared" si="64"/>
        <v>2594</v>
      </c>
      <c r="E118" s="4">
        <f t="shared" si="64"/>
        <v>3458</v>
      </c>
      <c r="F118" s="4">
        <f>F146+F174</f>
        <v>2614</v>
      </c>
      <c r="G118" s="4">
        <f t="shared" si="64"/>
        <v>2946</v>
      </c>
      <c r="H118" s="4">
        <f t="shared" si="64"/>
        <v>2695</v>
      </c>
      <c r="I118" s="4">
        <f t="shared" si="64"/>
        <v>2767</v>
      </c>
      <c r="J118" s="4">
        <f t="shared" si="64"/>
        <v>4463</v>
      </c>
      <c r="K118" s="4">
        <f t="shared" si="64"/>
        <v>4268</v>
      </c>
      <c r="L118" s="4">
        <f t="shared" si="64"/>
        <v>3236</v>
      </c>
      <c r="M118" s="4">
        <f t="shared" si="64"/>
        <v>3264</v>
      </c>
      <c r="N118" s="4">
        <f t="shared" si="64"/>
        <v>3548</v>
      </c>
    </row>
    <row r="119" spans="1:14" x14ac:dyDescent="0.25">
      <c r="A119" s="134"/>
      <c r="B119" s="134"/>
      <c r="C119" s="134"/>
      <c r="D119" s="134"/>
      <c r="E119" s="134"/>
      <c r="F119" s="134"/>
      <c r="G119" s="134"/>
      <c r="H119" s="134"/>
      <c r="I119" s="134"/>
      <c r="J119" s="150"/>
      <c r="K119" s="134"/>
      <c r="L119" s="134"/>
      <c r="M119" s="134"/>
      <c r="N119" s="134"/>
    </row>
    <row r="120" spans="1:14" ht="13.5" thickBot="1" x14ac:dyDescent="0.35">
      <c r="A120" s="120" t="s">
        <v>16</v>
      </c>
      <c r="B120" s="120" t="s">
        <v>15</v>
      </c>
      <c r="C120" s="62">
        <v>1</v>
      </c>
      <c r="D120" s="62">
        <v>2</v>
      </c>
      <c r="E120" s="62">
        <v>3</v>
      </c>
      <c r="F120" s="62">
        <v>4</v>
      </c>
      <c r="G120" s="62">
        <v>5</v>
      </c>
      <c r="H120" s="62">
        <v>6</v>
      </c>
      <c r="I120" s="62">
        <v>7</v>
      </c>
      <c r="J120" s="62">
        <v>8</v>
      </c>
      <c r="K120" s="62">
        <v>9</v>
      </c>
      <c r="L120" s="62">
        <v>10</v>
      </c>
      <c r="M120" s="62">
        <v>11</v>
      </c>
      <c r="N120" s="62">
        <v>12</v>
      </c>
    </row>
    <row r="121" spans="1:14" ht="13" thickTop="1" x14ac:dyDescent="0.25">
      <c r="A121" s="302" t="s">
        <v>8</v>
      </c>
      <c r="B121" s="28" t="s">
        <v>44</v>
      </c>
      <c r="C121" s="4">
        <v>0</v>
      </c>
      <c r="D121" s="4">
        <v>0</v>
      </c>
      <c r="E121" s="4">
        <v>0</v>
      </c>
      <c r="F121" s="4">
        <v>0</v>
      </c>
      <c r="G121" s="4">
        <v>9</v>
      </c>
      <c r="H121" s="4">
        <v>3</v>
      </c>
      <c r="I121" s="4">
        <v>0</v>
      </c>
      <c r="J121" s="4">
        <v>7</v>
      </c>
      <c r="K121" s="31">
        <v>0</v>
      </c>
      <c r="L121" s="31">
        <v>0</v>
      </c>
      <c r="M121" s="4">
        <v>0</v>
      </c>
      <c r="N121" s="31">
        <v>2</v>
      </c>
    </row>
    <row r="122" spans="1:14" x14ac:dyDescent="0.25">
      <c r="A122" s="302" t="s">
        <v>38</v>
      </c>
      <c r="B122" s="28" t="s">
        <v>44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1">
        <v>0</v>
      </c>
      <c r="K122" s="13">
        <v>0</v>
      </c>
      <c r="L122" s="13">
        <v>0</v>
      </c>
      <c r="M122" s="1">
        <v>0</v>
      </c>
      <c r="N122" s="13">
        <v>0</v>
      </c>
    </row>
    <row r="123" spans="1:14" x14ac:dyDescent="0.25">
      <c r="A123" s="302" t="s">
        <v>0</v>
      </c>
      <c r="B123" s="28" t="s">
        <v>44</v>
      </c>
      <c r="C123" s="4">
        <v>0</v>
      </c>
      <c r="D123" s="4">
        <v>0</v>
      </c>
      <c r="E123" s="4">
        <v>0</v>
      </c>
      <c r="F123" s="4">
        <v>19.033000000000001</v>
      </c>
      <c r="G123" s="4">
        <v>17</v>
      </c>
      <c r="H123" s="4">
        <v>13</v>
      </c>
      <c r="I123" s="4">
        <v>20</v>
      </c>
      <c r="J123" s="1">
        <v>10</v>
      </c>
      <c r="K123" s="267">
        <v>27</v>
      </c>
      <c r="L123" s="13">
        <v>4</v>
      </c>
      <c r="M123" s="1">
        <v>23</v>
      </c>
      <c r="N123" s="39">
        <v>51</v>
      </c>
    </row>
    <row r="124" spans="1:14" ht="25" x14ac:dyDescent="0.25">
      <c r="A124" s="301" t="s">
        <v>103</v>
      </c>
      <c r="B124" s="28" t="s">
        <v>44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291">
        <v>0</v>
      </c>
      <c r="K124" s="307">
        <v>0</v>
      </c>
      <c r="L124" s="292">
        <v>0</v>
      </c>
      <c r="M124" s="291">
        <v>0</v>
      </c>
      <c r="N124" s="306">
        <v>0</v>
      </c>
    </row>
    <row r="125" spans="1:14" x14ac:dyDescent="0.25">
      <c r="A125" s="302" t="s">
        <v>1</v>
      </c>
      <c r="B125" s="28" t="s">
        <v>44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1">
        <v>55</v>
      </c>
      <c r="K125" s="40">
        <v>0</v>
      </c>
      <c r="L125" s="39">
        <v>0</v>
      </c>
      <c r="M125" s="1">
        <v>0</v>
      </c>
      <c r="N125" s="39">
        <v>0</v>
      </c>
    </row>
    <row r="126" spans="1:14" x14ac:dyDescent="0.25">
      <c r="A126" s="303" t="s">
        <v>83</v>
      </c>
      <c r="B126" s="28" t="s">
        <v>44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244">
        <v>0</v>
      </c>
      <c r="K126" s="250">
        <v>0</v>
      </c>
      <c r="L126" s="247">
        <v>0</v>
      </c>
      <c r="M126" s="247">
        <v>0</v>
      </c>
      <c r="N126" s="247">
        <v>0</v>
      </c>
    </row>
    <row r="127" spans="1:14" x14ac:dyDescent="0.25">
      <c r="A127" s="303" t="s">
        <v>40</v>
      </c>
      <c r="B127" s="28" t="s">
        <v>44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1">
        <v>0</v>
      </c>
      <c r="K127" s="40">
        <v>0</v>
      </c>
      <c r="L127" s="39">
        <v>0</v>
      </c>
      <c r="M127" s="1">
        <v>0</v>
      </c>
      <c r="N127" s="39">
        <v>0</v>
      </c>
    </row>
    <row r="128" spans="1:14" x14ac:dyDescent="0.25">
      <c r="A128" s="302" t="s">
        <v>2</v>
      </c>
      <c r="B128" s="28" t="s">
        <v>44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1">
        <v>0</v>
      </c>
      <c r="K128" s="40">
        <v>0</v>
      </c>
      <c r="L128" s="39">
        <v>0</v>
      </c>
      <c r="M128" s="1">
        <v>0</v>
      </c>
      <c r="N128" s="39">
        <v>0</v>
      </c>
    </row>
    <row r="129" spans="1:14" x14ac:dyDescent="0.25">
      <c r="A129" s="290" t="s">
        <v>39</v>
      </c>
      <c r="B129" s="262" t="s">
        <v>44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252">
        <v>0</v>
      </c>
      <c r="K129" s="254">
        <v>0</v>
      </c>
      <c r="L129" s="253">
        <v>0</v>
      </c>
      <c r="M129" s="252">
        <v>0</v>
      </c>
      <c r="N129" s="253">
        <v>0</v>
      </c>
    </row>
    <row r="130" spans="1:14" x14ac:dyDescent="0.25">
      <c r="A130" s="302" t="s">
        <v>35</v>
      </c>
      <c r="B130" s="28" t="s">
        <v>44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1">
        <v>0</v>
      </c>
      <c r="K130" s="40">
        <v>0</v>
      </c>
      <c r="L130" s="39">
        <v>0</v>
      </c>
      <c r="M130" s="1">
        <v>0</v>
      </c>
      <c r="N130" s="39">
        <v>0</v>
      </c>
    </row>
    <row r="131" spans="1:14" x14ac:dyDescent="0.25">
      <c r="A131" s="302" t="s">
        <v>4</v>
      </c>
      <c r="B131" s="28" t="s">
        <v>44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1">
        <v>0</v>
      </c>
      <c r="K131" s="15">
        <v>0</v>
      </c>
      <c r="L131" s="38">
        <v>0</v>
      </c>
      <c r="M131" s="1">
        <v>0</v>
      </c>
      <c r="N131" s="38">
        <v>0</v>
      </c>
    </row>
    <row r="132" spans="1:14" x14ac:dyDescent="0.25">
      <c r="A132" s="302" t="s">
        <v>101</v>
      </c>
      <c r="B132" s="28" t="s">
        <v>44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12">
        <v>0</v>
      </c>
      <c r="L132" s="12">
        <v>0</v>
      </c>
      <c r="M132" s="12">
        <v>0</v>
      </c>
      <c r="N132" s="12">
        <v>0</v>
      </c>
    </row>
    <row r="133" spans="1:14" x14ac:dyDescent="0.25">
      <c r="A133" s="302" t="s">
        <v>102</v>
      </c>
      <c r="B133" s="28" t="s">
        <v>44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12">
        <v>0</v>
      </c>
      <c r="L133" s="12">
        <v>0</v>
      </c>
      <c r="M133" s="12">
        <v>0</v>
      </c>
      <c r="N133" s="12">
        <v>0</v>
      </c>
    </row>
    <row r="134" spans="1:14" x14ac:dyDescent="0.25">
      <c r="A134" s="302" t="s">
        <v>5</v>
      </c>
      <c r="B134" s="28" t="s">
        <v>44</v>
      </c>
      <c r="C134" s="4">
        <v>0</v>
      </c>
      <c r="D134" s="4">
        <v>0</v>
      </c>
      <c r="E134" s="4">
        <v>2</v>
      </c>
      <c r="F134" s="4">
        <v>10.031000000000001</v>
      </c>
      <c r="G134" s="4">
        <v>11</v>
      </c>
      <c r="H134" s="4">
        <v>5</v>
      </c>
      <c r="I134" s="4">
        <v>1</v>
      </c>
      <c r="J134" s="1">
        <v>13</v>
      </c>
      <c r="K134" s="15">
        <v>8</v>
      </c>
      <c r="L134" s="38">
        <v>6</v>
      </c>
      <c r="M134" s="1">
        <v>7</v>
      </c>
      <c r="N134" s="39">
        <v>9</v>
      </c>
    </row>
    <row r="135" spans="1:14" x14ac:dyDescent="0.25">
      <c r="A135" s="303" t="s">
        <v>43</v>
      </c>
      <c r="B135" s="28" t="s">
        <v>44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1">
        <v>0</v>
      </c>
      <c r="K135" s="15">
        <v>0</v>
      </c>
      <c r="L135" s="38">
        <v>0</v>
      </c>
      <c r="M135" s="1">
        <v>0</v>
      </c>
      <c r="N135" s="39">
        <v>0</v>
      </c>
    </row>
    <row r="136" spans="1:14" x14ac:dyDescent="0.25">
      <c r="A136" s="302" t="s">
        <v>11</v>
      </c>
      <c r="B136" s="28" t="s">
        <v>44</v>
      </c>
      <c r="C136" s="4">
        <v>0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1">
        <v>0</v>
      </c>
      <c r="K136" s="15">
        <v>0</v>
      </c>
      <c r="L136" s="38">
        <v>0</v>
      </c>
      <c r="M136" s="1">
        <v>0</v>
      </c>
      <c r="N136" s="38">
        <v>0</v>
      </c>
    </row>
    <row r="137" spans="1:14" x14ac:dyDescent="0.25">
      <c r="A137" s="302" t="s">
        <v>104</v>
      </c>
      <c r="B137" s="28" t="s">
        <v>44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291">
        <v>0</v>
      </c>
      <c r="K137" s="308">
        <v>0</v>
      </c>
      <c r="L137" s="309">
        <v>0</v>
      </c>
      <c r="M137" s="291">
        <v>0</v>
      </c>
      <c r="N137" s="309">
        <v>0</v>
      </c>
    </row>
    <row r="138" spans="1:14" x14ac:dyDescent="0.25">
      <c r="A138" s="302" t="s">
        <v>6</v>
      </c>
      <c r="B138" s="28" t="s">
        <v>44</v>
      </c>
      <c r="C138" s="4">
        <v>0</v>
      </c>
      <c r="D138" s="4">
        <v>0</v>
      </c>
      <c r="E138" s="4">
        <v>9</v>
      </c>
      <c r="F138" s="4">
        <v>5.0860000000000003</v>
      </c>
      <c r="G138" s="4">
        <v>1</v>
      </c>
      <c r="H138" s="4">
        <v>3</v>
      </c>
      <c r="I138" s="4">
        <v>2</v>
      </c>
      <c r="J138" s="291">
        <v>4</v>
      </c>
      <c r="K138" s="308">
        <v>3</v>
      </c>
      <c r="L138" s="309">
        <v>3</v>
      </c>
      <c r="M138" s="291">
        <v>5</v>
      </c>
      <c r="N138" s="309">
        <v>7</v>
      </c>
    </row>
    <row r="139" spans="1:14" x14ac:dyDescent="0.25">
      <c r="A139" s="302" t="s">
        <v>106</v>
      </c>
      <c r="B139" s="28" t="s">
        <v>44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291">
        <v>0</v>
      </c>
      <c r="K139" s="308">
        <v>0</v>
      </c>
      <c r="L139" s="309">
        <v>0</v>
      </c>
      <c r="M139" s="291">
        <v>0</v>
      </c>
      <c r="N139" s="309">
        <v>0</v>
      </c>
    </row>
    <row r="140" spans="1:14" x14ac:dyDescent="0.25">
      <c r="A140" s="302" t="s">
        <v>121</v>
      </c>
      <c r="B140" s="28" t="s">
        <v>44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291">
        <v>0</v>
      </c>
      <c r="K140" s="308">
        <v>0</v>
      </c>
      <c r="L140" s="309">
        <v>0</v>
      </c>
      <c r="M140" s="291">
        <v>0</v>
      </c>
      <c r="N140" s="309">
        <v>0</v>
      </c>
    </row>
    <row r="141" spans="1:14" x14ac:dyDescent="0.25">
      <c r="A141" s="302" t="s">
        <v>115</v>
      </c>
      <c r="B141" s="28" t="s">
        <v>44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1">
        <v>0</v>
      </c>
      <c r="K141" s="40">
        <v>0</v>
      </c>
      <c r="L141" s="39">
        <v>0</v>
      </c>
      <c r="M141" s="1">
        <v>0</v>
      </c>
      <c r="N141" s="39">
        <v>0</v>
      </c>
    </row>
    <row r="142" spans="1:14" x14ac:dyDescent="0.25">
      <c r="A142" s="290" t="s">
        <v>116</v>
      </c>
      <c r="B142" s="28" t="s">
        <v>44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252">
        <v>0</v>
      </c>
      <c r="K142" s="254">
        <v>0</v>
      </c>
      <c r="L142" s="253">
        <v>0</v>
      </c>
      <c r="M142" s="252">
        <v>0</v>
      </c>
      <c r="N142" s="253">
        <v>0</v>
      </c>
    </row>
    <row r="143" spans="1:14" ht="14.25" customHeight="1" x14ac:dyDescent="0.25">
      <c r="A143" s="302" t="s">
        <v>111</v>
      </c>
      <c r="B143" s="28" t="s">
        <v>44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252">
        <v>0</v>
      </c>
      <c r="K143" s="254">
        <v>0</v>
      </c>
      <c r="L143" s="253">
        <v>0</v>
      </c>
      <c r="M143" s="252">
        <v>0</v>
      </c>
      <c r="N143" s="253">
        <v>0</v>
      </c>
    </row>
    <row r="144" spans="1:14" x14ac:dyDescent="0.25">
      <c r="A144" s="302" t="s">
        <v>7</v>
      </c>
      <c r="B144" s="28" t="s">
        <v>44</v>
      </c>
      <c r="C144" s="4">
        <v>0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1">
        <v>0</v>
      </c>
      <c r="K144" s="40">
        <v>0</v>
      </c>
      <c r="L144" s="39">
        <v>0</v>
      </c>
      <c r="M144" s="1">
        <v>0</v>
      </c>
      <c r="N144" s="39">
        <v>0</v>
      </c>
    </row>
    <row r="145" spans="1:14" x14ac:dyDescent="0.25">
      <c r="A145" s="302" t="s">
        <v>30</v>
      </c>
      <c r="B145" s="28" t="s">
        <v>44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291">
        <v>0</v>
      </c>
      <c r="K145" s="333">
        <v>0</v>
      </c>
      <c r="L145" s="306">
        <v>0</v>
      </c>
      <c r="M145" s="291">
        <v>0</v>
      </c>
      <c r="N145" s="306">
        <v>0</v>
      </c>
    </row>
    <row r="146" spans="1:14" x14ac:dyDescent="0.25">
      <c r="A146" s="302" t="s">
        <v>117</v>
      </c>
      <c r="B146" s="28" t="s">
        <v>44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1">
        <v>0</v>
      </c>
      <c r="K146" s="40">
        <v>0</v>
      </c>
      <c r="L146" s="39">
        <v>0</v>
      </c>
      <c r="M146" s="1">
        <v>0</v>
      </c>
      <c r="N146" s="39">
        <v>0</v>
      </c>
    </row>
    <row r="148" spans="1:14" ht="13.5" thickBot="1" x14ac:dyDescent="0.35">
      <c r="A148" s="5" t="s">
        <v>18</v>
      </c>
      <c r="B148" s="5" t="s">
        <v>15</v>
      </c>
      <c r="C148" s="6">
        <v>1</v>
      </c>
      <c r="D148" s="6">
        <v>2</v>
      </c>
      <c r="E148" s="6">
        <v>3</v>
      </c>
      <c r="F148" s="6">
        <v>4</v>
      </c>
      <c r="G148" s="6">
        <v>5</v>
      </c>
      <c r="H148" s="6">
        <v>6</v>
      </c>
      <c r="I148" s="6">
        <v>7</v>
      </c>
      <c r="J148" s="6">
        <v>8</v>
      </c>
      <c r="K148" s="6">
        <v>9</v>
      </c>
      <c r="L148" s="6">
        <v>10</v>
      </c>
      <c r="M148" s="6">
        <v>11</v>
      </c>
      <c r="N148" s="6">
        <v>12</v>
      </c>
    </row>
    <row r="149" spans="1:14" ht="13" thickTop="1" x14ac:dyDescent="0.25">
      <c r="A149" s="302" t="s">
        <v>8</v>
      </c>
      <c r="B149" s="28" t="s">
        <v>44</v>
      </c>
      <c r="C149" s="13">
        <v>5446562</v>
      </c>
      <c r="D149" s="99">
        <v>8070453</v>
      </c>
      <c r="E149" s="35">
        <v>10201169</v>
      </c>
      <c r="F149" s="4">
        <v>9125789</v>
      </c>
      <c r="G149" s="4">
        <v>13638368</v>
      </c>
      <c r="H149" s="255">
        <v>15061380</v>
      </c>
      <c r="I149" s="37">
        <v>15843684</v>
      </c>
      <c r="J149" s="37">
        <v>16545235</v>
      </c>
      <c r="K149" s="37">
        <v>14534527</v>
      </c>
      <c r="L149" s="4">
        <v>13183053</v>
      </c>
      <c r="M149" s="37">
        <v>12178803</v>
      </c>
      <c r="N149" s="13">
        <v>12280504</v>
      </c>
    </row>
    <row r="150" spans="1:14" x14ac:dyDescent="0.25">
      <c r="A150" s="302" t="s">
        <v>38</v>
      </c>
      <c r="B150" s="28" t="s">
        <v>44</v>
      </c>
      <c r="C150" s="13">
        <v>0</v>
      </c>
      <c r="D150" s="100">
        <v>0</v>
      </c>
      <c r="E150" s="1">
        <v>0</v>
      </c>
      <c r="F150" s="1">
        <v>0</v>
      </c>
      <c r="G150" s="1">
        <v>0</v>
      </c>
      <c r="H150" s="255">
        <v>0</v>
      </c>
      <c r="I150" s="37">
        <v>0</v>
      </c>
      <c r="J150" s="13">
        <v>0</v>
      </c>
      <c r="K150" s="13">
        <v>0</v>
      </c>
      <c r="L150" s="1">
        <v>0</v>
      </c>
      <c r="M150" s="13">
        <v>0</v>
      </c>
      <c r="N150" s="13">
        <v>0</v>
      </c>
    </row>
    <row r="151" spans="1:14" x14ac:dyDescent="0.25">
      <c r="A151" s="302" t="s">
        <v>0</v>
      </c>
      <c r="B151" s="28" t="s">
        <v>44</v>
      </c>
      <c r="C151" s="13">
        <v>8238</v>
      </c>
      <c r="D151" s="100">
        <v>90</v>
      </c>
      <c r="E151" s="1">
        <v>472</v>
      </c>
      <c r="F151" s="1">
        <v>7535</v>
      </c>
      <c r="G151" s="1">
        <v>889</v>
      </c>
      <c r="H151" s="255">
        <v>7435</v>
      </c>
      <c r="I151" s="37">
        <v>848</v>
      </c>
      <c r="J151" s="37">
        <v>7982</v>
      </c>
      <c r="K151" s="37">
        <v>2695</v>
      </c>
      <c r="L151" s="1">
        <v>7691</v>
      </c>
      <c r="M151" s="37">
        <v>379</v>
      </c>
      <c r="N151" s="13">
        <v>358</v>
      </c>
    </row>
    <row r="152" spans="1:14" ht="25" x14ac:dyDescent="0.25">
      <c r="A152" s="301" t="s">
        <v>103</v>
      </c>
      <c r="B152" s="28" t="s">
        <v>44</v>
      </c>
      <c r="C152" s="292">
        <v>0</v>
      </c>
      <c r="D152" s="293">
        <v>0</v>
      </c>
      <c r="E152" s="291">
        <v>0</v>
      </c>
      <c r="F152" s="291">
        <v>0</v>
      </c>
      <c r="G152" s="291">
        <v>0</v>
      </c>
      <c r="H152" s="255">
        <v>0</v>
      </c>
      <c r="I152" s="294">
        <v>0</v>
      </c>
      <c r="J152" s="294">
        <v>0</v>
      </c>
      <c r="K152" s="294">
        <v>0</v>
      </c>
      <c r="L152" s="291">
        <v>0</v>
      </c>
      <c r="M152" s="294">
        <v>0</v>
      </c>
      <c r="N152" s="292">
        <v>0</v>
      </c>
    </row>
    <row r="153" spans="1:14" x14ac:dyDescent="0.25">
      <c r="A153" s="302" t="s">
        <v>1</v>
      </c>
      <c r="B153" s="28" t="s">
        <v>44</v>
      </c>
      <c r="C153" s="13">
        <v>5329672</v>
      </c>
      <c r="D153" s="100">
        <v>7407829</v>
      </c>
      <c r="E153" s="1">
        <v>13759307</v>
      </c>
      <c r="F153" s="1">
        <v>21327295</v>
      </c>
      <c r="G153" s="1">
        <v>26320710</v>
      </c>
      <c r="H153" s="255">
        <v>23906555</v>
      </c>
      <c r="I153" s="37">
        <v>25604865</v>
      </c>
      <c r="J153" s="37">
        <v>26432439</v>
      </c>
      <c r="K153" s="37">
        <v>26044981</v>
      </c>
      <c r="L153" s="1">
        <v>25684069</v>
      </c>
      <c r="M153" s="37">
        <v>25116002</v>
      </c>
      <c r="N153" s="13">
        <v>26252929</v>
      </c>
    </row>
    <row r="154" spans="1:14" x14ac:dyDescent="0.25">
      <c r="A154" s="303" t="s">
        <v>83</v>
      </c>
      <c r="B154" s="28" t="s">
        <v>44</v>
      </c>
      <c r="C154" s="249">
        <v>0</v>
      </c>
      <c r="D154" s="247">
        <v>0</v>
      </c>
      <c r="E154" s="249">
        <v>0</v>
      </c>
      <c r="F154" s="247">
        <v>0</v>
      </c>
      <c r="G154" s="12">
        <v>0</v>
      </c>
      <c r="H154" s="255">
        <v>0</v>
      </c>
      <c r="I154" s="249">
        <v>0</v>
      </c>
      <c r="J154" s="244">
        <v>0</v>
      </c>
      <c r="K154" s="250">
        <v>0</v>
      </c>
      <c r="L154" s="247">
        <v>0</v>
      </c>
      <c r="M154" s="247">
        <v>0</v>
      </c>
      <c r="N154" s="247">
        <v>0</v>
      </c>
    </row>
    <row r="155" spans="1:14" x14ac:dyDescent="0.25">
      <c r="A155" s="303" t="s">
        <v>40</v>
      </c>
      <c r="B155" s="28" t="s">
        <v>44</v>
      </c>
      <c r="C155" s="13">
        <v>6078</v>
      </c>
      <c r="D155" s="100">
        <v>1007</v>
      </c>
      <c r="E155" s="1">
        <v>1251</v>
      </c>
      <c r="F155" s="1">
        <v>7010</v>
      </c>
      <c r="G155" s="1">
        <v>59</v>
      </c>
      <c r="H155" s="255">
        <v>4697</v>
      </c>
      <c r="I155" s="37">
        <v>215</v>
      </c>
      <c r="J155" s="37">
        <v>4883</v>
      </c>
      <c r="K155" s="37">
        <v>1531</v>
      </c>
      <c r="L155" s="1">
        <v>7688</v>
      </c>
      <c r="M155" s="37">
        <v>62</v>
      </c>
      <c r="N155" s="13">
        <v>454</v>
      </c>
    </row>
    <row r="156" spans="1:14" x14ac:dyDescent="0.25">
      <c r="A156" s="302" t="s">
        <v>2</v>
      </c>
      <c r="B156" s="28" t="s">
        <v>44</v>
      </c>
      <c r="C156" s="13">
        <v>191238</v>
      </c>
      <c r="D156" s="100">
        <v>264238</v>
      </c>
      <c r="E156" s="1">
        <v>910588</v>
      </c>
      <c r="F156" s="1">
        <v>1141537</v>
      </c>
      <c r="G156" s="1">
        <v>1131294</v>
      </c>
      <c r="H156" s="255">
        <v>680521</v>
      </c>
      <c r="I156" s="37">
        <v>923763</v>
      </c>
      <c r="J156" s="37">
        <v>1573754</v>
      </c>
      <c r="K156" s="37">
        <v>1319503</v>
      </c>
      <c r="L156" s="1">
        <v>723269</v>
      </c>
      <c r="M156" s="37">
        <v>596063</v>
      </c>
      <c r="N156" s="13">
        <v>793561</v>
      </c>
    </row>
    <row r="157" spans="1:14" x14ac:dyDescent="0.25">
      <c r="A157" s="290" t="s">
        <v>39</v>
      </c>
      <c r="B157" s="262" t="s">
        <v>44</v>
      </c>
      <c r="C157" s="255">
        <v>0</v>
      </c>
      <c r="D157" s="256">
        <v>0</v>
      </c>
      <c r="E157" s="252">
        <v>0</v>
      </c>
      <c r="F157" s="252">
        <v>4930</v>
      </c>
      <c r="G157" s="252">
        <v>0</v>
      </c>
      <c r="H157" s="255">
        <v>0</v>
      </c>
      <c r="I157" s="258">
        <v>6845</v>
      </c>
      <c r="J157" s="258">
        <v>0</v>
      </c>
      <c r="K157" s="258">
        <v>0</v>
      </c>
      <c r="L157" s="252">
        <v>7</v>
      </c>
      <c r="M157" s="258">
        <v>12</v>
      </c>
      <c r="N157" s="255">
        <v>0</v>
      </c>
    </row>
    <row r="158" spans="1:14" x14ac:dyDescent="0.25">
      <c r="A158" s="302" t="s">
        <v>35</v>
      </c>
      <c r="B158" s="28" t="s">
        <v>44</v>
      </c>
      <c r="C158" s="13">
        <v>143</v>
      </c>
      <c r="D158" s="100">
        <v>118</v>
      </c>
      <c r="E158" s="1">
        <v>99</v>
      </c>
      <c r="F158" s="1">
        <v>71</v>
      </c>
      <c r="G158" s="1">
        <v>99</v>
      </c>
      <c r="H158" s="255">
        <v>123</v>
      </c>
      <c r="I158" s="37">
        <v>123</v>
      </c>
      <c r="J158" s="37">
        <v>108</v>
      </c>
      <c r="K158" s="37">
        <v>133</v>
      </c>
      <c r="L158" s="1">
        <v>123</v>
      </c>
      <c r="M158" s="37">
        <v>116</v>
      </c>
      <c r="N158" s="13">
        <v>123</v>
      </c>
    </row>
    <row r="159" spans="1:14" x14ac:dyDescent="0.25">
      <c r="A159" s="302" t="s">
        <v>4</v>
      </c>
      <c r="B159" s="28" t="s">
        <v>44</v>
      </c>
      <c r="C159" s="13">
        <v>346</v>
      </c>
      <c r="D159" s="100">
        <v>8402</v>
      </c>
      <c r="E159" s="1">
        <v>2139</v>
      </c>
      <c r="F159" s="1">
        <v>7436</v>
      </c>
      <c r="G159" s="1">
        <v>1577</v>
      </c>
      <c r="H159" s="255">
        <v>4802</v>
      </c>
      <c r="I159" s="37">
        <v>7002</v>
      </c>
      <c r="J159" s="37">
        <v>7675</v>
      </c>
      <c r="K159" s="37">
        <v>5948</v>
      </c>
      <c r="L159" s="1">
        <v>4626</v>
      </c>
      <c r="M159" s="37">
        <v>5750</v>
      </c>
      <c r="N159" s="13">
        <v>2579</v>
      </c>
    </row>
    <row r="160" spans="1:14" x14ac:dyDescent="0.25">
      <c r="A160" s="302" t="s">
        <v>101</v>
      </c>
      <c r="B160" s="28" t="s">
        <v>44</v>
      </c>
      <c r="C160" s="292">
        <v>23687</v>
      </c>
      <c r="D160" s="293">
        <v>37384</v>
      </c>
      <c r="E160" s="291">
        <v>31952</v>
      </c>
      <c r="F160" s="291">
        <v>23876</v>
      </c>
      <c r="G160" s="291">
        <v>27097</v>
      </c>
      <c r="H160" s="255">
        <v>33177</v>
      </c>
      <c r="I160" s="294">
        <v>26665</v>
      </c>
      <c r="J160" s="294">
        <v>22326</v>
      </c>
      <c r="K160" s="294">
        <v>21483</v>
      </c>
      <c r="L160" s="291">
        <v>24011</v>
      </c>
      <c r="M160" s="294">
        <v>29341</v>
      </c>
      <c r="N160" s="292">
        <v>37105</v>
      </c>
    </row>
    <row r="161" spans="1:14" x14ac:dyDescent="0.25">
      <c r="A161" s="302" t="s">
        <v>102</v>
      </c>
      <c r="B161" s="28" t="s">
        <v>44</v>
      </c>
      <c r="C161" s="292">
        <v>154988</v>
      </c>
      <c r="D161" s="293">
        <v>136784</v>
      </c>
      <c r="E161" s="291">
        <v>136963</v>
      </c>
      <c r="F161" s="291">
        <v>120417</v>
      </c>
      <c r="G161" s="291">
        <v>139079</v>
      </c>
      <c r="H161" s="255">
        <v>159715</v>
      </c>
      <c r="I161" s="294">
        <v>192369</v>
      </c>
      <c r="J161" s="294">
        <v>181400</v>
      </c>
      <c r="K161" s="294">
        <v>171848</v>
      </c>
      <c r="L161" s="291">
        <v>171081</v>
      </c>
      <c r="M161" s="294">
        <v>160443</v>
      </c>
      <c r="N161" s="292">
        <v>165665</v>
      </c>
    </row>
    <row r="162" spans="1:14" x14ac:dyDescent="0.25">
      <c r="A162" s="302" t="s">
        <v>5</v>
      </c>
      <c r="B162" s="28" t="s">
        <v>44</v>
      </c>
      <c r="C162" s="13">
        <v>5930</v>
      </c>
      <c r="D162" s="100">
        <v>3920</v>
      </c>
      <c r="E162" s="1">
        <v>2499</v>
      </c>
      <c r="F162" s="1">
        <v>4272</v>
      </c>
      <c r="G162" s="1">
        <v>7785</v>
      </c>
      <c r="H162" s="255">
        <v>4764</v>
      </c>
      <c r="I162" s="37">
        <v>14871</v>
      </c>
      <c r="J162" s="37">
        <v>10009</v>
      </c>
      <c r="K162" s="37">
        <v>4616</v>
      </c>
      <c r="L162" s="1">
        <v>8170</v>
      </c>
      <c r="M162" s="37">
        <v>4002</v>
      </c>
      <c r="N162" s="13">
        <v>9492</v>
      </c>
    </row>
    <row r="163" spans="1:14" x14ac:dyDescent="0.25">
      <c r="A163" s="303" t="s">
        <v>43</v>
      </c>
      <c r="B163" s="28" t="s">
        <v>44</v>
      </c>
      <c r="C163" s="13">
        <v>101084</v>
      </c>
      <c r="D163" s="100">
        <v>210010</v>
      </c>
      <c r="E163" s="1">
        <v>117217</v>
      </c>
      <c r="F163" s="1">
        <v>69469</v>
      </c>
      <c r="G163" s="1">
        <v>31777</v>
      </c>
      <c r="H163" s="255">
        <v>21592</v>
      </c>
      <c r="I163" s="37">
        <v>29687</v>
      </c>
      <c r="J163" s="37">
        <v>35063</v>
      </c>
      <c r="K163" s="37">
        <v>31985</v>
      </c>
      <c r="L163" s="1">
        <v>115429</v>
      </c>
      <c r="M163" s="37">
        <v>186842</v>
      </c>
      <c r="N163" s="13">
        <v>305920</v>
      </c>
    </row>
    <row r="164" spans="1:14" x14ac:dyDescent="0.25">
      <c r="A164" s="302" t="s">
        <v>11</v>
      </c>
      <c r="B164" s="28" t="s">
        <v>44</v>
      </c>
      <c r="C164" s="13">
        <v>0</v>
      </c>
      <c r="D164" s="100">
        <v>0</v>
      </c>
      <c r="E164" s="1">
        <v>0</v>
      </c>
      <c r="F164" s="1">
        <v>0</v>
      </c>
      <c r="G164" s="1">
        <v>0</v>
      </c>
      <c r="H164" s="255">
        <v>0</v>
      </c>
      <c r="I164" s="37">
        <v>0</v>
      </c>
      <c r="J164" s="37">
        <v>0</v>
      </c>
      <c r="K164" s="37">
        <v>0</v>
      </c>
      <c r="L164" s="1">
        <v>0</v>
      </c>
      <c r="M164" s="37">
        <v>0</v>
      </c>
      <c r="N164" s="13">
        <v>0</v>
      </c>
    </row>
    <row r="165" spans="1:14" x14ac:dyDescent="0.25">
      <c r="A165" s="302" t="s">
        <v>104</v>
      </c>
      <c r="B165" s="28" t="s">
        <v>44</v>
      </c>
      <c r="C165" s="292">
        <v>147339</v>
      </c>
      <c r="D165" s="293">
        <v>125278</v>
      </c>
      <c r="E165" s="291">
        <v>149263</v>
      </c>
      <c r="F165" s="291">
        <v>214405</v>
      </c>
      <c r="G165" s="291">
        <v>268303</v>
      </c>
      <c r="H165" s="255">
        <v>95565</v>
      </c>
      <c r="I165" s="294">
        <v>128549</v>
      </c>
      <c r="J165" s="294">
        <v>193380</v>
      </c>
      <c r="K165" s="294">
        <v>165847</v>
      </c>
      <c r="L165" s="291">
        <v>202537</v>
      </c>
      <c r="M165" s="294">
        <v>206194</v>
      </c>
      <c r="N165" s="292">
        <v>180219</v>
      </c>
    </row>
    <row r="166" spans="1:14" x14ac:dyDescent="0.25">
      <c r="A166" s="302" t="s">
        <v>6</v>
      </c>
      <c r="B166" s="28" t="s">
        <v>44</v>
      </c>
      <c r="C166" s="292">
        <v>0</v>
      </c>
      <c r="D166" s="293">
        <v>0</v>
      </c>
      <c r="E166" s="291">
        <v>0</v>
      </c>
      <c r="F166" s="291">
        <v>0</v>
      </c>
      <c r="G166" s="291">
        <v>0</v>
      </c>
      <c r="H166" s="292">
        <v>0</v>
      </c>
      <c r="I166" s="294">
        <v>4107</v>
      </c>
      <c r="J166" s="294">
        <v>4523</v>
      </c>
      <c r="K166" s="294">
        <v>0</v>
      </c>
      <c r="L166" s="291">
        <v>0</v>
      </c>
      <c r="M166" s="294">
        <v>0</v>
      </c>
      <c r="N166" s="292">
        <v>0</v>
      </c>
    </row>
    <row r="167" spans="1:14" x14ac:dyDescent="0.25">
      <c r="A167" s="302" t="s">
        <v>106</v>
      </c>
      <c r="B167" s="28" t="s">
        <v>44</v>
      </c>
      <c r="C167" s="292">
        <v>1445</v>
      </c>
      <c r="D167" s="293">
        <v>2881</v>
      </c>
      <c r="E167" s="291">
        <v>0</v>
      </c>
      <c r="F167" s="291">
        <v>0</v>
      </c>
      <c r="G167" s="291">
        <v>0</v>
      </c>
      <c r="H167" s="255">
        <v>0</v>
      </c>
      <c r="I167" s="294">
        <v>0</v>
      </c>
      <c r="J167" s="294">
        <v>1391</v>
      </c>
      <c r="K167" s="294">
        <v>3105</v>
      </c>
      <c r="L167" s="291">
        <v>1576</v>
      </c>
      <c r="M167" s="294">
        <v>4608</v>
      </c>
      <c r="N167" s="292">
        <v>6531</v>
      </c>
    </row>
    <row r="168" spans="1:14" x14ac:dyDescent="0.25">
      <c r="A168" s="302" t="s">
        <v>121</v>
      </c>
      <c r="B168" s="28" t="s">
        <v>44</v>
      </c>
      <c r="C168" s="292">
        <v>0</v>
      </c>
      <c r="D168" s="293">
        <v>0</v>
      </c>
      <c r="E168" s="291">
        <v>0</v>
      </c>
      <c r="F168" s="291">
        <v>0</v>
      </c>
      <c r="G168" s="291">
        <v>0</v>
      </c>
      <c r="H168" s="292">
        <v>197678</v>
      </c>
      <c r="I168" s="294">
        <v>0</v>
      </c>
      <c r="J168" s="294">
        <v>0</v>
      </c>
      <c r="K168" s="294">
        <v>0</v>
      </c>
      <c r="L168" s="291">
        <v>0</v>
      </c>
      <c r="M168" s="294">
        <v>0</v>
      </c>
      <c r="N168" s="292">
        <v>0</v>
      </c>
    </row>
    <row r="169" spans="1:14" x14ac:dyDescent="0.25">
      <c r="A169" s="302" t="s">
        <v>115</v>
      </c>
      <c r="B169" s="28" t="s">
        <v>44</v>
      </c>
      <c r="C169" s="13">
        <v>0</v>
      </c>
      <c r="D169" s="100">
        <v>0</v>
      </c>
      <c r="E169" s="2">
        <v>0</v>
      </c>
      <c r="F169" s="1">
        <v>0</v>
      </c>
      <c r="G169" s="1">
        <v>0</v>
      </c>
      <c r="H169" s="255">
        <v>24659</v>
      </c>
      <c r="I169" s="37">
        <v>0</v>
      </c>
      <c r="J169" s="37">
        <v>0</v>
      </c>
      <c r="K169" s="37">
        <v>0</v>
      </c>
      <c r="L169" s="1">
        <v>0</v>
      </c>
      <c r="M169" s="37">
        <v>0</v>
      </c>
      <c r="N169" s="13">
        <v>0</v>
      </c>
    </row>
    <row r="170" spans="1:14" x14ac:dyDescent="0.25">
      <c r="A170" s="290" t="s">
        <v>116</v>
      </c>
      <c r="B170" s="28" t="s">
        <v>44</v>
      </c>
      <c r="C170" s="255">
        <v>2900</v>
      </c>
      <c r="D170" s="256">
        <v>4781</v>
      </c>
      <c r="E170" s="257">
        <v>7552</v>
      </c>
      <c r="F170" s="252">
        <v>0</v>
      </c>
      <c r="G170" s="252">
        <v>1700</v>
      </c>
      <c r="H170" s="255">
        <v>1981</v>
      </c>
      <c r="I170" s="258">
        <v>0</v>
      </c>
      <c r="J170" s="258">
        <v>0</v>
      </c>
      <c r="K170" s="258">
        <v>0</v>
      </c>
      <c r="L170" s="252">
        <v>0</v>
      </c>
      <c r="M170" s="258">
        <v>0</v>
      </c>
      <c r="N170" s="255">
        <v>0</v>
      </c>
    </row>
    <row r="171" spans="1:14" x14ac:dyDescent="0.25">
      <c r="A171" s="302" t="s">
        <v>111</v>
      </c>
      <c r="B171" s="28" t="s">
        <v>44</v>
      </c>
      <c r="C171" s="255">
        <v>0</v>
      </c>
      <c r="D171" s="256">
        <v>0</v>
      </c>
      <c r="E171" s="257">
        <v>0</v>
      </c>
      <c r="F171" s="252">
        <v>0</v>
      </c>
      <c r="G171" s="252">
        <v>0</v>
      </c>
      <c r="H171" s="255">
        <v>0</v>
      </c>
      <c r="I171" s="258">
        <v>0</v>
      </c>
      <c r="J171" s="258">
        <v>0</v>
      </c>
      <c r="K171" s="258">
        <v>0</v>
      </c>
      <c r="L171" s="252">
        <v>0</v>
      </c>
      <c r="M171" s="258">
        <v>0</v>
      </c>
      <c r="N171" s="255">
        <v>0</v>
      </c>
    </row>
    <row r="172" spans="1:14" ht="11.5" customHeight="1" x14ac:dyDescent="0.25">
      <c r="A172" s="302" t="s">
        <v>7</v>
      </c>
      <c r="B172" s="28" t="s">
        <v>44</v>
      </c>
      <c r="C172" s="13">
        <v>149345</v>
      </c>
      <c r="D172" s="100">
        <v>139463</v>
      </c>
      <c r="E172" s="1">
        <v>146312</v>
      </c>
      <c r="F172" s="1">
        <v>111036</v>
      </c>
      <c r="G172" s="1">
        <v>58904</v>
      </c>
      <c r="H172" s="255">
        <v>46674</v>
      </c>
      <c r="I172" s="37">
        <v>74026</v>
      </c>
      <c r="J172" s="37">
        <v>175858</v>
      </c>
      <c r="K172" s="37">
        <v>162460</v>
      </c>
      <c r="L172" s="1">
        <v>64112</v>
      </c>
      <c r="M172" s="37">
        <v>73341</v>
      </c>
      <c r="N172" s="255">
        <v>86856</v>
      </c>
    </row>
    <row r="173" spans="1:14" ht="11.5" customHeight="1" x14ac:dyDescent="0.25">
      <c r="A173" s="302" t="s">
        <v>30</v>
      </c>
      <c r="B173" s="28" t="s">
        <v>44</v>
      </c>
      <c r="C173" s="292">
        <v>0</v>
      </c>
      <c r="D173" s="293">
        <v>0</v>
      </c>
      <c r="E173" s="291">
        <v>0</v>
      </c>
      <c r="F173" s="291">
        <v>0</v>
      </c>
      <c r="G173" s="291">
        <v>0</v>
      </c>
      <c r="H173" s="292">
        <v>0</v>
      </c>
      <c r="I173" s="294">
        <v>0</v>
      </c>
      <c r="J173" s="294">
        <v>0</v>
      </c>
      <c r="K173" s="294">
        <v>0</v>
      </c>
      <c r="L173" s="291">
        <v>0</v>
      </c>
      <c r="M173" s="294">
        <v>0</v>
      </c>
      <c r="N173" s="292">
        <v>0</v>
      </c>
    </row>
    <row r="174" spans="1:14" x14ac:dyDescent="0.25">
      <c r="A174" s="302" t="s">
        <v>117</v>
      </c>
      <c r="B174" s="28" t="s">
        <v>44</v>
      </c>
      <c r="C174" s="13">
        <v>3458</v>
      </c>
      <c r="D174" s="100">
        <v>2594</v>
      </c>
      <c r="E174" s="1">
        <v>3458</v>
      </c>
      <c r="F174" s="1">
        <v>2614</v>
      </c>
      <c r="G174" s="1">
        <v>2946</v>
      </c>
      <c r="H174" s="255">
        <v>2695</v>
      </c>
      <c r="I174" s="37">
        <v>2767</v>
      </c>
      <c r="J174" s="13">
        <v>4463</v>
      </c>
      <c r="K174" s="13">
        <v>4268</v>
      </c>
      <c r="L174" s="1">
        <v>3236</v>
      </c>
      <c r="M174" s="13">
        <v>3264</v>
      </c>
      <c r="N174" s="13">
        <v>3548</v>
      </c>
    </row>
    <row r="175" spans="1:14" ht="13" x14ac:dyDescent="0.3">
      <c r="A175" s="353" t="s">
        <v>119</v>
      </c>
      <c r="B175" s="354"/>
      <c r="C175" s="354"/>
      <c r="D175" s="354"/>
      <c r="E175" s="354"/>
      <c r="F175" s="354"/>
      <c r="G175" s="354"/>
      <c r="H175" s="354"/>
      <c r="I175" s="354"/>
      <c r="J175" s="354"/>
      <c r="K175" s="354"/>
      <c r="L175" s="354"/>
      <c r="M175" s="354"/>
      <c r="N175" s="354"/>
    </row>
    <row r="176" spans="1:14" ht="13" x14ac:dyDescent="0.3">
      <c r="A176" s="93" t="s">
        <v>28</v>
      </c>
      <c r="B176" s="85" t="s">
        <v>15</v>
      </c>
      <c r="C176" s="86">
        <v>1</v>
      </c>
      <c r="D176" s="87">
        <v>2</v>
      </c>
      <c r="E176" s="87">
        <v>3</v>
      </c>
      <c r="F176" s="87">
        <v>4</v>
      </c>
      <c r="G176" s="87">
        <v>5</v>
      </c>
      <c r="H176" s="87">
        <v>6</v>
      </c>
      <c r="I176" s="87">
        <v>7</v>
      </c>
      <c r="J176" s="88">
        <v>8</v>
      </c>
      <c r="K176" s="88">
        <v>9</v>
      </c>
      <c r="L176" s="88">
        <v>10</v>
      </c>
      <c r="M176" s="88">
        <v>11</v>
      </c>
      <c r="N176" s="88">
        <v>12</v>
      </c>
    </row>
    <row r="177" spans="1:14" x14ac:dyDescent="0.25">
      <c r="A177" s="82" t="s">
        <v>8</v>
      </c>
      <c r="B177" s="89" t="s">
        <v>44</v>
      </c>
      <c r="C177" s="84">
        <f t="shared" ref="C177:N177" si="65">C93</f>
        <v>5446562</v>
      </c>
      <c r="D177" s="84">
        <f t="shared" si="65"/>
        <v>8070453</v>
      </c>
      <c r="E177" s="84">
        <f t="shared" si="65"/>
        <v>10201169</v>
      </c>
      <c r="F177" s="84">
        <f t="shared" si="65"/>
        <v>9125789</v>
      </c>
      <c r="G177" s="84">
        <f t="shared" si="65"/>
        <v>13638377</v>
      </c>
      <c r="H177" s="84">
        <f t="shared" si="65"/>
        <v>15061383</v>
      </c>
      <c r="I177" s="84">
        <f t="shared" si="65"/>
        <v>15843684</v>
      </c>
      <c r="J177" s="84">
        <f t="shared" si="65"/>
        <v>16545242</v>
      </c>
      <c r="K177" s="84">
        <f t="shared" si="65"/>
        <v>14534527</v>
      </c>
      <c r="L177" s="84">
        <f t="shared" si="65"/>
        <v>13183053</v>
      </c>
      <c r="M177" s="84">
        <f t="shared" si="65"/>
        <v>12178803</v>
      </c>
      <c r="N177" s="84">
        <f t="shared" si="65"/>
        <v>12280506</v>
      </c>
    </row>
    <row r="178" spans="1:14" x14ac:dyDescent="0.25">
      <c r="A178" s="295" t="s">
        <v>38</v>
      </c>
      <c r="B178" s="89" t="s">
        <v>44</v>
      </c>
      <c r="C178" s="84">
        <f t="shared" ref="C178:N178" si="66">C94</f>
        <v>0</v>
      </c>
      <c r="D178" s="84">
        <f t="shared" si="66"/>
        <v>0</v>
      </c>
      <c r="E178" s="84">
        <f t="shared" si="66"/>
        <v>0</v>
      </c>
      <c r="F178" s="84">
        <f t="shared" si="66"/>
        <v>0</v>
      </c>
      <c r="G178" s="84">
        <f t="shared" si="66"/>
        <v>0</v>
      </c>
      <c r="H178" s="84">
        <f t="shared" si="66"/>
        <v>0</v>
      </c>
      <c r="I178" s="84">
        <f t="shared" si="66"/>
        <v>0</v>
      </c>
      <c r="J178" s="84">
        <f t="shared" si="66"/>
        <v>0</v>
      </c>
      <c r="K178" s="84">
        <f t="shared" si="66"/>
        <v>0</v>
      </c>
      <c r="L178" s="84">
        <f t="shared" si="66"/>
        <v>0</v>
      </c>
      <c r="M178" s="84">
        <f t="shared" si="66"/>
        <v>0</v>
      </c>
      <c r="N178" s="84">
        <f t="shared" si="66"/>
        <v>0</v>
      </c>
    </row>
    <row r="179" spans="1:14" x14ac:dyDescent="0.25">
      <c r="A179" s="82" t="s">
        <v>0</v>
      </c>
      <c r="B179" s="89" t="s">
        <v>44</v>
      </c>
      <c r="C179" s="84">
        <f t="shared" ref="C179:N179" si="67">C95</f>
        <v>8238</v>
      </c>
      <c r="D179" s="84">
        <f t="shared" si="67"/>
        <v>90</v>
      </c>
      <c r="E179" s="84">
        <f t="shared" si="67"/>
        <v>472</v>
      </c>
      <c r="F179" s="84">
        <f t="shared" si="67"/>
        <v>7554.0330000000004</v>
      </c>
      <c r="G179" s="84">
        <f t="shared" si="67"/>
        <v>906</v>
      </c>
      <c r="H179" s="84">
        <f t="shared" si="67"/>
        <v>7448</v>
      </c>
      <c r="I179" s="84">
        <f t="shared" si="67"/>
        <v>868</v>
      </c>
      <c r="J179" s="84">
        <f t="shared" si="67"/>
        <v>7992</v>
      </c>
      <c r="K179" s="84">
        <f t="shared" si="67"/>
        <v>2722</v>
      </c>
      <c r="L179" s="84">
        <f t="shared" si="67"/>
        <v>7695</v>
      </c>
      <c r="M179" s="84">
        <f t="shared" si="67"/>
        <v>402</v>
      </c>
      <c r="N179" s="84">
        <f t="shared" si="67"/>
        <v>409</v>
      </c>
    </row>
    <row r="180" spans="1:14" x14ac:dyDescent="0.25">
      <c r="A180" s="295" t="s">
        <v>103</v>
      </c>
      <c r="B180" s="89" t="s">
        <v>44</v>
      </c>
      <c r="C180" s="84">
        <f t="shared" ref="C180:N180" si="68">C96</f>
        <v>0</v>
      </c>
      <c r="D180" s="84">
        <f t="shared" si="68"/>
        <v>0</v>
      </c>
      <c r="E180" s="84">
        <f t="shared" si="68"/>
        <v>0</v>
      </c>
      <c r="F180" s="84">
        <f t="shared" si="68"/>
        <v>0</v>
      </c>
      <c r="G180" s="84">
        <f t="shared" si="68"/>
        <v>0</v>
      </c>
      <c r="H180" s="84">
        <f t="shared" si="68"/>
        <v>0</v>
      </c>
      <c r="I180" s="84">
        <f t="shared" si="68"/>
        <v>0</v>
      </c>
      <c r="J180" s="84">
        <f t="shared" si="68"/>
        <v>0</v>
      </c>
      <c r="K180" s="84">
        <f t="shared" si="68"/>
        <v>0</v>
      </c>
      <c r="L180" s="84">
        <f t="shared" si="68"/>
        <v>0</v>
      </c>
      <c r="M180" s="84">
        <f t="shared" si="68"/>
        <v>0</v>
      </c>
      <c r="N180" s="84">
        <f t="shared" si="68"/>
        <v>0</v>
      </c>
    </row>
    <row r="181" spans="1:14" x14ac:dyDescent="0.25">
      <c r="A181" s="82" t="s">
        <v>1</v>
      </c>
      <c r="B181" s="89" t="s">
        <v>44</v>
      </c>
      <c r="C181" s="84">
        <f t="shared" ref="C181:N181" si="69">C97</f>
        <v>5329672</v>
      </c>
      <c r="D181" s="84">
        <f t="shared" si="69"/>
        <v>7407829</v>
      </c>
      <c r="E181" s="84">
        <f t="shared" si="69"/>
        <v>13759307</v>
      </c>
      <c r="F181" s="84">
        <f t="shared" si="69"/>
        <v>21327295</v>
      </c>
      <c r="G181" s="84">
        <f t="shared" si="69"/>
        <v>26320710</v>
      </c>
      <c r="H181" s="84">
        <f t="shared" si="69"/>
        <v>23906555</v>
      </c>
      <c r="I181" s="84">
        <f t="shared" si="69"/>
        <v>25604865</v>
      </c>
      <c r="J181" s="84">
        <f t="shared" si="69"/>
        <v>26432494</v>
      </c>
      <c r="K181" s="84">
        <f t="shared" si="69"/>
        <v>26044981</v>
      </c>
      <c r="L181" s="84">
        <f t="shared" si="69"/>
        <v>25684069</v>
      </c>
      <c r="M181" s="84">
        <f t="shared" si="69"/>
        <v>25116002</v>
      </c>
      <c r="N181" s="84">
        <f t="shared" si="69"/>
        <v>26252929</v>
      </c>
    </row>
    <row r="182" spans="1:14" x14ac:dyDescent="0.25">
      <c r="A182" s="259" t="s">
        <v>83</v>
      </c>
      <c r="B182" s="89" t="s">
        <v>44</v>
      </c>
      <c r="C182" s="84">
        <f t="shared" ref="C182:N182" si="70">C98</f>
        <v>0</v>
      </c>
      <c r="D182" s="84">
        <f t="shared" si="70"/>
        <v>0</v>
      </c>
      <c r="E182" s="84">
        <f t="shared" si="70"/>
        <v>0</v>
      </c>
      <c r="F182" s="84">
        <f t="shared" si="70"/>
        <v>0</v>
      </c>
      <c r="G182" s="84">
        <f t="shared" si="70"/>
        <v>0</v>
      </c>
      <c r="H182" s="84">
        <f t="shared" si="70"/>
        <v>0</v>
      </c>
      <c r="I182" s="84">
        <f t="shared" si="70"/>
        <v>0</v>
      </c>
      <c r="J182" s="84">
        <f t="shared" si="70"/>
        <v>0</v>
      </c>
      <c r="K182" s="84">
        <f t="shared" si="70"/>
        <v>0</v>
      </c>
      <c r="L182" s="84">
        <f t="shared" si="70"/>
        <v>0</v>
      </c>
      <c r="M182" s="84">
        <f t="shared" si="70"/>
        <v>0</v>
      </c>
      <c r="N182" s="84">
        <f t="shared" si="70"/>
        <v>0</v>
      </c>
    </row>
    <row r="183" spans="1:14" x14ac:dyDescent="0.25">
      <c r="A183" s="82" t="s">
        <v>40</v>
      </c>
      <c r="B183" s="89" t="s">
        <v>44</v>
      </c>
      <c r="C183" s="84">
        <f t="shared" ref="C183:N183" si="71">C99</f>
        <v>6078</v>
      </c>
      <c r="D183" s="84">
        <f t="shared" si="71"/>
        <v>1007</v>
      </c>
      <c r="E183" s="84">
        <f t="shared" si="71"/>
        <v>1251</v>
      </c>
      <c r="F183" s="84">
        <f t="shared" si="71"/>
        <v>7010</v>
      </c>
      <c r="G183" s="84">
        <f t="shared" si="71"/>
        <v>59</v>
      </c>
      <c r="H183" s="84">
        <f t="shared" si="71"/>
        <v>4697</v>
      </c>
      <c r="I183" s="84">
        <f t="shared" si="71"/>
        <v>215</v>
      </c>
      <c r="J183" s="84">
        <f t="shared" si="71"/>
        <v>4883</v>
      </c>
      <c r="K183" s="84">
        <f t="shared" si="71"/>
        <v>1531</v>
      </c>
      <c r="L183" s="84">
        <f t="shared" si="71"/>
        <v>7688</v>
      </c>
      <c r="M183" s="84">
        <f t="shared" si="71"/>
        <v>62</v>
      </c>
      <c r="N183" s="84">
        <f t="shared" si="71"/>
        <v>454</v>
      </c>
    </row>
    <row r="184" spans="1:14" x14ac:dyDescent="0.25">
      <c r="A184" s="82" t="s">
        <v>2</v>
      </c>
      <c r="B184" s="89" t="s">
        <v>44</v>
      </c>
      <c r="C184" s="84">
        <f t="shared" ref="C184:N184" si="72">C100</f>
        <v>191238</v>
      </c>
      <c r="D184" s="84">
        <f t="shared" si="72"/>
        <v>264238</v>
      </c>
      <c r="E184" s="84">
        <f t="shared" si="72"/>
        <v>910588</v>
      </c>
      <c r="F184" s="84">
        <f t="shared" si="72"/>
        <v>1141537</v>
      </c>
      <c r="G184" s="84">
        <f t="shared" si="72"/>
        <v>1131294</v>
      </c>
      <c r="H184" s="84">
        <f t="shared" si="72"/>
        <v>680521</v>
      </c>
      <c r="I184" s="84">
        <f t="shared" si="72"/>
        <v>923763</v>
      </c>
      <c r="J184" s="84">
        <f t="shared" si="72"/>
        <v>1573754</v>
      </c>
      <c r="K184" s="84">
        <f t="shared" si="72"/>
        <v>1319503</v>
      </c>
      <c r="L184" s="84">
        <f t="shared" si="72"/>
        <v>723269</v>
      </c>
      <c r="M184" s="84">
        <f t="shared" si="72"/>
        <v>596063</v>
      </c>
      <c r="N184" s="84">
        <f t="shared" si="72"/>
        <v>793561</v>
      </c>
    </row>
    <row r="185" spans="1:14" x14ac:dyDescent="0.25">
      <c r="A185" s="259" t="s">
        <v>39</v>
      </c>
      <c r="B185" s="332" t="s">
        <v>44</v>
      </c>
      <c r="C185" s="84">
        <f t="shared" ref="C185:N185" si="73">C101</f>
        <v>0</v>
      </c>
      <c r="D185" s="84">
        <f t="shared" si="73"/>
        <v>0</v>
      </c>
      <c r="E185" s="84">
        <f t="shared" si="73"/>
        <v>0</v>
      </c>
      <c r="F185" s="84">
        <f t="shared" si="73"/>
        <v>4930</v>
      </c>
      <c r="G185" s="84">
        <f t="shared" si="73"/>
        <v>0</v>
      </c>
      <c r="H185" s="84">
        <f t="shared" si="73"/>
        <v>0</v>
      </c>
      <c r="I185" s="84">
        <f t="shared" si="73"/>
        <v>6845</v>
      </c>
      <c r="J185" s="84">
        <f t="shared" si="73"/>
        <v>0</v>
      </c>
      <c r="K185" s="84">
        <f t="shared" si="73"/>
        <v>0</v>
      </c>
      <c r="L185" s="84">
        <f t="shared" si="73"/>
        <v>7</v>
      </c>
      <c r="M185" s="84">
        <f t="shared" si="73"/>
        <v>12</v>
      </c>
      <c r="N185" s="84">
        <f t="shared" si="73"/>
        <v>0</v>
      </c>
    </row>
    <row r="186" spans="1:14" x14ac:dyDescent="0.25">
      <c r="A186" s="82" t="s">
        <v>35</v>
      </c>
      <c r="B186" s="89" t="s">
        <v>44</v>
      </c>
      <c r="C186" s="84">
        <f t="shared" ref="C186:N186" si="74">C102</f>
        <v>143</v>
      </c>
      <c r="D186" s="84">
        <f t="shared" si="74"/>
        <v>118</v>
      </c>
      <c r="E186" s="84">
        <f t="shared" si="74"/>
        <v>99</v>
      </c>
      <c r="F186" s="84">
        <f t="shared" si="74"/>
        <v>71</v>
      </c>
      <c r="G186" s="84">
        <f t="shared" si="74"/>
        <v>99</v>
      </c>
      <c r="H186" s="84">
        <f t="shared" si="74"/>
        <v>123</v>
      </c>
      <c r="I186" s="84">
        <f t="shared" si="74"/>
        <v>123</v>
      </c>
      <c r="J186" s="84">
        <f t="shared" si="74"/>
        <v>108</v>
      </c>
      <c r="K186" s="84">
        <f t="shared" si="74"/>
        <v>133</v>
      </c>
      <c r="L186" s="84">
        <f t="shared" si="74"/>
        <v>123</v>
      </c>
      <c r="M186" s="84">
        <f t="shared" si="74"/>
        <v>116</v>
      </c>
      <c r="N186" s="84">
        <f t="shared" si="74"/>
        <v>123</v>
      </c>
    </row>
    <row r="187" spans="1:14" x14ac:dyDescent="0.25">
      <c r="A187" s="82" t="s">
        <v>4</v>
      </c>
      <c r="B187" s="89" t="s">
        <v>44</v>
      </c>
      <c r="C187" s="84">
        <f t="shared" ref="C187:N187" si="75">C103</f>
        <v>346</v>
      </c>
      <c r="D187" s="84">
        <f t="shared" si="75"/>
        <v>8402</v>
      </c>
      <c r="E187" s="84">
        <f t="shared" si="75"/>
        <v>2139</v>
      </c>
      <c r="F187" s="84">
        <f t="shared" si="75"/>
        <v>7436</v>
      </c>
      <c r="G187" s="84">
        <f t="shared" si="75"/>
        <v>1577</v>
      </c>
      <c r="H187" s="84">
        <f t="shared" si="75"/>
        <v>4802</v>
      </c>
      <c r="I187" s="84">
        <f t="shared" si="75"/>
        <v>7002</v>
      </c>
      <c r="J187" s="84">
        <f t="shared" si="75"/>
        <v>7675</v>
      </c>
      <c r="K187" s="84">
        <f t="shared" si="75"/>
        <v>5948</v>
      </c>
      <c r="L187" s="84">
        <f t="shared" si="75"/>
        <v>4626</v>
      </c>
      <c r="M187" s="84">
        <f t="shared" si="75"/>
        <v>5750</v>
      </c>
      <c r="N187" s="84">
        <f t="shared" si="75"/>
        <v>2579</v>
      </c>
    </row>
    <row r="188" spans="1:14" x14ac:dyDescent="0.25">
      <c r="A188" s="295" t="s">
        <v>101</v>
      </c>
      <c r="B188" s="89" t="s">
        <v>44</v>
      </c>
      <c r="C188" s="84">
        <f t="shared" ref="C188:N188" si="76">C104</f>
        <v>23687</v>
      </c>
      <c r="D188" s="84">
        <f t="shared" si="76"/>
        <v>37384</v>
      </c>
      <c r="E188" s="84">
        <f t="shared" si="76"/>
        <v>31952</v>
      </c>
      <c r="F188" s="84">
        <f t="shared" si="76"/>
        <v>23876</v>
      </c>
      <c r="G188" s="84">
        <f t="shared" si="76"/>
        <v>27097</v>
      </c>
      <c r="H188" s="84">
        <f t="shared" si="76"/>
        <v>33177</v>
      </c>
      <c r="I188" s="84">
        <f t="shared" si="76"/>
        <v>26665</v>
      </c>
      <c r="J188" s="84">
        <f t="shared" si="76"/>
        <v>22326</v>
      </c>
      <c r="K188" s="84">
        <f t="shared" si="76"/>
        <v>21483</v>
      </c>
      <c r="L188" s="84">
        <f t="shared" si="76"/>
        <v>24011</v>
      </c>
      <c r="M188" s="84">
        <f t="shared" si="76"/>
        <v>29341</v>
      </c>
      <c r="N188" s="84">
        <f t="shared" si="76"/>
        <v>37105</v>
      </c>
    </row>
    <row r="189" spans="1:14" x14ac:dyDescent="0.25">
      <c r="A189" s="295" t="s">
        <v>102</v>
      </c>
      <c r="B189" s="89" t="s">
        <v>44</v>
      </c>
      <c r="C189" s="84">
        <f t="shared" ref="C189:N189" si="77">C105</f>
        <v>154988</v>
      </c>
      <c r="D189" s="84">
        <f t="shared" si="77"/>
        <v>136784</v>
      </c>
      <c r="E189" s="84">
        <f t="shared" si="77"/>
        <v>136963</v>
      </c>
      <c r="F189" s="84">
        <f t="shared" si="77"/>
        <v>120417</v>
      </c>
      <c r="G189" s="84">
        <f t="shared" si="77"/>
        <v>139079</v>
      </c>
      <c r="H189" s="84">
        <f t="shared" si="77"/>
        <v>159715</v>
      </c>
      <c r="I189" s="84">
        <f t="shared" si="77"/>
        <v>192369</v>
      </c>
      <c r="J189" s="84">
        <f t="shared" si="77"/>
        <v>181400</v>
      </c>
      <c r="K189" s="84">
        <f t="shared" si="77"/>
        <v>171848</v>
      </c>
      <c r="L189" s="84">
        <f t="shared" si="77"/>
        <v>171081</v>
      </c>
      <c r="M189" s="84">
        <f t="shared" si="77"/>
        <v>160443</v>
      </c>
      <c r="N189" s="84">
        <f t="shared" si="77"/>
        <v>165665</v>
      </c>
    </row>
    <row r="190" spans="1:14" x14ac:dyDescent="0.25">
      <c r="A190" s="82" t="s">
        <v>5</v>
      </c>
      <c r="B190" s="89" t="s">
        <v>44</v>
      </c>
      <c r="C190" s="84">
        <f t="shared" ref="C190:N190" si="78">C106</f>
        <v>5930</v>
      </c>
      <c r="D190" s="84">
        <f t="shared" si="78"/>
        <v>3920</v>
      </c>
      <c r="E190" s="84">
        <f t="shared" si="78"/>
        <v>2501</v>
      </c>
      <c r="F190" s="84">
        <f t="shared" si="78"/>
        <v>4282.0309999999999</v>
      </c>
      <c r="G190" s="84">
        <f t="shared" si="78"/>
        <v>7796</v>
      </c>
      <c r="H190" s="84">
        <f t="shared" si="78"/>
        <v>4769</v>
      </c>
      <c r="I190" s="84">
        <f t="shared" si="78"/>
        <v>14872</v>
      </c>
      <c r="J190" s="84">
        <f t="shared" si="78"/>
        <v>10022</v>
      </c>
      <c r="K190" s="84">
        <f t="shared" si="78"/>
        <v>4624</v>
      </c>
      <c r="L190" s="84">
        <f t="shared" si="78"/>
        <v>8176</v>
      </c>
      <c r="M190" s="84">
        <f t="shared" si="78"/>
        <v>4009</v>
      </c>
      <c r="N190" s="84">
        <f t="shared" si="78"/>
        <v>9501</v>
      </c>
    </row>
    <row r="191" spans="1:14" x14ac:dyDescent="0.25">
      <c r="A191" s="82" t="s">
        <v>43</v>
      </c>
      <c r="B191" s="89" t="s">
        <v>44</v>
      </c>
      <c r="C191" s="84">
        <f t="shared" ref="C191:N191" si="79">C107</f>
        <v>101084</v>
      </c>
      <c r="D191" s="84">
        <f t="shared" si="79"/>
        <v>210010</v>
      </c>
      <c r="E191" s="84">
        <f t="shared" si="79"/>
        <v>117217</v>
      </c>
      <c r="F191" s="84">
        <f t="shared" si="79"/>
        <v>69469</v>
      </c>
      <c r="G191" s="84">
        <f t="shared" si="79"/>
        <v>31777</v>
      </c>
      <c r="H191" s="84">
        <f t="shared" si="79"/>
        <v>21592</v>
      </c>
      <c r="I191" s="84">
        <f t="shared" si="79"/>
        <v>29687</v>
      </c>
      <c r="J191" s="84">
        <f t="shared" si="79"/>
        <v>35063</v>
      </c>
      <c r="K191" s="84">
        <f t="shared" si="79"/>
        <v>31985</v>
      </c>
      <c r="L191" s="84">
        <f t="shared" si="79"/>
        <v>115429</v>
      </c>
      <c r="M191" s="84">
        <f t="shared" si="79"/>
        <v>186842</v>
      </c>
      <c r="N191" s="84">
        <f t="shared" si="79"/>
        <v>305920</v>
      </c>
    </row>
    <row r="192" spans="1:14" x14ac:dyDescent="0.25">
      <c r="A192" s="82" t="s">
        <v>11</v>
      </c>
      <c r="B192" s="89" t="s">
        <v>44</v>
      </c>
      <c r="C192" s="84">
        <f t="shared" ref="C192:N192" si="80">C108</f>
        <v>0</v>
      </c>
      <c r="D192" s="84">
        <f t="shared" si="80"/>
        <v>0</v>
      </c>
      <c r="E192" s="84">
        <f t="shared" si="80"/>
        <v>0</v>
      </c>
      <c r="F192" s="84">
        <f t="shared" si="80"/>
        <v>0</v>
      </c>
      <c r="G192" s="84">
        <f t="shared" si="80"/>
        <v>0</v>
      </c>
      <c r="H192" s="84">
        <f t="shared" si="80"/>
        <v>0</v>
      </c>
      <c r="I192" s="84">
        <f t="shared" si="80"/>
        <v>0</v>
      </c>
      <c r="J192" s="84">
        <f t="shared" si="80"/>
        <v>0</v>
      </c>
      <c r="K192" s="84">
        <f t="shared" si="80"/>
        <v>0</v>
      </c>
      <c r="L192" s="84">
        <f t="shared" si="80"/>
        <v>0</v>
      </c>
      <c r="M192" s="84">
        <f t="shared" si="80"/>
        <v>0</v>
      </c>
      <c r="N192" s="84">
        <f t="shared" si="80"/>
        <v>0</v>
      </c>
    </row>
    <row r="193" spans="1:15" x14ac:dyDescent="0.25">
      <c r="A193" s="295" t="s">
        <v>104</v>
      </c>
      <c r="B193" s="89" t="s">
        <v>44</v>
      </c>
      <c r="C193" s="84">
        <f t="shared" ref="C193:N193" si="81">C109</f>
        <v>147339</v>
      </c>
      <c r="D193" s="84">
        <f t="shared" si="81"/>
        <v>125278</v>
      </c>
      <c r="E193" s="84">
        <f t="shared" si="81"/>
        <v>149263</v>
      </c>
      <c r="F193" s="84">
        <f t="shared" si="81"/>
        <v>214405</v>
      </c>
      <c r="G193" s="84">
        <f t="shared" si="81"/>
        <v>268303</v>
      </c>
      <c r="H193" s="84">
        <f t="shared" si="81"/>
        <v>95565</v>
      </c>
      <c r="I193" s="84">
        <f t="shared" si="81"/>
        <v>128549</v>
      </c>
      <c r="J193" s="84">
        <f t="shared" si="81"/>
        <v>193380</v>
      </c>
      <c r="K193" s="84">
        <f t="shared" si="81"/>
        <v>165847</v>
      </c>
      <c r="L193" s="84">
        <f t="shared" si="81"/>
        <v>202537</v>
      </c>
      <c r="M193" s="84">
        <f t="shared" si="81"/>
        <v>206194</v>
      </c>
      <c r="N193" s="84">
        <f t="shared" si="81"/>
        <v>180219</v>
      </c>
    </row>
    <row r="194" spans="1:15" x14ac:dyDescent="0.25">
      <c r="A194" s="295" t="s">
        <v>6</v>
      </c>
      <c r="B194" s="89" t="s">
        <v>44</v>
      </c>
      <c r="C194" s="84">
        <f t="shared" ref="C194:N194" si="82">C110</f>
        <v>0</v>
      </c>
      <c r="D194" s="84">
        <f t="shared" si="82"/>
        <v>0</v>
      </c>
      <c r="E194" s="84">
        <f t="shared" si="82"/>
        <v>9</v>
      </c>
      <c r="F194" s="84">
        <f t="shared" si="82"/>
        <v>0</v>
      </c>
      <c r="G194" s="84">
        <f t="shared" si="82"/>
        <v>0</v>
      </c>
      <c r="H194" s="84">
        <f t="shared" si="82"/>
        <v>0</v>
      </c>
      <c r="I194" s="84">
        <f t="shared" si="82"/>
        <v>0</v>
      </c>
      <c r="J194" s="84">
        <f t="shared" si="82"/>
        <v>0</v>
      </c>
      <c r="K194" s="84">
        <f t="shared" si="82"/>
        <v>0</v>
      </c>
      <c r="L194" s="84">
        <f t="shared" si="82"/>
        <v>0</v>
      </c>
      <c r="M194" s="84">
        <f t="shared" si="82"/>
        <v>0</v>
      </c>
      <c r="N194" s="84">
        <f t="shared" si="82"/>
        <v>0</v>
      </c>
    </row>
    <row r="195" spans="1:15" x14ac:dyDescent="0.25">
      <c r="A195" s="295" t="s">
        <v>106</v>
      </c>
      <c r="B195" s="89" t="s">
        <v>44</v>
      </c>
      <c r="C195" s="84">
        <f t="shared" ref="C195:N195" si="83">C111</f>
        <v>1445</v>
      </c>
      <c r="D195" s="84">
        <f t="shared" si="83"/>
        <v>2881</v>
      </c>
      <c r="E195" s="84">
        <f t="shared" si="83"/>
        <v>0</v>
      </c>
      <c r="F195" s="84">
        <f t="shared" si="83"/>
        <v>0</v>
      </c>
      <c r="G195" s="84">
        <f t="shared" si="83"/>
        <v>0</v>
      </c>
      <c r="H195" s="84">
        <f t="shared" si="83"/>
        <v>0</v>
      </c>
      <c r="I195" s="84">
        <f t="shared" si="83"/>
        <v>0</v>
      </c>
      <c r="J195" s="84">
        <f t="shared" si="83"/>
        <v>1391</v>
      </c>
      <c r="K195" s="84">
        <f t="shared" si="83"/>
        <v>3105</v>
      </c>
      <c r="L195" s="84">
        <f t="shared" si="83"/>
        <v>1576</v>
      </c>
      <c r="M195" s="84">
        <f t="shared" si="83"/>
        <v>4608</v>
      </c>
      <c r="N195" s="84">
        <f t="shared" si="83"/>
        <v>6531</v>
      </c>
    </row>
    <row r="196" spans="1:15" x14ac:dyDescent="0.25">
      <c r="A196" s="295" t="s">
        <v>121</v>
      </c>
      <c r="B196" s="89" t="s">
        <v>44</v>
      </c>
      <c r="C196" s="84">
        <f t="shared" ref="C196:N196" si="84">C112</f>
        <v>0</v>
      </c>
      <c r="D196" s="84">
        <f t="shared" si="84"/>
        <v>0</v>
      </c>
      <c r="E196" s="84">
        <f t="shared" si="84"/>
        <v>0</v>
      </c>
      <c r="F196" s="84">
        <f t="shared" si="84"/>
        <v>0</v>
      </c>
      <c r="G196" s="84">
        <f t="shared" si="84"/>
        <v>0</v>
      </c>
      <c r="H196" s="84">
        <f t="shared" si="84"/>
        <v>0</v>
      </c>
      <c r="I196" s="84">
        <f t="shared" si="84"/>
        <v>0</v>
      </c>
      <c r="J196" s="84">
        <f t="shared" si="84"/>
        <v>0</v>
      </c>
      <c r="K196" s="84">
        <f t="shared" si="84"/>
        <v>0</v>
      </c>
      <c r="L196" s="84">
        <f t="shared" si="84"/>
        <v>0</v>
      </c>
      <c r="M196" s="84">
        <f t="shared" si="84"/>
        <v>0</v>
      </c>
      <c r="N196" s="84">
        <f t="shared" si="84"/>
        <v>0</v>
      </c>
    </row>
    <row r="197" spans="1:15" x14ac:dyDescent="0.25">
      <c r="A197" s="82" t="s">
        <v>115</v>
      </c>
      <c r="B197" s="89" t="s">
        <v>44</v>
      </c>
      <c r="C197" s="84">
        <f t="shared" ref="C197:N197" si="85">C113</f>
        <v>0</v>
      </c>
      <c r="D197" s="84">
        <f t="shared" si="85"/>
        <v>0</v>
      </c>
      <c r="E197" s="84">
        <f t="shared" si="85"/>
        <v>0</v>
      </c>
      <c r="F197" s="84">
        <f t="shared" si="85"/>
        <v>0</v>
      </c>
      <c r="G197" s="84">
        <f t="shared" si="85"/>
        <v>0</v>
      </c>
      <c r="H197" s="84">
        <f t="shared" si="85"/>
        <v>24659</v>
      </c>
      <c r="I197" s="84">
        <f t="shared" si="85"/>
        <v>0</v>
      </c>
      <c r="J197" s="84">
        <f t="shared" si="85"/>
        <v>0</v>
      </c>
      <c r="K197" s="84">
        <f t="shared" si="85"/>
        <v>0</v>
      </c>
      <c r="L197" s="84">
        <f t="shared" si="85"/>
        <v>0</v>
      </c>
      <c r="M197" s="84">
        <f t="shared" si="85"/>
        <v>0</v>
      </c>
      <c r="N197" s="84">
        <f t="shared" si="85"/>
        <v>0</v>
      </c>
    </row>
    <row r="198" spans="1:15" x14ac:dyDescent="0.25">
      <c r="A198" s="259" t="s">
        <v>116</v>
      </c>
      <c r="B198" s="89" t="s">
        <v>44</v>
      </c>
      <c r="C198" s="84">
        <f t="shared" ref="C198:N198" si="86">C114</f>
        <v>2900</v>
      </c>
      <c r="D198" s="84">
        <f t="shared" si="86"/>
        <v>4781</v>
      </c>
      <c r="E198" s="84">
        <f t="shared" si="86"/>
        <v>7552</v>
      </c>
      <c r="F198" s="84">
        <f t="shared" si="86"/>
        <v>0</v>
      </c>
      <c r="G198" s="84">
        <f t="shared" si="86"/>
        <v>1700</v>
      </c>
      <c r="H198" s="84">
        <f t="shared" si="86"/>
        <v>1981</v>
      </c>
      <c r="I198" s="84">
        <f t="shared" si="86"/>
        <v>0</v>
      </c>
      <c r="J198" s="84">
        <f t="shared" si="86"/>
        <v>0</v>
      </c>
      <c r="K198" s="84">
        <f t="shared" si="86"/>
        <v>0</v>
      </c>
      <c r="L198" s="84">
        <f t="shared" si="86"/>
        <v>0</v>
      </c>
      <c r="M198" s="84">
        <f t="shared" si="86"/>
        <v>0</v>
      </c>
      <c r="N198" s="84">
        <f t="shared" si="86"/>
        <v>0</v>
      </c>
    </row>
    <row r="199" spans="1:15" x14ac:dyDescent="0.25">
      <c r="A199" s="259" t="s">
        <v>111</v>
      </c>
      <c r="B199" s="89" t="s">
        <v>44</v>
      </c>
      <c r="C199" s="84">
        <f t="shared" ref="C199:N199" si="87">C115</f>
        <v>0</v>
      </c>
      <c r="D199" s="84">
        <f t="shared" si="87"/>
        <v>0</v>
      </c>
      <c r="E199" s="84">
        <f t="shared" si="87"/>
        <v>0</v>
      </c>
      <c r="F199" s="84">
        <f t="shared" si="87"/>
        <v>0</v>
      </c>
      <c r="G199" s="84">
        <f t="shared" si="87"/>
        <v>0</v>
      </c>
      <c r="H199" s="84">
        <f t="shared" si="87"/>
        <v>0</v>
      </c>
      <c r="I199" s="84">
        <f t="shared" si="87"/>
        <v>0</v>
      </c>
      <c r="J199" s="84">
        <f t="shared" si="87"/>
        <v>0</v>
      </c>
      <c r="K199" s="84">
        <f t="shared" si="87"/>
        <v>0</v>
      </c>
      <c r="L199" s="84">
        <f t="shared" si="87"/>
        <v>0</v>
      </c>
      <c r="M199" s="84">
        <f t="shared" si="87"/>
        <v>0</v>
      </c>
      <c r="N199" s="84">
        <f t="shared" si="87"/>
        <v>0</v>
      </c>
    </row>
    <row r="200" spans="1:15" x14ac:dyDescent="0.25">
      <c r="A200" s="83" t="s">
        <v>7</v>
      </c>
      <c r="B200" s="89" t="s">
        <v>44</v>
      </c>
      <c r="C200" s="84">
        <f t="shared" ref="C200:N200" si="88">C116</f>
        <v>149345</v>
      </c>
      <c r="D200" s="84">
        <f t="shared" si="88"/>
        <v>139463</v>
      </c>
      <c r="E200" s="84">
        <f t="shared" si="88"/>
        <v>146312</v>
      </c>
      <c r="F200" s="84">
        <f t="shared" si="88"/>
        <v>111036</v>
      </c>
      <c r="G200" s="84">
        <f t="shared" si="88"/>
        <v>58904</v>
      </c>
      <c r="H200" s="84">
        <f t="shared" si="88"/>
        <v>46674</v>
      </c>
      <c r="I200" s="84">
        <f t="shared" si="88"/>
        <v>74026</v>
      </c>
      <c r="J200" s="84">
        <f t="shared" si="88"/>
        <v>175858</v>
      </c>
      <c r="K200" s="84">
        <f t="shared" si="88"/>
        <v>162460</v>
      </c>
      <c r="L200" s="84">
        <f t="shared" si="88"/>
        <v>64112</v>
      </c>
      <c r="M200" s="84">
        <f t="shared" si="88"/>
        <v>73341</v>
      </c>
      <c r="N200" s="84">
        <f t="shared" si="88"/>
        <v>86856</v>
      </c>
    </row>
    <row r="201" spans="1:15" x14ac:dyDescent="0.25">
      <c r="A201" s="334" t="s">
        <v>30</v>
      </c>
      <c r="B201" s="89" t="s">
        <v>44</v>
      </c>
      <c r="C201" s="84">
        <f t="shared" ref="C201:N201" si="89">C117</f>
        <v>0</v>
      </c>
      <c r="D201" s="84">
        <f t="shared" si="89"/>
        <v>0</v>
      </c>
      <c r="E201" s="84">
        <f t="shared" si="89"/>
        <v>0</v>
      </c>
      <c r="F201" s="84">
        <f t="shared" si="89"/>
        <v>0</v>
      </c>
      <c r="G201" s="84">
        <f t="shared" si="89"/>
        <v>0</v>
      </c>
      <c r="H201" s="84">
        <f t="shared" si="89"/>
        <v>0</v>
      </c>
      <c r="I201" s="84">
        <f t="shared" si="89"/>
        <v>0</v>
      </c>
      <c r="J201" s="84">
        <f t="shared" si="89"/>
        <v>0</v>
      </c>
      <c r="K201" s="84">
        <f t="shared" si="89"/>
        <v>0</v>
      </c>
      <c r="L201" s="84">
        <f t="shared" si="89"/>
        <v>0</v>
      </c>
      <c r="M201" s="84">
        <f t="shared" si="89"/>
        <v>0</v>
      </c>
      <c r="N201" s="84">
        <f t="shared" si="89"/>
        <v>0</v>
      </c>
    </row>
    <row r="202" spans="1:15" x14ac:dyDescent="0.25">
      <c r="A202" s="83" t="s">
        <v>117</v>
      </c>
      <c r="B202" s="89" t="s">
        <v>44</v>
      </c>
      <c r="C202" s="84">
        <f t="shared" ref="C202:N202" si="90">C118</f>
        <v>3458</v>
      </c>
      <c r="D202" s="84">
        <f t="shared" si="90"/>
        <v>2594</v>
      </c>
      <c r="E202" s="84">
        <f t="shared" si="90"/>
        <v>3458</v>
      </c>
      <c r="F202" s="84">
        <f t="shared" si="90"/>
        <v>2614</v>
      </c>
      <c r="G202" s="84">
        <f t="shared" si="90"/>
        <v>2946</v>
      </c>
      <c r="H202" s="84">
        <f t="shared" si="90"/>
        <v>2695</v>
      </c>
      <c r="I202" s="84">
        <f t="shared" si="90"/>
        <v>2767</v>
      </c>
      <c r="J202" s="84">
        <f t="shared" si="90"/>
        <v>4463</v>
      </c>
      <c r="K202" s="84">
        <f t="shared" si="90"/>
        <v>4268</v>
      </c>
      <c r="L202" s="84">
        <f t="shared" si="90"/>
        <v>3236</v>
      </c>
      <c r="M202" s="84">
        <f t="shared" si="90"/>
        <v>3264</v>
      </c>
      <c r="N202" s="84">
        <f t="shared" si="90"/>
        <v>3548</v>
      </c>
    </row>
    <row r="203" spans="1:15" x14ac:dyDescent="0.25">
      <c r="A203" s="83" t="s">
        <v>29</v>
      </c>
      <c r="B203" s="89" t="s">
        <v>44</v>
      </c>
      <c r="C203" s="84">
        <v>3596862</v>
      </c>
      <c r="D203" s="84">
        <v>3711898</v>
      </c>
      <c r="E203" s="84">
        <v>3638674</v>
      </c>
      <c r="F203" s="84">
        <v>2641210</v>
      </c>
      <c r="G203" s="84">
        <v>886680</v>
      </c>
      <c r="H203" s="94">
        <v>515185</v>
      </c>
      <c r="I203" s="84">
        <v>508481</v>
      </c>
      <c r="J203" s="84">
        <v>550238</v>
      </c>
      <c r="K203" s="84">
        <v>691539</v>
      </c>
      <c r="L203" s="84">
        <v>991568</v>
      </c>
      <c r="M203" s="84">
        <v>1424242</v>
      </c>
      <c r="N203" s="94">
        <v>2063132</v>
      </c>
    </row>
    <row r="204" spans="1:15" s="138" customFormat="1" ht="13" x14ac:dyDescent="0.3">
      <c r="A204" s="310" t="s">
        <v>27</v>
      </c>
      <c r="B204" s="311" t="s">
        <v>44</v>
      </c>
      <c r="C204" s="312">
        <f t="shared" ref="C204:N204" si="91">SUM(C177:C203)</f>
        <v>15169315</v>
      </c>
      <c r="D204" s="312">
        <f t="shared" si="91"/>
        <v>20127130</v>
      </c>
      <c r="E204" s="312">
        <f t="shared" si="91"/>
        <v>29108926</v>
      </c>
      <c r="F204" s="312">
        <f t="shared" si="91"/>
        <v>34808931.063999996</v>
      </c>
      <c r="G204" s="312">
        <f t="shared" si="91"/>
        <v>42517304</v>
      </c>
      <c r="H204" s="312">
        <f t="shared" si="91"/>
        <v>40571541</v>
      </c>
      <c r="I204" s="312">
        <f t="shared" si="91"/>
        <v>43364781</v>
      </c>
      <c r="J204" s="312">
        <f t="shared" si="91"/>
        <v>45746289</v>
      </c>
      <c r="K204" s="312">
        <f t="shared" si="91"/>
        <v>43166504</v>
      </c>
      <c r="L204" s="312">
        <f t="shared" si="91"/>
        <v>41192256</v>
      </c>
      <c r="M204" s="312">
        <f t="shared" si="91"/>
        <v>39989494</v>
      </c>
      <c r="N204" s="312">
        <f t="shared" si="91"/>
        <v>42189038</v>
      </c>
      <c r="O204" s="336"/>
    </row>
    <row r="205" spans="1:15" x14ac:dyDescent="0.25">
      <c r="C205" s="194"/>
      <c r="D205" s="194"/>
      <c r="E205" s="194"/>
      <c r="F205" s="194"/>
      <c r="G205" s="194"/>
      <c r="H205" s="141"/>
      <c r="I205" s="141"/>
      <c r="J205" s="141"/>
      <c r="K205" s="141"/>
      <c r="L205" s="141"/>
      <c r="M205" s="141"/>
      <c r="N205" s="81"/>
    </row>
    <row r="206" spans="1:15" x14ac:dyDescent="0.25"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</row>
    <row r="207" spans="1:15" ht="13" x14ac:dyDescent="0.3">
      <c r="A207" s="56"/>
      <c r="B207" s="61" t="s">
        <v>15</v>
      </c>
      <c r="C207" s="58">
        <v>1</v>
      </c>
      <c r="D207" s="47">
        <v>2</v>
      </c>
      <c r="E207" s="47">
        <v>3</v>
      </c>
      <c r="F207" s="47">
        <v>4</v>
      </c>
      <c r="G207" s="47">
        <v>5</v>
      </c>
      <c r="H207" s="47">
        <v>6</v>
      </c>
      <c r="I207" s="47">
        <v>7</v>
      </c>
      <c r="J207" s="46">
        <v>8</v>
      </c>
      <c r="K207" s="46">
        <v>9</v>
      </c>
      <c r="L207" s="46">
        <v>10</v>
      </c>
      <c r="M207" s="46">
        <v>11</v>
      </c>
      <c r="N207" s="46">
        <v>12</v>
      </c>
    </row>
    <row r="208" spans="1:15" x14ac:dyDescent="0.25">
      <c r="A208" s="57" t="s">
        <v>21</v>
      </c>
      <c r="B208" s="54" t="s">
        <v>44</v>
      </c>
      <c r="C208" s="59">
        <v>15672590.48</v>
      </c>
      <c r="D208" s="49">
        <v>20038596.789999999</v>
      </c>
      <c r="E208" s="49">
        <v>27444043.530000001</v>
      </c>
      <c r="F208" s="139">
        <v>32819246.57</v>
      </c>
      <c r="G208" s="139">
        <v>43053093.549999997</v>
      </c>
      <c r="H208" s="139">
        <v>40902226.5</v>
      </c>
      <c r="I208" s="139">
        <v>43641550.810000002</v>
      </c>
      <c r="J208" s="49">
        <v>46065458.649999999</v>
      </c>
      <c r="K208" s="139">
        <v>43309585.630000003</v>
      </c>
      <c r="L208" s="139">
        <v>41540243.130000003</v>
      </c>
      <c r="M208" s="139">
        <v>40306625.289999999</v>
      </c>
      <c r="N208" s="206">
        <v>42492020.590000004</v>
      </c>
    </row>
    <row r="209" spans="1:14" x14ac:dyDescent="0.25">
      <c r="A209" s="51" t="s">
        <v>8</v>
      </c>
      <c r="B209" s="60" t="s">
        <v>44</v>
      </c>
      <c r="C209" s="53">
        <f t="shared" ref="C209:N209" si="92">C177/C$204*C$208</f>
        <v>5627263.7063657632</v>
      </c>
      <c r="D209" s="53">
        <f t="shared" si="92"/>
        <v>8034953.497078117</v>
      </c>
      <c r="E209" s="53">
        <f t="shared" si="92"/>
        <v>9617714.0335884113</v>
      </c>
      <c r="F209" s="53">
        <f t="shared" si="92"/>
        <v>8604157.3292247243</v>
      </c>
      <c r="G209" s="53">
        <f t="shared" si="92"/>
        <v>13810243.491712652</v>
      </c>
      <c r="H209" s="53">
        <f t="shared" si="92"/>
        <v>15184143.458323397</v>
      </c>
      <c r="I209" s="53">
        <f t="shared" si="92"/>
        <v>15944804.155786792</v>
      </c>
      <c r="J209" s="53">
        <f t="shared" si="92"/>
        <v>16660677.3547302</v>
      </c>
      <c r="K209" s="140">
        <f t="shared" si="92"/>
        <v>14582703.79500844</v>
      </c>
      <c r="L209" s="140">
        <f t="shared" si="92"/>
        <v>13294421.815976186</v>
      </c>
      <c r="M209" s="53">
        <f t="shared" si="92"/>
        <v>12275385.355006689</v>
      </c>
      <c r="N209" s="53">
        <f t="shared" si="92"/>
        <v>12368699.039964328</v>
      </c>
    </row>
    <row r="210" spans="1:14" x14ac:dyDescent="0.25">
      <c r="A210" s="296" t="s">
        <v>38</v>
      </c>
      <c r="B210" s="60" t="s">
        <v>44</v>
      </c>
      <c r="C210" s="53">
        <f t="shared" ref="C210:N210" si="93">C178/C$204*C$208</f>
        <v>0</v>
      </c>
      <c r="D210" s="53">
        <f t="shared" si="93"/>
        <v>0</v>
      </c>
      <c r="E210" s="53">
        <f t="shared" si="93"/>
        <v>0</v>
      </c>
      <c r="F210" s="53">
        <f t="shared" si="93"/>
        <v>0</v>
      </c>
      <c r="G210" s="53">
        <f t="shared" si="93"/>
        <v>0</v>
      </c>
      <c r="H210" s="53">
        <f t="shared" si="93"/>
        <v>0</v>
      </c>
      <c r="I210" s="53">
        <f t="shared" si="93"/>
        <v>0</v>
      </c>
      <c r="J210" s="53">
        <f t="shared" si="93"/>
        <v>0</v>
      </c>
      <c r="K210" s="140">
        <f t="shared" si="93"/>
        <v>0</v>
      </c>
      <c r="L210" s="140">
        <f t="shared" si="93"/>
        <v>0</v>
      </c>
      <c r="M210" s="53">
        <f t="shared" si="93"/>
        <v>0</v>
      </c>
      <c r="N210" s="53">
        <f t="shared" si="93"/>
        <v>0</v>
      </c>
    </row>
    <row r="211" spans="1:14" x14ac:dyDescent="0.25">
      <c r="A211" s="51" t="s">
        <v>0</v>
      </c>
      <c r="B211" s="60" t="s">
        <v>44</v>
      </c>
      <c r="C211" s="53">
        <f t="shared" ref="C211:N211" si="94">C179/C$204*C$208</f>
        <v>8511.3138183391929</v>
      </c>
      <c r="D211" s="53">
        <f t="shared" si="94"/>
        <v>89.604116985382404</v>
      </c>
      <c r="E211" s="53">
        <f t="shared" si="94"/>
        <v>445.00400138981422</v>
      </c>
      <c r="F211" s="53">
        <f t="shared" si="94"/>
        <v>7122.2431728539241</v>
      </c>
      <c r="G211" s="53">
        <f t="shared" si="94"/>
        <v>917.41712400908568</v>
      </c>
      <c r="H211" s="53">
        <f t="shared" si="94"/>
        <v>7508.7062375077148</v>
      </c>
      <c r="I211" s="53">
        <f t="shared" si="94"/>
        <v>873.5398918094387</v>
      </c>
      <c r="J211" s="53">
        <f t="shared" si="94"/>
        <v>8047.7597981947783</v>
      </c>
      <c r="K211" s="140">
        <f t="shared" si="94"/>
        <v>2731.0224632705958</v>
      </c>
      <c r="L211" s="140">
        <f t="shared" si="94"/>
        <v>7760.0064168699582</v>
      </c>
      <c r="M211" s="53">
        <f t="shared" si="94"/>
        <v>405.18800679448458</v>
      </c>
      <c r="N211" s="53">
        <f t="shared" si="94"/>
        <v>411.93725302079662</v>
      </c>
    </row>
    <row r="212" spans="1:14" x14ac:dyDescent="0.25">
      <c r="A212" s="296" t="s">
        <v>103</v>
      </c>
      <c r="B212" s="60" t="s">
        <v>44</v>
      </c>
      <c r="C212" s="53">
        <f t="shared" ref="C212:N212" si="95">C180/C$204*C$208</f>
        <v>0</v>
      </c>
      <c r="D212" s="53">
        <f t="shared" si="95"/>
        <v>0</v>
      </c>
      <c r="E212" s="53">
        <f t="shared" si="95"/>
        <v>0</v>
      </c>
      <c r="F212" s="53">
        <f t="shared" si="95"/>
        <v>0</v>
      </c>
      <c r="G212" s="53">
        <f t="shared" si="95"/>
        <v>0</v>
      </c>
      <c r="H212" s="53">
        <f t="shared" si="95"/>
        <v>0</v>
      </c>
      <c r="I212" s="53">
        <f t="shared" si="95"/>
        <v>0</v>
      </c>
      <c r="J212" s="53">
        <f t="shared" si="95"/>
        <v>0</v>
      </c>
      <c r="K212" s="140">
        <f t="shared" si="95"/>
        <v>0</v>
      </c>
      <c r="L212" s="140">
        <f t="shared" si="95"/>
        <v>0</v>
      </c>
      <c r="M212" s="53">
        <f t="shared" si="95"/>
        <v>0</v>
      </c>
      <c r="N212" s="53">
        <f t="shared" si="95"/>
        <v>0</v>
      </c>
    </row>
    <row r="213" spans="1:14" x14ac:dyDescent="0.25">
      <c r="A213" s="51" t="s">
        <v>1</v>
      </c>
      <c r="B213" s="60" t="s">
        <v>44</v>
      </c>
      <c r="C213" s="53">
        <f t="shared" ref="C213:N213" si="96">C181/C$204*C$208</f>
        <v>5506495.6228229534</v>
      </c>
      <c r="D213" s="53">
        <f t="shared" si="96"/>
        <v>7375244.1813745378</v>
      </c>
      <c r="E213" s="53">
        <f t="shared" si="96"/>
        <v>12972344.642692544</v>
      </c>
      <c r="F213" s="53">
        <f t="shared" si="96"/>
        <v>20108223.145065904</v>
      </c>
      <c r="G213" s="53">
        <f t="shared" si="96"/>
        <v>26652395.220835745</v>
      </c>
      <c r="H213" s="53">
        <f t="shared" si="96"/>
        <v>24101409.59261832</v>
      </c>
      <c r="I213" s="53">
        <f t="shared" si="96"/>
        <v>25768284.564395487</v>
      </c>
      <c r="J213" s="53">
        <f t="shared" si="96"/>
        <v>26616912.234637722</v>
      </c>
      <c r="K213" s="140">
        <f t="shared" si="96"/>
        <v>26131310.862033747</v>
      </c>
      <c r="L213" s="140">
        <f t="shared" si="96"/>
        <v>25901044.866969563</v>
      </c>
      <c r="M213" s="53">
        <f t="shared" si="96"/>
        <v>25315181.067229573</v>
      </c>
      <c r="N213" s="53">
        <f t="shared" si="96"/>
        <v>26441465.662616156</v>
      </c>
    </row>
    <row r="214" spans="1:14" x14ac:dyDescent="0.25">
      <c r="A214" s="296" t="s">
        <v>83</v>
      </c>
      <c r="B214" s="60" t="s">
        <v>44</v>
      </c>
      <c r="C214" s="53">
        <f t="shared" ref="C214:N214" si="97">C182/C$204*C$208</f>
        <v>0</v>
      </c>
      <c r="D214" s="53">
        <f t="shared" si="97"/>
        <v>0</v>
      </c>
      <c r="E214" s="53">
        <f t="shared" si="97"/>
        <v>0</v>
      </c>
      <c r="F214" s="53">
        <f t="shared" si="97"/>
        <v>0</v>
      </c>
      <c r="G214" s="53">
        <f t="shared" si="97"/>
        <v>0</v>
      </c>
      <c r="H214" s="53">
        <f t="shared" si="97"/>
        <v>0</v>
      </c>
      <c r="I214" s="53">
        <f t="shared" si="97"/>
        <v>0</v>
      </c>
      <c r="J214" s="53">
        <f t="shared" si="97"/>
        <v>0</v>
      </c>
      <c r="K214" s="140">
        <f t="shared" si="97"/>
        <v>0</v>
      </c>
      <c r="L214" s="140">
        <f t="shared" si="97"/>
        <v>0</v>
      </c>
      <c r="M214" s="53">
        <f t="shared" si="97"/>
        <v>0</v>
      </c>
      <c r="N214" s="53">
        <f t="shared" si="97"/>
        <v>0</v>
      </c>
    </row>
    <row r="215" spans="1:14" x14ac:dyDescent="0.25">
      <c r="A215" s="51" t="s">
        <v>40</v>
      </c>
      <c r="B215" s="60" t="s">
        <v>44</v>
      </c>
      <c r="C215" s="53">
        <f t="shared" ref="C215:N215" si="98">C183/C$204*C$208</f>
        <v>6279.6510546085965</v>
      </c>
      <c r="D215" s="53">
        <f t="shared" si="98"/>
        <v>1002.5705089364454</v>
      </c>
      <c r="E215" s="53">
        <f t="shared" si="98"/>
        <v>1179.4491647005459</v>
      </c>
      <c r="F215" s="53">
        <f t="shared" si="98"/>
        <v>6609.307192820841</v>
      </c>
      <c r="G215" s="53">
        <f t="shared" si="98"/>
        <v>59.74349924562479</v>
      </c>
      <c r="H215" s="53">
        <f t="shared" si="98"/>
        <v>4735.2837268493204</v>
      </c>
      <c r="I215" s="53">
        <f t="shared" si="98"/>
        <v>216.37220822468817</v>
      </c>
      <c r="J215" s="53">
        <f t="shared" si="98"/>
        <v>4917.068455278416</v>
      </c>
      <c r="K215" s="140">
        <f t="shared" si="98"/>
        <v>1536.0747212591043</v>
      </c>
      <c r="L215" s="140">
        <f t="shared" si="98"/>
        <v>7752.9472817279056</v>
      </c>
      <c r="M215" s="53">
        <f t="shared" si="98"/>
        <v>62.491682639945381</v>
      </c>
      <c r="N215" s="53">
        <f t="shared" si="98"/>
        <v>457.26042266856149</v>
      </c>
    </row>
    <row r="216" spans="1:14" x14ac:dyDescent="0.25">
      <c r="A216" s="51" t="s">
        <v>2</v>
      </c>
      <c r="B216" s="60" t="s">
        <v>44</v>
      </c>
      <c r="C216" s="53">
        <f t="shared" ref="C216:N216" si="99">C184/C$204*C$208</f>
        <v>197582.74241218143</v>
      </c>
      <c r="D216" s="53">
        <f t="shared" si="99"/>
        <v>263075.69626648305</v>
      </c>
      <c r="E216" s="53">
        <f t="shared" si="99"/>
        <v>858506.99918972072</v>
      </c>
      <c r="F216" s="53">
        <f t="shared" si="99"/>
        <v>1076286.5484980207</v>
      </c>
      <c r="G216" s="53">
        <f t="shared" si="99"/>
        <v>1145550.2073827093</v>
      </c>
      <c r="H216" s="53">
        <f t="shared" si="99"/>
        <v>686067.70642521314</v>
      </c>
      <c r="I216" s="53">
        <f t="shared" si="99"/>
        <v>929658.79156401206</v>
      </c>
      <c r="J216" s="53">
        <f t="shared" si="99"/>
        <v>1584734.0056867148</v>
      </c>
      <c r="K216" s="140">
        <f t="shared" si="99"/>
        <v>1323876.6838181266</v>
      </c>
      <c r="L216" s="140">
        <f t="shared" si="99"/>
        <v>729379.08786525251</v>
      </c>
      <c r="M216" s="53">
        <f t="shared" si="99"/>
        <v>600789.99724860908</v>
      </c>
      <c r="N216" s="53">
        <f t="shared" si="99"/>
        <v>799259.9961966658</v>
      </c>
    </row>
    <row r="217" spans="1:14" x14ac:dyDescent="0.25">
      <c r="A217" s="260" t="s">
        <v>39</v>
      </c>
      <c r="B217" s="60" t="s">
        <v>44</v>
      </c>
      <c r="C217" s="53">
        <f t="shared" ref="C217:N217" si="100">C185/C$204*C$208</f>
        <v>0</v>
      </c>
      <c r="D217" s="53">
        <f t="shared" si="100"/>
        <v>0</v>
      </c>
      <c r="E217" s="53">
        <f t="shared" si="100"/>
        <v>0</v>
      </c>
      <c r="F217" s="53">
        <f t="shared" si="100"/>
        <v>4648.200351013802</v>
      </c>
      <c r="G217" s="53">
        <f t="shared" si="100"/>
        <v>0</v>
      </c>
      <c r="H217" s="53">
        <f t="shared" si="100"/>
        <v>0</v>
      </c>
      <c r="I217" s="53">
        <f t="shared" si="100"/>
        <v>6888.6872804557697</v>
      </c>
      <c r="J217" s="53">
        <f t="shared" si="100"/>
        <v>0</v>
      </c>
      <c r="K217" s="140">
        <f t="shared" si="100"/>
        <v>0</v>
      </c>
      <c r="L217" s="140">
        <f t="shared" si="100"/>
        <v>7.0591351420519439</v>
      </c>
      <c r="M217" s="53">
        <f t="shared" si="100"/>
        <v>12.095164381924913</v>
      </c>
      <c r="N217" s="53">
        <f t="shared" si="100"/>
        <v>0</v>
      </c>
    </row>
    <row r="218" spans="1:14" x14ac:dyDescent="0.25">
      <c r="A218" s="51" t="s">
        <v>35</v>
      </c>
      <c r="B218" s="60" t="s">
        <v>44</v>
      </c>
      <c r="C218" s="53">
        <f t="shared" ref="C218:N218" si="101">C186/C$204*C$208</f>
        <v>147.74434037660896</v>
      </c>
      <c r="D218" s="53">
        <f t="shared" si="101"/>
        <v>117.48095338083472</v>
      </c>
      <c r="E218" s="53">
        <f t="shared" si="101"/>
        <v>93.337703681338155</v>
      </c>
      <c r="F218" s="53">
        <f t="shared" si="101"/>
        <v>66.941627773221072</v>
      </c>
      <c r="G218" s="53">
        <f t="shared" si="101"/>
        <v>100.24756653079413</v>
      </c>
      <c r="H218" s="53">
        <f t="shared" si="101"/>
        <v>124.00253319192387</v>
      </c>
      <c r="I218" s="53">
        <f t="shared" si="101"/>
        <v>123.78503075179835</v>
      </c>
      <c r="J218" s="53">
        <f t="shared" si="101"/>
        <v>108.75351078641592</v>
      </c>
      <c r="K218" s="140">
        <f t="shared" si="101"/>
        <v>133.44084776450742</v>
      </c>
      <c r="L218" s="140">
        <f t="shared" si="101"/>
        <v>124.03908892462701</v>
      </c>
      <c r="M218" s="53">
        <f t="shared" si="101"/>
        <v>116.91992235860749</v>
      </c>
      <c r="N218" s="53">
        <f t="shared" si="101"/>
        <v>123.8833303705574</v>
      </c>
    </row>
    <row r="219" spans="1:14" x14ac:dyDescent="0.25">
      <c r="A219" s="51" t="s">
        <v>4</v>
      </c>
      <c r="B219" s="60" t="s">
        <v>44</v>
      </c>
      <c r="C219" s="53">
        <f t="shared" ref="C219:N219" si="102">C187/C$204*C$208</f>
        <v>357.47931307906782</v>
      </c>
      <c r="D219" s="53">
        <f t="shared" si="102"/>
        <v>8365.0421212353667</v>
      </c>
      <c r="E219" s="53">
        <f t="shared" si="102"/>
        <v>2016.6600825695184</v>
      </c>
      <c r="F219" s="53">
        <f t="shared" si="102"/>
        <v>7010.956959460168</v>
      </c>
      <c r="G219" s="53">
        <f t="shared" si="102"/>
        <v>1596.8728527178016</v>
      </c>
      <c r="H219" s="53">
        <f t="shared" si="102"/>
        <v>4841.1395478668164</v>
      </c>
      <c r="I219" s="53">
        <f t="shared" si="102"/>
        <v>7046.6893115779831</v>
      </c>
      <c r="J219" s="53">
        <f t="shared" si="102"/>
        <v>7728.5481044976132</v>
      </c>
      <c r="K219" s="140">
        <f t="shared" si="102"/>
        <v>5967.7155075435339</v>
      </c>
      <c r="L219" s="140">
        <f t="shared" si="102"/>
        <v>4665.079881018899</v>
      </c>
      <c r="M219" s="53">
        <f t="shared" si="102"/>
        <v>5795.5995996723541</v>
      </c>
      <c r="N219" s="53">
        <f t="shared" si="102"/>
        <v>2597.521211590793</v>
      </c>
    </row>
    <row r="220" spans="1:14" x14ac:dyDescent="0.25">
      <c r="A220" s="296" t="s">
        <v>101</v>
      </c>
      <c r="B220" s="60" t="s">
        <v>44</v>
      </c>
      <c r="C220" s="53">
        <f t="shared" ref="C220:N220" si="103">C188/C$204*C$208</f>
        <v>24472.868465040116</v>
      </c>
      <c r="D220" s="53">
        <f t="shared" si="103"/>
        <v>37219.558993128179</v>
      </c>
      <c r="E220" s="53">
        <f t="shared" si="103"/>
        <v>30124.50816187997</v>
      </c>
      <c r="F220" s="53">
        <f t="shared" si="103"/>
        <v>22511.243728358117</v>
      </c>
      <c r="G220" s="53">
        <f t="shared" si="103"/>
        <v>27438.467780655843</v>
      </c>
      <c r="H220" s="53">
        <f t="shared" si="103"/>
        <v>33447.414989499659</v>
      </c>
      <c r="I220" s="53">
        <f t="shared" si="103"/>
        <v>26835.185731680507</v>
      </c>
      <c r="J220" s="53">
        <f t="shared" si="103"/>
        <v>22481.767424236314</v>
      </c>
      <c r="K220" s="140">
        <f t="shared" si="103"/>
        <v>21554.208515224909</v>
      </c>
      <c r="L220" s="140">
        <f t="shared" si="103"/>
        <v>24213.8419851156</v>
      </c>
      <c r="M220" s="53">
        <f t="shared" si="103"/>
        <v>29573.68484417157</v>
      </c>
      <c r="N220" s="53">
        <f t="shared" si="103"/>
        <v>37371.471328451487</v>
      </c>
    </row>
    <row r="221" spans="1:14" x14ac:dyDescent="0.25">
      <c r="A221" s="296" t="s">
        <v>102</v>
      </c>
      <c r="B221" s="60" t="s">
        <v>44</v>
      </c>
      <c r="C221" s="53">
        <f t="shared" ref="C221:N221" si="104">C189/C$204*C$208</f>
        <v>160130.06871531377</v>
      </c>
      <c r="D221" s="53">
        <f t="shared" si="104"/>
        <v>136182.32819698387</v>
      </c>
      <c r="E221" s="53">
        <f t="shared" si="104"/>
        <v>129129.41322532445</v>
      </c>
      <c r="F221" s="53">
        <f t="shared" si="104"/>
        <v>113533.94354321073</v>
      </c>
      <c r="G221" s="53">
        <f t="shared" si="104"/>
        <v>140831.62934885168</v>
      </c>
      <c r="H221" s="53">
        <f t="shared" si="104"/>
        <v>161016.78527437497</v>
      </c>
      <c r="I221" s="53">
        <f t="shared" si="104"/>
        <v>193596.76894872109</v>
      </c>
      <c r="J221" s="53">
        <f t="shared" si="104"/>
        <v>182665.61904310971</v>
      </c>
      <c r="K221" s="140">
        <f t="shared" si="104"/>
        <v>172417.61508748174</v>
      </c>
      <c r="L221" s="140">
        <f t="shared" si="104"/>
        <v>172526.27131962692</v>
      </c>
      <c r="M221" s="53">
        <f t="shared" si="104"/>
        <v>161715.37157743156</v>
      </c>
      <c r="N221" s="53">
        <f t="shared" si="104"/>
        <v>166854.73110437719</v>
      </c>
    </row>
    <row r="222" spans="1:14" x14ac:dyDescent="0.25">
      <c r="A222" s="51" t="s">
        <v>5</v>
      </c>
      <c r="B222" s="60" t="s">
        <v>44</v>
      </c>
      <c r="C222" s="53">
        <f t="shared" ref="C222:N222" si="105">C190/C$204*C$208</f>
        <v>6126.7408282048336</v>
      </c>
      <c r="D222" s="53">
        <f t="shared" si="105"/>
        <v>3902.7570953633231</v>
      </c>
      <c r="E222" s="53">
        <f t="shared" si="105"/>
        <v>2357.9555243134014</v>
      </c>
      <c r="F222" s="53">
        <f t="shared" si="105"/>
        <v>4037.2693706393466</v>
      </c>
      <c r="G222" s="53">
        <f t="shared" si="105"/>
        <v>7894.2427138795065</v>
      </c>
      <c r="H222" s="53">
        <f t="shared" si="105"/>
        <v>4807.8705755470319</v>
      </c>
      <c r="I222" s="53">
        <f t="shared" si="105"/>
        <v>14966.918514965406</v>
      </c>
      <c r="J222" s="53">
        <f t="shared" si="105"/>
        <v>10091.923010198707</v>
      </c>
      <c r="K222" s="140">
        <f t="shared" si="105"/>
        <v>4639.3269177675356</v>
      </c>
      <c r="L222" s="140">
        <f t="shared" si="105"/>
        <v>8245.0698459166706</v>
      </c>
      <c r="M222" s="53">
        <f t="shared" si="105"/>
        <v>4040.7928339280811</v>
      </c>
      <c r="N222" s="53">
        <f t="shared" si="105"/>
        <v>9569.2318849647636</v>
      </c>
    </row>
    <row r="223" spans="1:14" x14ac:dyDescent="0.25">
      <c r="A223" s="51" t="s">
        <v>43</v>
      </c>
      <c r="B223" s="60" t="s">
        <v>44</v>
      </c>
      <c r="C223" s="53">
        <f t="shared" ref="C223:N223" si="106">C191/C$204*C$208</f>
        <v>104437.68463377022</v>
      </c>
      <c r="D223" s="53">
        <f t="shared" si="106"/>
        <v>209086.22897889066</v>
      </c>
      <c r="E223" s="53">
        <f t="shared" si="106"/>
        <v>110512.78396379208</v>
      </c>
      <c r="F223" s="53">
        <f t="shared" si="106"/>
        <v>65498.139996871767</v>
      </c>
      <c r="G223" s="53">
        <f t="shared" si="106"/>
        <v>32177.443653020659</v>
      </c>
      <c r="H223" s="53">
        <f t="shared" si="106"/>
        <v>21767.9894039026</v>
      </c>
      <c r="I223" s="53">
        <f t="shared" si="106"/>
        <v>29876.473235192174</v>
      </c>
      <c r="J223" s="53">
        <f t="shared" si="106"/>
        <v>35307.632858371304</v>
      </c>
      <c r="K223" s="140">
        <f t="shared" si="106"/>
        <v>32091.018915396766</v>
      </c>
      <c r="L223" s="140">
        <f t="shared" si="106"/>
        <v>116404.13004455912</v>
      </c>
      <c r="M223" s="53">
        <f t="shared" si="106"/>
        <v>188323.7252873012</v>
      </c>
      <c r="N223" s="53">
        <f t="shared" si="106"/>
        <v>308116.97908098309</v>
      </c>
    </row>
    <row r="224" spans="1:14" x14ac:dyDescent="0.25">
      <c r="A224" s="51" t="s">
        <v>11</v>
      </c>
      <c r="B224" s="60" t="s">
        <v>44</v>
      </c>
      <c r="C224" s="53">
        <f t="shared" ref="C224:N224" si="107">C192/C$204*C$208</f>
        <v>0</v>
      </c>
      <c r="D224" s="53">
        <f t="shared" si="107"/>
        <v>0</v>
      </c>
      <c r="E224" s="53">
        <f t="shared" si="107"/>
        <v>0</v>
      </c>
      <c r="F224" s="53">
        <f t="shared" si="107"/>
        <v>0</v>
      </c>
      <c r="G224" s="53">
        <f t="shared" si="107"/>
        <v>0</v>
      </c>
      <c r="H224" s="53">
        <f t="shared" si="107"/>
        <v>0</v>
      </c>
      <c r="I224" s="53">
        <f t="shared" si="107"/>
        <v>0</v>
      </c>
      <c r="J224" s="53">
        <f t="shared" si="107"/>
        <v>0</v>
      </c>
      <c r="K224" s="140">
        <f t="shared" si="107"/>
        <v>0</v>
      </c>
      <c r="L224" s="140">
        <f t="shared" si="107"/>
        <v>0</v>
      </c>
      <c r="M224" s="53">
        <f t="shared" si="107"/>
        <v>0</v>
      </c>
      <c r="N224" s="53">
        <f t="shared" si="107"/>
        <v>0</v>
      </c>
    </row>
    <row r="225" spans="1:15" x14ac:dyDescent="0.25">
      <c r="A225" s="296" t="s">
        <v>104</v>
      </c>
      <c r="B225" s="60" t="s">
        <v>44</v>
      </c>
      <c r="C225" s="53">
        <f t="shared" ref="C225:N225" si="108">C193/C$204*C$208</f>
        <v>152227.29627097337</v>
      </c>
      <c r="D225" s="53">
        <f t="shared" si="108"/>
        <v>124726.93964105265</v>
      </c>
      <c r="E225" s="53">
        <f t="shared" si="108"/>
        <v>140725.91580391492</v>
      </c>
      <c r="F225" s="53">
        <f t="shared" si="108"/>
        <v>202149.57327771076</v>
      </c>
      <c r="G225" s="53">
        <f t="shared" si="108"/>
        <v>271684.06912031979</v>
      </c>
      <c r="H225" s="53">
        <f t="shared" si="108"/>
        <v>96343.9193860667</v>
      </c>
      <c r="I225" s="53">
        <f t="shared" si="108"/>
        <v>129369.44648872296</v>
      </c>
      <c r="J225" s="53">
        <f t="shared" si="108"/>
        <v>194729.20292478803</v>
      </c>
      <c r="K225" s="140">
        <f t="shared" si="108"/>
        <v>166396.72390376136</v>
      </c>
      <c r="L225" s="140">
        <f t="shared" si="108"/>
        <v>204248.0077522535</v>
      </c>
      <c r="M225" s="53">
        <f t="shared" si="108"/>
        <v>207829.19371388544</v>
      </c>
      <c r="N225" s="53">
        <f t="shared" si="108"/>
        <v>181513.25135001208</v>
      </c>
    </row>
    <row r="226" spans="1:15" x14ac:dyDescent="0.25">
      <c r="A226" s="296" t="s">
        <v>6</v>
      </c>
      <c r="B226" s="60" t="s">
        <v>44</v>
      </c>
      <c r="C226" s="53">
        <f t="shared" ref="C226:N226" si="109">C194/C$204*C$208</f>
        <v>0</v>
      </c>
      <c r="D226" s="53">
        <f t="shared" si="109"/>
        <v>0</v>
      </c>
      <c r="E226" s="53">
        <f t="shared" si="109"/>
        <v>8.4852457892125592</v>
      </c>
      <c r="F226" s="53">
        <f t="shared" si="109"/>
        <v>0</v>
      </c>
      <c r="G226" s="53">
        <f t="shared" si="109"/>
        <v>0</v>
      </c>
      <c r="H226" s="53">
        <f t="shared" si="109"/>
        <v>0</v>
      </c>
      <c r="I226" s="53">
        <f t="shared" si="109"/>
        <v>0</v>
      </c>
      <c r="J226" s="53">
        <f t="shared" si="109"/>
        <v>0</v>
      </c>
      <c r="K226" s="140">
        <f t="shared" si="109"/>
        <v>0</v>
      </c>
      <c r="L226" s="140">
        <f t="shared" si="109"/>
        <v>0</v>
      </c>
      <c r="M226" s="53">
        <f t="shared" si="109"/>
        <v>0</v>
      </c>
      <c r="N226" s="53">
        <f t="shared" si="109"/>
        <v>0</v>
      </c>
    </row>
    <row r="227" spans="1:15" x14ac:dyDescent="0.25">
      <c r="A227" s="296" t="s">
        <v>106</v>
      </c>
      <c r="B227" s="60" t="s">
        <v>44</v>
      </c>
      <c r="C227" s="53">
        <f t="shared" ref="C227:N227" si="110">C195/C$204*C$208</f>
        <v>1492.9410618475522</v>
      </c>
      <c r="D227" s="53">
        <f t="shared" si="110"/>
        <v>2868.3273448320747</v>
      </c>
      <c r="E227" s="53">
        <f t="shared" si="110"/>
        <v>0</v>
      </c>
      <c r="F227" s="53">
        <f t="shared" si="110"/>
        <v>0</v>
      </c>
      <c r="G227" s="53">
        <f t="shared" si="110"/>
        <v>0</v>
      </c>
      <c r="H227" s="53">
        <f t="shared" si="110"/>
        <v>0</v>
      </c>
      <c r="I227" s="53">
        <f t="shared" si="110"/>
        <v>0</v>
      </c>
      <c r="J227" s="53">
        <f t="shared" si="110"/>
        <v>1400.704939850968</v>
      </c>
      <c r="K227" s="140">
        <f t="shared" si="110"/>
        <v>3115.2919722465831</v>
      </c>
      <c r="L227" s="140">
        <f t="shared" si="110"/>
        <v>1589.3138548391235</v>
      </c>
      <c r="M227" s="53">
        <f t="shared" si="110"/>
        <v>4644.5431226591663</v>
      </c>
      <c r="N227" s="53">
        <f t="shared" si="110"/>
        <v>6577.9026882122798</v>
      </c>
    </row>
    <row r="228" spans="1:15" x14ac:dyDescent="0.25">
      <c r="A228" s="296" t="s">
        <v>121</v>
      </c>
      <c r="B228" s="60" t="s">
        <v>44</v>
      </c>
      <c r="C228" s="53">
        <f t="shared" ref="C228:N228" si="111">C196/C$204*C$208</f>
        <v>0</v>
      </c>
      <c r="D228" s="53">
        <f t="shared" si="111"/>
        <v>0</v>
      </c>
      <c r="E228" s="53">
        <f t="shared" si="111"/>
        <v>0</v>
      </c>
      <c r="F228" s="53">
        <f t="shared" si="111"/>
        <v>0</v>
      </c>
      <c r="G228" s="53">
        <f t="shared" si="111"/>
        <v>0</v>
      </c>
      <c r="H228" s="53">
        <f t="shared" si="111"/>
        <v>0</v>
      </c>
      <c r="I228" s="53">
        <f t="shared" si="111"/>
        <v>0</v>
      </c>
      <c r="J228" s="53">
        <f t="shared" si="111"/>
        <v>0</v>
      </c>
      <c r="K228" s="140">
        <f t="shared" si="111"/>
        <v>0</v>
      </c>
      <c r="L228" s="140">
        <f t="shared" si="111"/>
        <v>0</v>
      </c>
      <c r="M228" s="53">
        <f t="shared" si="111"/>
        <v>0</v>
      </c>
      <c r="N228" s="53">
        <f t="shared" si="111"/>
        <v>0</v>
      </c>
    </row>
    <row r="229" spans="1:15" x14ac:dyDescent="0.25">
      <c r="A229" s="318" t="s">
        <v>115</v>
      </c>
      <c r="B229" s="60" t="s">
        <v>44</v>
      </c>
      <c r="C229" s="53">
        <f t="shared" ref="C229:N229" si="112">C197/C$204*C$208</f>
        <v>0</v>
      </c>
      <c r="D229" s="53">
        <f t="shared" si="112"/>
        <v>0</v>
      </c>
      <c r="E229" s="53">
        <f t="shared" si="112"/>
        <v>0</v>
      </c>
      <c r="F229" s="53">
        <f t="shared" si="112"/>
        <v>0</v>
      </c>
      <c r="G229" s="53">
        <f t="shared" si="112"/>
        <v>0</v>
      </c>
      <c r="H229" s="53">
        <f t="shared" si="112"/>
        <v>24859.987528289839</v>
      </c>
      <c r="I229" s="53">
        <f t="shared" si="112"/>
        <v>0</v>
      </c>
      <c r="J229" s="53">
        <f t="shared" si="112"/>
        <v>0</v>
      </c>
      <c r="K229" s="140">
        <f t="shared" si="112"/>
        <v>0</v>
      </c>
      <c r="L229" s="140">
        <f t="shared" si="112"/>
        <v>0</v>
      </c>
      <c r="M229" s="53">
        <f t="shared" si="112"/>
        <v>0</v>
      </c>
      <c r="N229" s="53">
        <f t="shared" si="112"/>
        <v>0</v>
      </c>
    </row>
    <row r="230" spans="1:15" x14ac:dyDescent="0.25">
      <c r="A230" s="260" t="s">
        <v>116</v>
      </c>
      <c r="B230" s="60" t="s">
        <v>44</v>
      </c>
      <c r="C230" s="53">
        <f t="shared" ref="C230:N230" si="113">C198/C$204*C$208</f>
        <v>2996.2138957494126</v>
      </c>
      <c r="D230" s="53">
        <f t="shared" si="113"/>
        <v>4759.9698145234815</v>
      </c>
      <c r="E230" s="53">
        <f t="shared" si="113"/>
        <v>7120.0640222370275</v>
      </c>
      <c r="F230" s="53">
        <f t="shared" si="113"/>
        <v>0</v>
      </c>
      <c r="G230" s="53">
        <f t="shared" si="113"/>
        <v>1721.4228596196972</v>
      </c>
      <c r="H230" s="53">
        <f t="shared" si="113"/>
        <v>1997.1464898634242</v>
      </c>
      <c r="I230" s="53">
        <f t="shared" si="113"/>
        <v>0</v>
      </c>
      <c r="J230" s="53">
        <f t="shared" si="113"/>
        <v>0</v>
      </c>
      <c r="K230" s="140">
        <f t="shared" si="113"/>
        <v>0</v>
      </c>
      <c r="L230" s="140">
        <f t="shared" si="113"/>
        <v>0</v>
      </c>
      <c r="M230" s="53">
        <f t="shared" si="113"/>
        <v>0</v>
      </c>
      <c r="N230" s="53">
        <f t="shared" si="113"/>
        <v>0</v>
      </c>
    </row>
    <row r="231" spans="1:15" x14ac:dyDescent="0.25">
      <c r="A231" s="260" t="s">
        <v>111</v>
      </c>
      <c r="B231" s="60" t="s">
        <v>44</v>
      </c>
      <c r="C231" s="53">
        <f t="shared" ref="C231:N231" si="114">C199/C$204*C$208</f>
        <v>0</v>
      </c>
      <c r="D231" s="53">
        <f t="shared" si="114"/>
        <v>0</v>
      </c>
      <c r="E231" s="53">
        <f t="shared" si="114"/>
        <v>0</v>
      </c>
      <c r="F231" s="53">
        <f t="shared" si="114"/>
        <v>0</v>
      </c>
      <c r="G231" s="53">
        <f t="shared" si="114"/>
        <v>0</v>
      </c>
      <c r="H231" s="53">
        <f t="shared" si="114"/>
        <v>0</v>
      </c>
      <c r="I231" s="53">
        <f t="shared" si="114"/>
        <v>0</v>
      </c>
      <c r="J231" s="53">
        <f t="shared" si="114"/>
        <v>0</v>
      </c>
      <c r="K231" s="140">
        <f t="shared" si="114"/>
        <v>0</v>
      </c>
      <c r="L231" s="140">
        <f t="shared" si="114"/>
        <v>0</v>
      </c>
      <c r="M231" s="53">
        <f t="shared" si="114"/>
        <v>0</v>
      </c>
      <c r="N231" s="53">
        <f t="shared" si="114"/>
        <v>0</v>
      </c>
    </row>
    <row r="232" spans="1:15" x14ac:dyDescent="0.25">
      <c r="A232" s="52" t="s">
        <v>7</v>
      </c>
      <c r="B232" s="60" t="s">
        <v>44</v>
      </c>
      <c r="C232" s="53">
        <f t="shared" ref="C232:N232" si="115">C200/C$204*C$208</f>
        <v>154299.84974506759</v>
      </c>
      <c r="D232" s="53">
        <f t="shared" si="115"/>
        <v>138849.54407924876</v>
      </c>
      <c r="E232" s="53">
        <f t="shared" si="115"/>
        <v>137943.69799014091</v>
      </c>
      <c r="F232" s="53">
        <f t="shared" si="115"/>
        <v>104689.16311869543</v>
      </c>
      <c r="G232" s="53">
        <f t="shared" si="115"/>
        <v>59646.289484140383</v>
      </c>
      <c r="H232" s="53">
        <f t="shared" si="115"/>
        <v>47054.424668291504</v>
      </c>
      <c r="I232" s="53">
        <f t="shared" si="115"/>
        <v>74498.460865305882</v>
      </c>
      <c r="J232" s="53">
        <f t="shared" si="115"/>
        <v>177084.9527766438</v>
      </c>
      <c r="K232" s="140">
        <f t="shared" si="115"/>
        <v>162998.49720166824</v>
      </c>
      <c r="L232" s="140">
        <f t="shared" si="115"/>
        <v>64653.61031817631</v>
      </c>
      <c r="M232" s="53">
        <f t="shared" si="115"/>
        <v>73922.620911229576</v>
      </c>
      <c r="N232" s="53">
        <f t="shared" si="115"/>
        <v>87479.760509472631</v>
      </c>
    </row>
    <row r="233" spans="1:15" x14ac:dyDescent="0.25">
      <c r="A233" s="315" t="s">
        <v>30</v>
      </c>
      <c r="B233" s="60" t="s">
        <v>44</v>
      </c>
      <c r="C233" s="53">
        <f t="shared" ref="C233:N233" si="116">C201/C$204*C$208</f>
        <v>0</v>
      </c>
      <c r="D233" s="53">
        <f t="shared" si="116"/>
        <v>0</v>
      </c>
      <c r="E233" s="53">
        <f t="shared" si="116"/>
        <v>0</v>
      </c>
      <c r="F233" s="53">
        <f t="shared" si="116"/>
        <v>0</v>
      </c>
      <c r="G233" s="53">
        <f t="shared" si="116"/>
        <v>0</v>
      </c>
      <c r="H233" s="53">
        <f t="shared" si="116"/>
        <v>0</v>
      </c>
      <c r="I233" s="53">
        <f t="shared" si="116"/>
        <v>0</v>
      </c>
      <c r="J233" s="53">
        <f t="shared" si="116"/>
        <v>0</v>
      </c>
      <c r="K233" s="140">
        <f t="shared" si="116"/>
        <v>0</v>
      </c>
      <c r="L233" s="140">
        <f t="shared" si="116"/>
        <v>0</v>
      </c>
      <c r="M233" s="53">
        <f t="shared" si="116"/>
        <v>0</v>
      </c>
      <c r="N233" s="53">
        <f t="shared" si="116"/>
        <v>0</v>
      </c>
    </row>
    <row r="234" spans="1:15" x14ac:dyDescent="0.25">
      <c r="A234" s="52" t="s">
        <v>117</v>
      </c>
      <c r="B234" s="60" t="s">
        <v>44</v>
      </c>
      <c r="C234" s="53">
        <f t="shared" ref="C234:N234" si="117">C202/C$204*C$208</f>
        <v>3572.7267763798168</v>
      </c>
      <c r="D234" s="53">
        <f t="shared" si="117"/>
        <v>2582.5897717786888</v>
      </c>
      <c r="E234" s="53">
        <f t="shared" si="117"/>
        <v>3260.2199932330036</v>
      </c>
      <c r="F234" s="53">
        <f t="shared" si="117"/>
        <v>2464.5833098478856</v>
      </c>
      <c r="G234" s="53">
        <f t="shared" si="117"/>
        <v>2983.1245555527225</v>
      </c>
      <c r="H234" s="53">
        <f t="shared" si="117"/>
        <v>2716.9660727823971</v>
      </c>
      <c r="I234" s="53">
        <f t="shared" si="117"/>
        <v>2784.6600007335446</v>
      </c>
      <c r="J234" s="53">
        <f t="shared" si="117"/>
        <v>4494.138135553465</v>
      </c>
      <c r="K234" s="140">
        <f t="shared" si="117"/>
        <v>4282.1469042023882</v>
      </c>
      <c r="L234" s="140">
        <f t="shared" si="117"/>
        <v>3263.3373313828697</v>
      </c>
      <c r="M234" s="53">
        <f t="shared" si="117"/>
        <v>3289.8847118835761</v>
      </c>
      <c r="N234" s="53">
        <f t="shared" si="117"/>
        <v>3573.4801313393309</v>
      </c>
    </row>
    <row r="235" spans="1:15" x14ac:dyDescent="0.25">
      <c r="A235" s="52" t="s">
        <v>29</v>
      </c>
      <c r="B235" s="60" t="s">
        <v>44</v>
      </c>
      <c r="C235" s="53">
        <f t="shared" ref="C235:N235" si="118">C203/C$204*C$208</f>
        <v>3716195.8294803528</v>
      </c>
      <c r="D235" s="53">
        <f t="shared" si="118"/>
        <v>3695570.4736645226</v>
      </c>
      <c r="E235" s="53">
        <f t="shared" si="118"/>
        <v>3430560.3596463581</v>
      </c>
      <c r="F235" s="53">
        <f t="shared" si="118"/>
        <v>2490237.9815621022</v>
      </c>
      <c r="G235" s="53">
        <f t="shared" si="118"/>
        <v>897853.65951034904</v>
      </c>
      <c r="H235" s="53">
        <f t="shared" si="118"/>
        <v>519384.10619903496</v>
      </c>
      <c r="I235" s="53">
        <f t="shared" si="118"/>
        <v>511726.31074557046</v>
      </c>
      <c r="J235" s="53">
        <f t="shared" si="118"/>
        <v>554076.98396385112</v>
      </c>
      <c r="K235" s="140">
        <f t="shared" si="118"/>
        <v>693831.20618210302</v>
      </c>
      <c r="L235" s="140">
        <f t="shared" si="118"/>
        <v>999944.64493345155</v>
      </c>
      <c r="M235" s="53">
        <f t="shared" si="118"/>
        <v>1435536.7591367918</v>
      </c>
      <c r="N235" s="53">
        <f t="shared" si="118"/>
        <v>2077948.4809273889</v>
      </c>
    </row>
    <row r="236" spans="1:15" x14ac:dyDescent="0.25">
      <c r="A236" s="48" t="s">
        <v>23</v>
      </c>
      <c r="B236" s="54" t="s">
        <v>44</v>
      </c>
      <c r="C236" s="49">
        <f t="shared" ref="C236:N236" si="119">C204</f>
        <v>15169315</v>
      </c>
      <c r="D236" s="49">
        <f t="shared" si="119"/>
        <v>20127130</v>
      </c>
      <c r="E236" s="49">
        <f t="shared" si="119"/>
        <v>29108926</v>
      </c>
      <c r="F236" s="49">
        <f t="shared" si="119"/>
        <v>34808931.063999996</v>
      </c>
      <c r="G236" s="49">
        <f t="shared" si="119"/>
        <v>42517304</v>
      </c>
      <c r="H236" s="49">
        <f t="shared" si="119"/>
        <v>40571541</v>
      </c>
      <c r="I236" s="49">
        <f t="shared" si="119"/>
        <v>43364781</v>
      </c>
      <c r="J236" s="49">
        <f t="shared" si="119"/>
        <v>45746289</v>
      </c>
      <c r="K236" s="49">
        <f t="shared" si="119"/>
        <v>43166504</v>
      </c>
      <c r="L236" s="139">
        <f t="shared" si="119"/>
        <v>41192256</v>
      </c>
      <c r="M236" s="49">
        <f t="shared" si="119"/>
        <v>39989494</v>
      </c>
      <c r="N236" s="49">
        <f t="shared" si="119"/>
        <v>42189038</v>
      </c>
    </row>
    <row r="237" spans="1:15" x14ac:dyDescent="0.25">
      <c r="A237" s="48" t="s">
        <v>46</v>
      </c>
      <c r="B237" s="54" t="s">
        <v>44</v>
      </c>
      <c r="C237" s="142">
        <f t="shared" ref="C237:N237" si="120">C208-C236</f>
        <v>503275.48000000045</v>
      </c>
      <c r="D237" s="49">
        <f t="shared" si="120"/>
        <v>-88533.210000000894</v>
      </c>
      <c r="E237" s="49">
        <f t="shared" si="120"/>
        <v>-1664882.4699999988</v>
      </c>
      <c r="F237" s="49">
        <f t="shared" si="120"/>
        <v>-1989684.4939999953</v>
      </c>
      <c r="G237" s="49">
        <f t="shared" si="120"/>
        <v>535789.54999999702</v>
      </c>
      <c r="H237" s="49">
        <f t="shared" si="120"/>
        <v>330685.5</v>
      </c>
      <c r="I237" s="49">
        <f t="shared" si="120"/>
        <v>276769.81000000238</v>
      </c>
      <c r="J237" s="49">
        <f t="shared" si="120"/>
        <v>319169.64999999851</v>
      </c>
      <c r="K237" s="49">
        <f t="shared" si="120"/>
        <v>143081.63000000268</v>
      </c>
      <c r="L237" s="139">
        <f t="shared" si="120"/>
        <v>347987.13000000268</v>
      </c>
      <c r="M237" s="49">
        <f t="shared" si="120"/>
        <v>317131.28999999911</v>
      </c>
      <c r="N237" s="49">
        <f t="shared" si="120"/>
        <v>302982.59000000358</v>
      </c>
      <c r="O237" s="337">
        <f>SUM(C237:N237)</f>
        <v>-666227.54399998859</v>
      </c>
    </row>
    <row r="238" spans="1:15" x14ac:dyDescent="0.25">
      <c r="C238" s="45"/>
      <c r="D238" s="45"/>
      <c r="E238" s="45"/>
      <c r="F238" s="45"/>
      <c r="G238" s="45"/>
      <c r="I238" s="45"/>
    </row>
    <row r="239" spans="1:15" ht="13" x14ac:dyDescent="0.3">
      <c r="A239" s="350" t="s">
        <v>64</v>
      </c>
      <c r="B239" s="351"/>
      <c r="C239" s="351"/>
      <c r="D239" s="351"/>
      <c r="E239" s="351"/>
      <c r="F239" s="351"/>
      <c r="G239" s="351"/>
      <c r="H239" s="351"/>
      <c r="I239" s="351"/>
      <c r="J239" s="351"/>
      <c r="K239" s="351"/>
      <c r="L239" s="351"/>
      <c r="M239" s="351"/>
      <c r="N239" s="352"/>
    </row>
    <row r="240" spans="1:15" x14ac:dyDescent="0.25">
      <c r="A240" s="174" t="s">
        <v>8</v>
      </c>
      <c r="B240" s="174" t="s">
        <v>66</v>
      </c>
      <c r="C240" s="175">
        <f>(C209+C210+C211)/1000000</f>
        <v>5.6357750201841021</v>
      </c>
      <c r="D240" s="175">
        <f t="shared" ref="D240:I240" si="121">(D209+D210+D211)/1000000</f>
        <v>8.035043101195102</v>
      </c>
      <c r="E240" s="175">
        <f t="shared" si="121"/>
        <v>9.6181590375898018</v>
      </c>
      <c r="F240" s="175">
        <f t="shared" si="121"/>
        <v>8.6112795723975779</v>
      </c>
      <c r="G240" s="175">
        <f t="shared" si="121"/>
        <v>13.81116090883666</v>
      </c>
      <c r="H240" s="175">
        <f t="shared" si="121"/>
        <v>15.191652164560905</v>
      </c>
      <c r="I240" s="175">
        <f t="shared" si="121"/>
        <v>15.945677695678601</v>
      </c>
      <c r="J240" s="175">
        <f>(J209+J211)/1000000</f>
        <v>16.668725114528396</v>
      </c>
      <c r="K240" s="175">
        <f>(K209+K211)/1000000</f>
        <v>14.585434817471711</v>
      </c>
      <c r="L240" s="175">
        <f>(L209+L211)/1000000</f>
        <v>13.302181822393056</v>
      </c>
      <c r="M240" s="175">
        <f>(M209+M211)/1000000</f>
        <v>12.275790543013484</v>
      </c>
      <c r="N240" s="175">
        <f>(N209+N211)/1000000</f>
        <v>12.369110977217348</v>
      </c>
    </row>
    <row r="241" spans="1:14" x14ac:dyDescent="0.25">
      <c r="A241" s="174" t="s">
        <v>1</v>
      </c>
      <c r="B241" s="174" t="s">
        <v>66</v>
      </c>
      <c r="C241" s="175">
        <f t="shared" ref="C241:I241" si="122">(C213+C214+C215)/1000000</f>
        <v>5.5127752738775619</v>
      </c>
      <c r="D241" s="175">
        <f t="shared" si="122"/>
        <v>7.3762467518834738</v>
      </c>
      <c r="E241" s="175">
        <f t="shared" si="122"/>
        <v>12.973524091857243</v>
      </c>
      <c r="F241" s="175">
        <f t="shared" si="122"/>
        <v>20.114832452258725</v>
      </c>
      <c r="G241" s="175">
        <f t="shared" si="122"/>
        <v>26.652454964334989</v>
      </c>
      <c r="H241" s="175">
        <f t="shared" si="122"/>
        <v>24.106144876345169</v>
      </c>
      <c r="I241" s="175">
        <f t="shared" si="122"/>
        <v>25.768500936603715</v>
      </c>
      <c r="J241" s="175">
        <f>(J213+J215)/1000000</f>
        <v>26.621829303093001</v>
      </c>
      <c r="K241" s="175">
        <f>(K213+K215)/1000000</f>
        <v>26.132846936755005</v>
      </c>
      <c r="L241" s="175">
        <f>(L213+L215)/1000000</f>
        <v>25.908797814251294</v>
      </c>
      <c r="M241" s="175">
        <f>(M213+M215)/1000000</f>
        <v>25.315243558912215</v>
      </c>
      <c r="N241" s="175">
        <f>(N213+N215)/1000000</f>
        <v>26.441922923038824</v>
      </c>
    </row>
    <row r="242" spans="1:14" x14ac:dyDescent="0.25">
      <c r="A242" s="173" t="s">
        <v>29</v>
      </c>
      <c r="B242" s="174" t="s">
        <v>66</v>
      </c>
      <c r="C242" s="175">
        <f>C235/1000000</f>
        <v>3.7161958294803528</v>
      </c>
      <c r="D242" s="175">
        <f t="shared" ref="D242:N242" si="123">D235/1000000</f>
        <v>3.6955704736645227</v>
      </c>
      <c r="E242" s="175">
        <f t="shared" si="123"/>
        <v>3.4305603596463579</v>
      </c>
      <c r="F242" s="175">
        <f t="shared" si="123"/>
        <v>2.4902379815621023</v>
      </c>
      <c r="G242" s="175">
        <f t="shared" si="123"/>
        <v>0.89785365951034901</v>
      </c>
      <c r="H242" s="175">
        <f t="shared" si="123"/>
        <v>0.51938410619903497</v>
      </c>
      <c r="I242" s="175">
        <f t="shared" si="123"/>
        <v>0.51172631074557051</v>
      </c>
      <c r="J242" s="175">
        <f t="shared" si="123"/>
        <v>0.55407698396385108</v>
      </c>
      <c r="K242" s="175">
        <f t="shared" si="123"/>
        <v>0.69383120618210303</v>
      </c>
      <c r="L242" s="175">
        <f t="shared" si="123"/>
        <v>0.99994464493345159</v>
      </c>
      <c r="M242" s="175">
        <f t="shared" si="123"/>
        <v>1.4355367591367918</v>
      </c>
      <c r="N242" s="175">
        <f t="shared" si="123"/>
        <v>2.0779484809273887</v>
      </c>
    </row>
    <row r="243" spans="1:14" x14ac:dyDescent="0.25">
      <c r="A243" s="173" t="s">
        <v>65</v>
      </c>
      <c r="B243" s="174" t="s">
        <v>66</v>
      </c>
      <c r="C243" s="175">
        <f t="shared" ref="C243:N243" si="124">(C208/1000000)-C240-C241-C242</f>
        <v>0.80784435645798336</v>
      </c>
      <c r="D243" s="175">
        <f t="shared" si="124"/>
        <v>0.93173646325690118</v>
      </c>
      <c r="E243" s="175">
        <f t="shared" si="124"/>
        <v>1.4218000409065992</v>
      </c>
      <c r="F243" s="175">
        <f t="shared" si="124"/>
        <v>1.6028965637815924</v>
      </c>
      <c r="G243" s="175">
        <f t="shared" si="124"/>
        <v>1.6916240173179995</v>
      </c>
      <c r="H243" s="175">
        <f t="shared" si="124"/>
        <v>1.0850453528948867</v>
      </c>
      <c r="I243" s="175">
        <f>(I208/1000000)-I240-I241-I242</f>
        <v>1.415645866972119</v>
      </c>
      <c r="J243" s="175">
        <f t="shared" si="124"/>
        <v>2.2208272484147482</v>
      </c>
      <c r="K243" s="175">
        <f t="shared" si="124"/>
        <v>1.8974726695911819</v>
      </c>
      <c r="L243" s="175">
        <f t="shared" si="124"/>
        <v>1.3293188484221989</v>
      </c>
      <c r="M243" s="175">
        <f t="shared" si="124"/>
        <v>1.2800544289375073</v>
      </c>
      <c r="N243" s="175">
        <f t="shared" si="124"/>
        <v>1.6030382088164439</v>
      </c>
    </row>
    <row r="244" spans="1:14" x14ac:dyDescent="0.25">
      <c r="F244" s="135"/>
      <c r="G244" s="135"/>
    </row>
    <row r="245" spans="1:14" x14ac:dyDescent="0.25">
      <c r="A245" s="313" t="s">
        <v>8</v>
      </c>
      <c r="C245">
        <f t="shared" ref="C245:N245" si="125">C209/1000</f>
        <v>5627.263706365763</v>
      </c>
      <c r="D245">
        <f t="shared" si="125"/>
        <v>8034.9534970781169</v>
      </c>
      <c r="E245">
        <f t="shared" si="125"/>
        <v>9617.7140335884105</v>
      </c>
      <c r="F245">
        <f t="shared" si="125"/>
        <v>8604.1573292247249</v>
      </c>
      <c r="G245">
        <f t="shared" si="125"/>
        <v>13810.243491712652</v>
      </c>
      <c r="H245">
        <f t="shared" si="125"/>
        <v>15184.143458323397</v>
      </c>
      <c r="I245">
        <f t="shared" si="125"/>
        <v>15944.804155786791</v>
      </c>
      <c r="J245">
        <f t="shared" si="125"/>
        <v>16660.6773547302</v>
      </c>
      <c r="K245">
        <f t="shared" si="125"/>
        <v>14582.70379500844</v>
      </c>
      <c r="L245">
        <f t="shared" si="125"/>
        <v>13294.421815976186</v>
      </c>
      <c r="M245">
        <f t="shared" si="125"/>
        <v>12275.385355006689</v>
      </c>
      <c r="N245">
        <f t="shared" si="125"/>
        <v>12368.699039964327</v>
      </c>
    </row>
    <row r="246" spans="1:14" x14ac:dyDescent="0.25">
      <c r="A246" s="313" t="s">
        <v>38</v>
      </c>
      <c r="C246">
        <f t="shared" ref="C246:N246" si="126">C210/1000</f>
        <v>0</v>
      </c>
      <c r="D246">
        <f t="shared" si="126"/>
        <v>0</v>
      </c>
      <c r="E246">
        <f t="shared" si="126"/>
        <v>0</v>
      </c>
      <c r="F246">
        <f t="shared" si="126"/>
        <v>0</v>
      </c>
      <c r="G246">
        <f t="shared" si="126"/>
        <v>0</v>
      </c>
      <c r="H246">
        <f t="shared" si="126"/>
        <v>0</v>
      </c>
      <c r="I246">
        <f t="shared" si="126"/>
        <v>0</v>
      </c>
      <c r="J246">
        <f t="shared" si="126"/>
        <v>0</v>
      </c>
      <c r="K246">
        <f t="shared" si="126"/>
        <v>0</v>
      </c>
      <c r="L246">
        <f t="shared" si="126"/>
        <v>0</v>
      </c>
      <c r="M246">
        <f t="shared" si="126"/>
        <v>0</v>
      </c>
      <c r="N246">
        <f t="shared" si="126"/>
        <v>0</v>
      </c>
    </row>
    <row r="247" spans="1:14" x14ac:dyDescent="0.25">
      <c r="A247" s="313" t="s">
        <v>0</v>
      </c>
      <c r="C247">
        <f t="shared" ref="C247:N247" si="127">C211/1000</f>
        <v>8.5113138183391932</v>
      </c>
      <c r="D247">
        <f t="shared" si="127"/>
        <v>8.9604116985382398E-2</v>
      </c>
      <c r="E247">
        <f t="shared" si="127"/>
        <v>0.44500400138981422</v>
      </c>
      <c r="F247">
        <f t="shared" si="127"/>
        <v>7.1222431728539242</v>
      </c>
      <c r="G247">
        <f t="shared" si="127"/>
        <v>0.9174171240090857</v>
      </c>
      <c r="H247">
        <f t="shared" si="127"/>
        <v>7.5087062375077149</v>
      </c>
      <c r="I247">
        <f t="shared" si="127"/>
        <v>0.8735398918094387</v>
      </c>
      <c r="J247">
        <f t="shared" si="127"/>
        <v>8.0477597981947788</v>
      </c>
      <c r="K247">
        <f t="shared" si="127"/>
        <v>2.7310224632705959</v>
      </c>
      <c r="L247">
        <f t="shared" si="127"/>
        <v>7.7600064168699578</v>
      </c>
      <c r="M247">
        <f t="shared" si="127"/>
        <v>0.40518800679448458</v>
      </c>
      <c r="N247">
        <f t="shared" si="127"/>
        <v>0.41193725302079665</v>
      </c>
    </row>
    <row r="248" spans="1:14" x14ac:dyDescent="0.25">
      <c r="A248" s="313" t="s">
        <v>103</v>
      </c>
      <c r="C248">
        <f t="shared" ref="C248:N248" si="128">C212/1000</f>
        <v>0</v>
      </c>
      <c r="D248">
        <f t="shared" si="128"/>
        <v>0</v>
      </c>
      <c r="E248">
        <f t="shared" si="128"/>
        <v>0</v>
      </c>
      <c r="F248">
        <f t="shared" si="128"/>
        <v>0</v>
      </c>
      <c r="G248">
        <f t="shared" si="128"/>
        <v>0</v>
      </c>
      <c r="H248">
        <f t="shared" si="128"/>
        <v>0</v>
      </c>
      <c r="I248">
        <f t="shared" si="128"/>
        <v>0</v>
      </c>
      <c r="J248">
        <f t="shared" si="128"/>
        <v>0</v>
      </c>
      <c r="K248">
        <f t="shared" si="128"/>
        <v>0</v>
      </c>
      <c r="L248">
        <f t="shared" si="128"/>
        <v>0</v>
      </c>
      <c r="M248">
        <f t="shared" si="128"/>
        <v>0</v>
      </c>
      <c r="N248">
        <f t="shared" si="128"/>
        <v>0</v>
      </c>
    </row>
    <row r="249" spans="1:14" x14ac:dyDescent="0.25">
      <c r="A249" s="313" t="s">
        <v>1</v>
      </c>
      <c r="C249">
        <f t="shared" ref="C249:N249" si="129">C213/1000</f>
        <v>5506.495622822953</v>
      </c>
      <c r="D249">
        <f t="shared" si="129"/>
        <v>7375.2441813745381</v>
      </c>
      <c r="E249">
        <f t="shared" si="129"/>
        <v>12972.344642692544</v>
      </c>
      <c r="F249">
        <f t="shared" si="129"/>
        <v>20108.223145065902</v>
      </c>
      <c r="G249">
        <f t="shared" si="129"/>
        <v>26652.395220835744</v>
      </c>
      <c r="H249">
        <f t="shared" si="129"/>
        <v>24101.409592618322</v>
      </c>
      <c r="I249">
        <f t="shared" si="129"/>
        <v>25768.284564395486</v>
      </c>
      <c r="J249">
        <f t="shared" si="129"/>
        <v>26616.912234637723</v>
      </c>
      <c r="K249">
        <f t="shared" si="129"/>
        <v>26131.310862033748</v>
      </c>
      <c r="L249">
        <f t="shared" si="129"/>
        <v>25901.044866969562</v>
      </c>
      <c r="M249">
        <f t="shared" si="129"/>
        <v>25315.181067229572</v>
      </c>
      <c r="N249">
        <f t="shared" si="129"/>
        <v>26441.465662616156</v>
      </c>
    </row>
    <row r="250" spans="1:14" x14ac:dyDescent="0.25">
      <c r="A250" s="313" t="s">
        <v>83</v>
      </c>
      <c r="C250">
        <f t="shared" ref="C250:N250" si="130">C214/1000</f>
        <v>0</v>
      </c>
      <c r="D250">
        <f t="shared" si="130"/>
        <v>0</v>
      </c>
      <c r="E250">
        <f t="shared" si="130"/>
        <v>0</v>
      </c>
      <c r="F250">
        <f t="shared" si="130"/>
        <v>0</v>
      </c>
      <c r="G250">
        <f t="shared" si="130"/>
        <v>0</v>
      </c>
      <c r="H250">
        <f t="shared" si="130"/>
        <v>0</v>
      </c>
      <c r="I250">
        <f t="shared" si="130"/>
        <v>0</v>
      </c>
      <c r="J250">
        <f t="shared" si="130"/>
        <v>0</v>
      </c>
      <c r="K250">
        <f t="shared" si="130"/>
        <v>0</v>
      </c>
      <c r="L250">
        <f t="shared" si="130"/>
        <v>0</v>
      </c>
      <c r="M250">
        <f t="shared" si="130"/>
        <v>0</v>
      </c>
      <c r="N250">
        <f t="shared" si="130"/>
        <v>0</v>
      </c>
    </row>
    <row r="251" spans="1:14" x14ac:dyDescent="0.25">
      <c r="A251" s="313" t="s">
        <v>40</v>
      </c>
      <c r="C251">
        <f t="shared" ref="C251:N251" si="131">C215/1000</f>
        <v>6.2796510546085962</v>
      </c>
      <c r="D251">
        <f t="shared" si="131"/>
        <v>1.0025705089364454</v>
      </c>
      <c r="E251">
        <f t="shared" si="131"/>
        <v>1.1794491647005458</v>
      </c>
      <c r="F251">
        <f t="shared" si="131"/>
        <v>6.6093071928208413</v>
      </c>
      <c r="G251">
        <f t="shared" si="131"/>
        <v>5.974349924562479E-2</v>
      </c>
      <c r="H251">
        <f t="shared" si="131"/>
        <v>4.7352837268493202</v>
      </c>
      <c r="I251">
        <f t="shared" si="131"/>
        <v>0.21637220822468817</v>
      </c>
      <c r="J251">
        <f t="shared" si="131"/>
        <v>4.9170684552784163</v>
      </c>
      <c r="K251">
        <f t="shared" si="131"/>
        <v>1.5360747212591044</v>
      </c>
      <c r="L251">
        <f t="shared" si="131"/>
        <v>7.7529472817279057</v>
      </c>
      <c r="M251">
        <f t="shared" si="131"/>
        <v>6.2491682639945381E-2</v>
      </c>
      <c r="N251">
        <f t="shared" si="131"/>
        <v>0.45726042266856148</v>
      </c>
    </row>
    <row r="252" spans="1:14" x14ac:dyDescent="0.25">
      <c r="A252" s="313" t="s">
        <v>2</v>
      </c>
      <c r="C252">
        <f t="shared" ref="C252:N252" si="132">C216/1000</f>
        <v>197.58274241218143</v>
      </c>
      <c r="D252">
        <f t="shared" si="132"/>
        <v>263.07569626648308</v>
      </c>
      <c r="E252">
        <f t="shared" si="132"/>
        <v>858.50699918972077</v>
      </c>
      <c r="F252">
        <f t="shared" si="132"/>
        <v>1076.2865484980207</v>
      </c>
      <c r="G252">
        <f t="shared" si="132"/>
        <v>1145.5502073827092</v>
      </c>
      <c r="H252">
        <f t="shared" si="132"/>
        <v>686.06770642521315</v>
      </c>
      <c r="I252">
        <f t="shared" si="132"/>
        <v>929.65879156401206</v>
      </c>
      <c r="J252">
        <f t="shared" si="132"/>
        <v>1584.7340056867147</v>
      </c>
      <c r="K252">
        <f t="shared" si="132"/>
        <v>1323.8766838181266</v>
      </c>
      <c r="L252">
        <f t="shared" si="132"/>
        <v>729.37908786525247</v>
      </c>
      <c r="M252">
        <f t="shared" si="132"/>
        <v>600.7899972486091</v>
      </c>
      <c r="N252">
        <f t="shared" si="132"/>
        <v>799.25999619666584</v>
      </c>
    </row>
    <row r="253" spans="1:14" x14ac:dyDescent="0.25">
      <c r="A253" s="313" t="s">
        <v>35</v>
      </c>
      <c r="C253">
        <f t="shared" ref="C253:N253" si="133">C218/1000</f>
        <v>0.14774434037660897</v>
      </c>
      <c r="D253">
        <f t="shared" si="133"/>
        <v>0.11748095338083472</v>
      </c>
      <c r="E253">
        <f t="shared" si="133"/>
        <v>9.3337703681338161E-2</v>
      </c>
      <c r="F253">
        <f t="shared" si="133"/>
        <v>6.6941627773221074E-2</v>
      </c>
      <c r="G253">
        <f t="shared" si="133"/>
        <v>0.10024756653079413</v>
      </c>
      <c r="H253">
        <f t="shared" si="133"/>
        <v>0.12400253319192388</v>
      </c>
      <c r="I253">
        <f t="shared" si="133"/>
        <v>0.12378503075179835</v>
      </c>
      <c r="J253">
        <f t="shared" si="133"/>
        <v>0.10875351078641592</v>
      </c>
      <c r="K253">
        <f t="shared" si="133"/>
        <v>0.13344084776450743</v>
      </c>
      <c r="L253">
        <f t="shared" si="133"/>
        <v>0.12403908892462701</v>
      </c>
      <c r="M253">
        <f t="shared" si="133"/>
        <v>0.1169199223586075</v>
      </c>
      <c r="N253">
        <f t="shared" si="133"/>
        <v>0.1238833303705574</v>
      </c>
    </row>
    <row r="254" spans="1:14" x14ac:dyDescent="0.25">
      <c r="A254" s="313" t="s">
        <v>4</v>
      </c>
      <c r="C254">
        <f>C219/1000</f>
        <v>0.35747931307906783</v>
      </c>
      <c r="D254">
        <f t="shared" ref="D254:N254" si="134">D219/1000</f>
        <v>8.3650421212353674</v>
      </c>
      <c r="E254">
        <f t="shared" si="134"/>
        <v>2.0166600825695182</v>
      </c>
      <c r="F254">
        <f t="shared" si="134"/>
        <v>7.0109569594601684</v>
      </c>
      <c r="G254">
        <f t="shared" si="134"/>
        <v>1.5968728527178015</v>
      </c>
      <c r="H254">
        <f t="shared" si="134"/>
        <v>4.841139547866816</v>
      </c>
      <c r="I254">
        <f t="shared" si="134"/>
        <v>7.0466893115779827</v>
      </c>
      <c r="J254">
        <f t="shared" si="134"/>
        <v>7.7285481044976132</v>
      </c>
      <c r="K254">
        <f t="shared" si="134"/>
        <v>5.9677155075435335</v>
      </c>
      <c r="L254">
        <f t="shared" si="134"/>
        <v>4.6650798810188991</v>
      </c>
      <c r="M254">
        <f t="shared" si="134"/>
        <v>5.7955995996723537</v>
      </c>
      <c r="N254">
        <f t="shared" si="134"/>
        <v>2.5975212115907929</v>
      </c>
    </row>
    <row r="255" spans="1:14" x14ac:dyDescent="0.25">
      <c r="A255" s="313" t="s">
        <v>101</v>
      </c>
      <c r="C255">
        <f t="shared" ref="C255:N255" si="135">C220/1000</f>
        <v>24.472868465040115</v>
      </c>
      <c r="D255">
        <f t="shared" si="135"/>
        <v>37.219558993128182</v>
      </c>
      <c r="E255">
        <f t="shared" si="135"/>
        <v>30.124508161879969</v>
      </c>
      <c r="F255">
        <f t="shared" si="135"/>
        <v>22.511243728358117</v>
      </c>
      <c r="G255">
        <f t="shared" si="135"/>
        <v>27.438467780655841</v>
      </c>
      <c r="H255">
        <f t="shared" si="135"/>
        <v>33.447414989499656</v>
      </c>
      <c r="I255">
        <f t="shared" si="135"/>
        <v>26.835185731680507</v>
      </c>
      <c r="J255">
        <f t="shared" si="135"/>
        <v>22.481767424236313</v>
      </c>
      <c r="K255">
        <f t="shared" si="135"/>
        <v>21.554208515224911</v>
      </c>
      <c r="L255">
        <f t="shared" si="135"/>
        <v>24.2138419851156</v>
      </c>
      <c r="M255">
        <f t="shared" si="135"/>
        <v>29.57368484417157</v>
      </c>
      <c r="N255">
        <f t="shared" si="135"/>
        <v>37.371471328451484</v>
      </c>
    </row>
    <row r="256" spans="1:14" x14ac:dyDescent="0.25">
      <c r="A256" s="313" t="s">
        <v>102</v>
      </c>
      <c r="C256">
        <f t="shared" ref="C256:N256" si="136">C221/1000</f>
        <v>160.13006871531377</v>
      </c>
      <c r="D256">
        <f t="shared" si="136"/>
        <v>136.18232819698386</v>
      </c>
      <c r="E256">
        <f t="shared" si="136"/>
        <v>129.12941322532444</v>
      </c>
      <c r="F256">
        <f t="shared" si="136"/>
        <v>113.53394354321073</v>
      </c>
      <c r="G256">
        <f t="shared" si="136"/>
        <v>140.83162934885169</v>
      </c>
      <c r="H256">
        <f t="shared" si="136"/>
        <v>161.01678527437497</v>
      </c>
      <c r="I256">
        <f t="shared" si="136"/>
        <v>193.59676894872109</v>
      </c>
      <c r="J256">
        <f t="shared" si="136"/>
        <v>182.6656190431097</v>
      </c>
      <c r="K256">
        <f t="shared" si="136"/>
        <v>172.41761508748175</v>
      </c>
      <c r="L256">
        <f t="shared" si="136"/>
        <v>172.52627131962691</v>
      </c>
      <c r="M256">
        <f t="shared" si="136"/>
        <v>161.71537157743157</v>
      </c>
      <c r="N256">
        <f t="shared" si="136"/>
        <v>166.85473110437718</v>
      </c>
    </row>
    <row r="257" spans="1:14" x14ac:dyDescent="0.25">
      <c r="A257" s="313" t="s">
        <v>5</v>
      </c>
      <c r="C257">
        <f t="shared" ref="C257:N257" si="137">C222/1000</f>
        <v>6.1267408282048335</v>
      </c>
      <c r="D257">
        <f t="shared" si="137"/>
        <v>3.9027570953633233</v>
      </c>
      <c r="E257">
        <f t="shared" si="137"/>
        <v>2.3579555243134012</v>
      </c>
      <c r="F257">
        <f t="shared" si="137"/>
        <v>4.037269370639347</v>
      </c>
      <c r="G257">
        <f t="shared" si="137"/>
        <v>7.8942427138795068</v>
      </c>
      <c r="H257">
        <f t="shared" si="137"/>
        <v>4.8078705755470317</v>
      </c>
      <c r="I257">
        <f t="shared" si="137"/>
        <v>14.966918514965405</v>
      </c>
      <c r="J257">
        <f t="shared" si="137"/>
        <v>10.091923010198707</v>
      </c>
      <c r="K257">
        <f t="shared" si="137"/>
        <v>4.6393269177675354</v>
      </c>
      <c r="L257">
        <f t="shared" si="137"/>
        <v>8.2450698459166709</v>
      </c>
      <c r="M257">
        <f t="shared" si="137"/>
        <v>4.040792833928081</v>
      </c>
      <c r="N257">
        <f t="shared" si="137"/>
        <v>9.5692318849647631</v>
      </c>
    </row>
    <row r="258" spans="1:14" x14ac:dyDescent="0.25">
      <c r="A258" s="313" t="s">
        <v>43</v>
      </c>
      <c r="C258">
        <f t="shared" ref="C258:N258" si="138">C223/1000</f>
        <v>104.43768463377022</v>
      </c>
      <c r="D258">
        <f t="shared" si="138"/>
        <v>209.08622897889066</v>
      </c>
      <c r="E258">
        <f t="shared" si="138"/>
        <v>110.51278396379209</v>
      </c>
      <c r="F258">
        <f t="shared" si="138"/>
        <v>65.498139996871771</v>
      </c>
      <c r="G258">
        <f t="shared" si="138"/>
        <v>32.17744365302066</v>
      </c>
      <c r="H258">
        <f t="shared" si="138"/>
        <v>21.7679894039026</v>
      </c>
      <c r="I258">
        <f t="shared" si="138"/>
        <v>29.876473235192172</v>
      </c>
      <c r="J258">
        <f t="shared" si="138"/>
        <v>35.307632858371306</v>
      </c>
      <c r="K258">
        <f t="shared" si="138"/>
        <v>32.091018915396766</v>
      </c>
      <c r="L258">
        <f t="shared" si="138"/>
        <v>116.40413004455912</v>
      </c>
      <c r="M258">
        <f t="shared" si="138"/>
        <v>188.32372528730122</v>
      </c>
      <c r="N258">
        <f t="shared" si="138"/>
        <v>308.11697908098307</v>
      </c>
    </row>
    <row r="259" spans="1:14" x14ac:dyDescent="0.25">
      <c r="A259" s="313" t="s">
        <v>11</v>
      </c>
      <c r="C259">
        <f t="shared" ref="C259:N259" si="139">C224/1000</f>
        <v>0</v>
      </c>
      <c r="D259">
        <f t="shared" si="139"/>
        <v>0</v>
      </c>
      <c r="E259">
        <f t="shared" si="139"/>
        <v>0</v>
      </c>
      <c r="F259">
        <f t="shared" si="139"/>
        <v>0</v>
      </c>
      <c r="G259">
        <f t="shared" si="139"/>
        <v>0</v>
      </c>
      <c r="H259">
        <f t="shared" si="139"/>
        <v>0</v>
      </c>
      <c r="I259">
        <f t="shared" si="139"/>
        <v>0</v>
      </c>
      <c r="J259">
        <f t="shared" si="139"/>
        <v>0</v>
      </c>
      <c r="K259">
        <f t="shared" si="139"/>
        <v>0</v>
      </c>
      <c r="L259">
        <f t="shared" si="139"/>
        <v>0</v>
      </c>
      <c r="M259">
        <f t="shared" si="139"/>
        <v>0</v>
      </c>
      <c r="N259">
        <f t="shared" si="139"/>
        <v>0</v>
      </c>
    </row>
    <row r="260" spans="1:14" x14ac:dyDescent="0.25">
      <c r="A260" s="313" t="s">
        <v>104</v>
      </c>
      <c r="C260">
        <f t="shared" ref="C260:N260" si="140">C225/1000</f>
        <v>152.22729627097337</v>
      </c>
      <c r="D260">
        <f t="shared" si="140"/>
        <v>124.72693964105265</v>
      </c>
      <c r="E260">
        <f t="shared" si="140"/>
        <v>140.72591580391492</v>
      </c>
      <c r="F260">
        <f t="shared" si="140"/>
        <v>202.14957327771077</v>
      </c>
      <c r="G260">
        <f t="shared" si="140"/>
        <v>271.6840691203198</v>
      </c>
      <c r="H260">
        <f t="shared" si="140"/>
        <v>96.343919386066702</v>
      </c>
      <c r="I260">
        <f t="shared" si="140"/>
        <v>129.36944648872296</v>
      </c>
      <c r="J260">
        <f t="shared" si="140"/>
        <v>194.72920292478804</v>
      </c>
      <c r="K260">
        <f t="shared" si="140"/>
        <v>166.39672390376137</v>
      </c>
      <c r="L260">
        <f t="shared" si="140"/>
        <v>204.2480077522535</v>
      </c>
      <c r="M260">
        <f t="shared" si="140"/>
        <v>207.82919371388545</v>
      </c>
      <c r="N260">
        <f t="shared" si="140"/>
        <v>181.5132513500121</v>
      </c>
    </row>
    <row r="261" spans="1:14" x14ac:dyDescent="0.25">
      <c r="A261" s="313" t="s">
        <v>121</v>
      </c>
      <c r="C261">
        <f t="shared" ref="C261:N261" si="141">C226/1000</f>
        <v>0</v>
      </c>
      <c r="D261">
        <f t="shared" si="141"/>
        <v>0</v>
      </c>
      <c r="E261">
        <f t="shared" si="141"/>
        <v>8.4852457892125588E-3</v>
      </c>
      <c r="F261">
        <f t="shared" si="141"/>
        <v>0</v>
      </c>
      <c r="G261">
        <f t="shared" si="141"/>
        <v>0</v>
      </c>
      <c r="H261">
        <f t="shared" si="141"/>
        <v>0</v>
      </c>
      <c r="I261">
        <f t="shared" si="141"/>
        <v>0</v>
      </c>
      <c r="J261">
        <f t="shared" si="141"/>
        <v>0</v>
      </c>
      <c r="K261">
        <f t="shared" si="141"/>
        <v>0</v>
      </c>
      <c r="L261">
        <f t="shared" si="141"/>
        <v>0</v>
      </c>
      <c r="M261">
        <f t="shared" si="141"/>
        <v>0</v>
      </c>
      <c r="N261">
        <f t="shared" si="141"/>
        <v>0</v>
      </c>
    </row>
    <row r="262" spans="1:14" x14ac:dyDescent="0.25">
      <c r="A262" s="313" t="s">
        <v>106</v>
      </c>
      <c r="C262">
        <f t="shared" ref="C262:N262" si="142">C227/1000</f>
        <v>1.4929410618475523</v>
      </c>
      <c r="D262">
        <f t="shared" si="142"/>
        <v>2.8683273448320747</v>
      </c>
      <c r="E262">
        <f t="shared" si="142"/>
        <v>0</v>
      </c>
      <c r="F262">
        <f t="shared" si="142"/>
        <v>0</v>
      </c>
      <c r="G262">
        <f t="shared" si="142"/>
        <v>0</v>
      </c>
      <c r="H262">
        <f t="shared" si="142"/>
        <v>0</v>
      </c>
      <c r="I262">
        <f t="shared" si="142"/>
        <v>0</v>
      </c>
      <c r="J262">
        <f t="shared" si="142"/>
        <v>1.4007049398509681</v>
      </c>
      <c r="K262">
        <f t="shared" si="142"/>
        <v>3.1152919722465833</v>
      </c>
      <c r="L262">
        <f t="shared" si="142"/>
        <v>1.5893138548391235</v>
      </c>
      <c r="M262">
        <f t="shared" si="142"/>
        <v>4.644543122659166</v>
      </c>
      <c r="N262">
        <f t="shared" si="142"/>
        <v>6.57790268821228</v>
      </c>
    </row>
    <row r="263" spans="1:14" x14ac:dyDescent="0.25">
      <c r="A263" s="313" t="s">
        <v>115</v>
      </c>
      <c r="C263">
        <f t="shared" ref="C263:N263" si="143">C229/1000</f>
        <v>0</v>
      </c>
      <c r="D263">
        <f t="shared" si="143"/>
        <v>0</v>
      </c>
      <c r="E263">
        <f t="shared" si="143"/>
        <v>0</v>
      </c>
      <c r="F263">
        <f t="shared" si="143"/>
        <v>0</v>
      </c>
      <c r="G263">
        <f t="shared" si="143"/>
        <v>0</v>
      </c>
      <c r="H263">
        <f t="shared" si="143"/>
        <v>24.859987528289839</v>
      </c>
      <c r="I263">
        <f t="shared" si="143"/>
        <v>0</v>
      </c>
      <c r="J263">
        <f t="shared" si="143"/>
        <v>0</v>
      </c>
      <c r="K263">
        <f t="shared" si="143"/>
        <v>0</v>
      </c>
      <c r="L263">
        <f t="shared" si="143"/>
        <v>0</v>
      </c>
      <c r="M263">
        <f t="shared" si="143"/>
        <v>0</v>
      </c>
      <c r="N263">
        <f t="shared" si="143"/>
        <v>0</v>
      </c>
    </row>
    <row r="264" spans="1:14" x14ac:dyDescent="0.25">
      <c r="A264" s="329" t="s">
        <v>116</v>
      </c>
      <c r="C264">
        <f t="shared" ref="C264:N264" si="144">C230/1000</f>
        <v>2.9962138957494124</v>
      </c>
      <c r="D264">
        <f t="shared" si="144"/>
        <v>4.7599698145234814</v>
      </c>
      <c r="E264">
        <f t="shared" si="144"/>
        <v>7.1200640222370275</v>
      </c>
      <c r="F264">
        <f t="shared" si="144"/>
        <v>0</v>
      </c>
      <c r="G264">
        <f t="shared" si="144"/>
        <v>1.7214228596196972</v>
      </c>
      <c r="H264">
        <f t="shared" si="144"/>
        <v>1.9971464898634241</v>
      </c>
      <c r="I264">
        <f t="shared" si="144"/>
        <v>0</v>
      </c>
      <c r="J264">
        <f t="shared" si="144"/>
        <v>0</v>
      </c>
      <c r="K264">
        <f t="shared" si="144"/>
        <v>0</v>
      </c>
      <c r="L264">
        <f t="shared" si="144"/>
        <v>0</v>
      </c>
      <c r="M264">
        <f t="shared" si="144"/>
        <v>0</v>
      </c>
      <c r="N264">
        <f t="shared" si="144"/>
        <v>0</v>
      </c>
    </row>
    <row r="265" spans="1:14" x14ac:dyDescent="0.25">
      <c r="A265" s="313" t="s">
        <v>111</v>
      </c>
      <c r="C265">
        <f t="shared" ref="C265:N265" si="145">C231/1000</f>
        <v>0</v>
      </c>
      <c r="D265">
        <f t="shared" si="145"/>
        <v>0</v>
      </c>
      <c r="E265">
        <f t="shared" si="145"/>
        <v>0</v>
      </c>
      <c r="F265">
        <f t="shared" si="145"/>
        <v>0</v>
      </c>
      <c r="G265">
        <f t="shared" si="145"/>
        <v>0</v>
      </c>
      <c r="H265">
        <f t="shared" si="145"/>
        <v>0</v>
      </c>
      <c r="I265">
        <f t="shared" si="145"/>
        <v>0</v>
      </c>
      <c r="J265">
        <f t="shared" si="145"/>
        <v>0</v>
      </c>
      <c r="K265">
        <f t="shared" si="145"/>
        <v>0</v>
      </c>
      <c r="L265">
        <f t="shared" si="145"/>
        <v>0</v>
      </c>
      <c r="M265">
        <f t="shared" si="145"/>
        <v>0</v>
      </c>
      <c r="N265">
        <f t="shared" si="145"/>
        <v>0</v>
      </c>
    </row>
    <row r="266" spans="1:14" x14ac:dyDescent="0.25">
      <c r="A266" s="314" t="s">
        <v>7</v>
      </c>
      <c r="C266">
        <f t="shared" ref="C266:N266" si="146">C232/1000</f>
        <v>154.2998497450676</v>
      </c>
      <c r="D266">
        <f t="shared" si="146"/>
        <v>138.84954407924877</v>
      </c>
      <c r="E266">
        <f t="shared" si="146"/>
        <v>137.94369799014092</v>
      </c>
      <c r="F266">
        <f t="shared" si="146"/>
        <v>104.68916311869543</v>
      </c>
      <c r="G266">
        <f t="shared" si="146"/>
        <v>59.646289484140382</v>
      </c>
      <c r="H266">
        <f t="shared" si="146"/>
        <v>47.054424668291503</v>
      </c>
      <c r="I266">
        <f t="shared" si="146"/>
        <v>74.498460865305887</v>
      </c>
      <c r="J266">
        <f t="shared" si="146"/>
        <v>177.0849527766438</v>
      </c>
      <c r="K266">
        <f t="shared" si="146"/>
        <v>162.99849720166824</v>
      </c>
      <c r="L266">
        <f t="shared" si="146"/>
        <v>64.653610318176305</v>
      </c>
      <c r="M266">
        <f t="shared" si="146"/>
        <v>73.922620911229572</v>
      </c>
      <c r="N266">
        <f t="shared" si="146"/>
        <v>87.479760509472626</v>
      </c>
    </row>
    <row r="267" spans="1:14" x14ac:dyDescent="0.25">
      <c r="A267" s="314"/>
    </row>
    <row r="268" spans="1:14" x14ac:dyDescent="0.25">
      <c r="A268" s="314" t="s">
        <v>117</v>
      </c>
      <c r="C268">
        <f t="shared" ref="C268:N268" si="147">C234/1000</f>
        <v>3.5727267763798167</v>
      </c>
      <c r="D268">
        <f t="shared" si="147"/>
        <v>2.582589771778689</v>
      </c>
      <c r="E268">
        <f t="shared" si="147"/>
        <v>3.2602199932330036</v>
      </c>
      <c r="F268">
        <f t="shared" si="147"/>
        <v>2.4645833098478858</v>
      </c>
      <c r="G268">
        <f t="shared" si="147"/>
        <v>2.9831245555527226</v>
      </c>
      <c r="H268">
        <f t="shared" si="147"/>
        <v>2.7169660727823972</v>
      </c>
      <c r="I268">
        <f t="shared" si="147"/>
        <v>2.7846600007335445</v>
      </c>
      <c r="J268">
        <f t="shared" si="147"/>
        <v>4.4941381355534649</v>
      </c>
      <c r="K268">
        <f t="shared" si="147"/>
        <v>4.2821469042023885</v>
      </c>
      <c r="L268">
        <f t="shared" si="147"/>
        <v>3.2633373313828695</v>
      </c>
      <c r="M268">
        <f t="shared" si="147"/>
        <v>3.2898847118835759</v>
      </c>
      <c r="N268">
        <f t="shared" si="147"/>
        <v>3.573480131339331</v>
      </c>
    </row>
    <row r="269" spans="1:14" x14ac:dyDescent="0.25">
      <c r="A269" s="315" t="s">
        <v>29</v>
      </c>
      <c r="C269">
        <f t="shared" ref="C269:N269" si="148">C235/1000</f>
        <v>3716.1958294803526</v>
      </c>
      <c r="D269">
        <f t="shared" si="148"/>
        <v>3695.5704736645225</v>
      </c>
      <c r="E269">
        <f t="shared" si="148"/>
        <v>3430.5603596463579</v>
      </c>
      <c r="F269">
        <f t="shared" si="148"/>
        <v>2490.237981562102</v>
      </c>
      <c r="G269">
        <f t="shared" si="148"/>
        <v>897.85365951034908</v>
      </c>
      <c r="H269">
        <f t="shared" si="148"/>
        <v>519.38410619903493</v>
      </c>
      <c r="I269">
        <f t="shared" si="148"/>
        <v>511.72631074557046</v>
      </c>
      <c r="J269">
        <f t="shared" si="148"/>
        <v>554.07698396385115</v>
      </c>
      <c r="K269">
        <f t="shared" si="148"/>
        <v>693.83120618210307</v>
      </c>
      <c r="L269">
        <f t="shared" si="148"/>
        <v>999.94464493345151</v>
      </c>
      <c r="M269">
        <f t="shared" si="148"/>
        <v>1435.5367591367917</v>
      </c>
      <c r="N269">
        <f t="shared" si="148"/>
        <v>2077.948480927389</v>
      </c>
    </row>
    <row r="270" spans="1:14" x14ac:dyDescent="0.25">
      <c r="C270">
        <f>C268+C266</f>
        <v>157.87257652144743</v>
      </c>
      <c r="D270">
        <f t="shared" ref="D270:H270" si="149">D268+D266</f>
        <v>141.43213385102746</v>
      </c>
      <c r="E270">
        <f t="shared" si="149"/>
        <v>141.20391798337391</v>
      </c>
      <c r="F270">
        <f t="shared" si="149"/>
        <v>107.15374642854331</v>
      </c>
      <c r="G270">
        <f t="shared" si="149"/>
        <v>62.629414039693103</v>
      </c>
      <c r="H270">
        <f t="shared" si="149"/>
        <v>49.771390741073901</v>
      </c>
    </row>
    <row r="276" spans="3:13" x14ac:dyDescent="0.25">
      <c r="C276" s="45">
        <f t="shared" ref="C276:M276" si="150">C209+C210+C211</f>
        <v>5635775.0201841025</v>
      </c>
      <c r="D276" s="45">
        <f t="shared" si="150"/>
        <v>8035043.1011951026</v>
      </c>
      <c r="E276" s="45">
        <f t="shared" si="150"/>
        <v>9618159.0375898015</v>
      </c>
      <c r="F276" s="45">
        <f t="shared" si="150"/>
        <v>8611279.5723975785</v>
      </c>
      <c r="G276" s="45">
        <f t="shared" si="150"/>
        <v>13811160.908836661</v>
      </c>
      <c r="H276" s="45">
        <f t="shared" si="150"/>
        <v>15191652.164560905</v>
      </c>
      <c r="I276" s="45">
        <f t="shared" si="150"/>
        <v>15945677.695678601</v>
      </c>
      <c r="J276" s="45">
        <f t="shared" si="150"/>
        <v>16668725.114528395</v>
      </c>
      <c r="K276" s="45">
        <f t="shared" si="150"/>
        <v>14585434.817471711</v>
      </c>
      <c r="L276" s="45">
        <f t="shared" si="150"/>
        <v>13302181.822393056</v>
      </c>
      <c r="M276" s="45">
        <f t="shared" si="150"/>
        <v>12275790.543013483</v>
      </c>
    </row>
    <row r="277" spans="3:13" x14ac:dyDescent="0.25">
      <c r="C277">
        <f t="shared" ref="C277:L277" si="151">C276/1000</f>
        <v>5635.7750201841027</v>
      </c>
      <c r="D277">
        <f t="shared" si="151"/>
        <v>8035.0431011951023</v>
      </c>
      <c r="E277">
        <f t="shared" si="151"/>
        <v>9618.1590375898013</v>
      </c>
      <c r="F277">
        <f t="shared" si="151"/>
        <v>8611.2795723975778</v>
      </c>
      <c r="G277">
        <f t="shared" si="151"/>
        <v>13811.16090883666</v>
      </c>
      <c r="H277">
        <f t="shared" si="151"/>
        <v>15191.652164560905</v>
      </c>
      <c r="I277">
        <f t="shared" si="151"/>
        <v>15945.677695678602</v>
      </c>
      <c r="J277">
        <f t="shared" si="151"/>
        <v>16668.725114528395</v>
      </c>
      <c r="K277">
        <f t="shared" si="151"/>
        <v>14585.434817471711</v>
      </c>
      <c r="L277">
        <f t="shared" si="151"/>
        <v>13302.181822393057</v>
      </c>
      <c r="M277">
        <f>M276/1000</f>
        <v>12275.790543013483</v>
      </c>
    </row>
  </sheetData>
  <mergeCells count="3">
    <mergeCell ref="A91:N91"/>
    <mergeCell ref="A175:N175"/>
    <mergeCell ref="A239:N239"/>
  </mergeCells>
  <phoneticPr fontId="39" type="noConversion"/>
  <pageMargins left="0.70866141732283472" right="0.70866141732283472" top="0.74803149606299213" bottom="0.74803149606299213" header="0.31496062992125984" footer="0.31496062992125984"/>
  <pageSetup paperSize="9" scale="21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1C2D4-61CB-404E-AE0A-F29815C49845}">
  <sheetPr>
    <pageSetUpPr fitToPage="1"/>
  </sheetPr>
  <dimension ref="A1:U220"/>
  <sheetViews>
    <sheetView tabSelected="1" zoomScaleNormal="100" workbookViewId="0">
      <pane xSplit="2" ySplit="1" topLeftCell="C143" activePane="bottomRight" state="frozen"/>
      <selection pane="topRight" activeCell="C1" sqref="C1"/>
      <selection pane="bottomLeft" activeCell="A2" sqref="A2"/>
      <selection pane="bottomRight" activeCell="G153" sqref="G153"/>
    </sheetView>
  </sheetViews>
  <sheetFormatPr defaultRowHeight="12.5" x14ac:dyDescent="0.25"/>
  <cols>
    <col min="1" max="1" width="48.453125" customWidth="1"/>
    <col min="2" max="2" width="11.453125" bestFit="1" customWidth="1"/>
    <col min="3" max="3" width="12" bestFit="1" customWidth="1"/>
    <col min="4" max="4" width="11.26953125" bestFit="1" customWidth="1"/>
    <col min="5" max="5" width="10.7265625" bestFit="1" customWidth="1"/>
    <col min="6" max="6" width="11.1796875" bestFit="1" customWidth="1"/>
    <col min="7" max="7" width="12" customWidth="1"/>
    <col min="8" max="8" width="12.26953125" bestFit="1" customWidth="1"/>
    <col min="9" max="9" width="13.1796875" bestFit="1" customWidth="1"/>
    <col min="10" max="10" width="11.1796875" customWidth="1"/>
    <col min="11" max="11" width="10.7265625" bestFit="1" customWidth="1"/>
    <col min="12" max="12" width="12" bestFit="1" customWidth="1"/>
    <col min="13" max="13" width="10.7265625" bestFit="1" customWidth="1"/>
    <col min="14" max="14" width="11.54296875" bestFit="1" customWidth="1"/>
    <col min="15" max="15" width="10.7265625" style="130" bestFit="1" customWidth="1"/>
    <col min="16" max="17" width="11.453125" bestFit="1" customWidth="1"/>
  </cols>
  <sheetData>
    <row r="1" spans="1:17" ht="13.5" thickBot="1" x14ac:dyDescent="0.35">
      <c r="A1" s="5" t="s">
        <v>14</v>
      </c>
      <c r="B1" s="5" t="s">
        <v>15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</row>
    <row r="2" spans="1:17" ht="13" thickTop="1" x14ac:dyDescent="0.25">
      <c r="A2" s="27" t="s">
        <v>8</v>
      </c>
      <c r="B2" s="28" t="s">
        <v>9</v>
      </c>
      <c r="C2" s="12">
        <f t="shared" ref="C2:N2" si="0">C31+C53</f>
        <v>19289.753000000004</v>
      </c>
      <c r="D2" s="12">
        <f t="shared" si="0"/>
        <v>19990.428</v>
      </c>
      <c r="E2" s="12">
        <f t="shared" si="0"/>
        <v>18096.89</v>
      </c>
      <c r="F2" s="12">
        <f t="shared" si="0"/>
        <v>0</v>
      </c>
      <c r="G2" s="12">
        <f t="shared" si="0"/>
        <v>0</v>
      </c>
      <c r="H2" s="12">
        <f t="shared" si="0"/>
        <v>0</v>
      </c>
      <c r="I2" s="12">
        <f t="shared" si="0"/>
        <v>0</v>
      </c>
      <c r="J2" s="12">
        <f t="shared" si="0"/>
        <v>0</v>
      </c>
      <c r="K2" s="12">
        <f t="shared" si="0"/>
        <v>0</v>
      </c>
      <c r="L2" s="12">
        <f t="shared" si="0"/>
        <v>0</v>
      </c>
      <c r="M2" s="12">
        <f t="shared" si="0"/>
        <v>0</v>
      </c>
      <c r="N2" s="12">
        <f t="shared" si="0"/>
        <v>0</v>
      </c>
      <c r="O2" s="147"/>
      <c r="P2" s="338"/>
    </row>
    <row r="3" spans="1:17" x14ac:dyDescent="0.25">
      <c r="A3" s="27" t="s">
        <v>0</v>
      </c>
      <c r="B3" s="28" t="s">
        <v>9</v>
      </c>
      <c r="C3" s="12">
        <f t="shared" ref="C3:N3" si="1">C32+C54</f>
        <v>29.902000000000001</v>
      </c>
      <c r="D3" s="12">
        <f t="shared" si="1"/>
        <v>20.393000000000001</v>
      </c>
      <c r="E3" s="12">
        <f t="shared" si="1"/>
        <v>74.85799999999999</v>
      </c>
      <c r="F3" s="12">
        <f t="shared" si="1"/>
        <v>0</v>
      </c>
      <c r="G3" s="12">
        <f t="shared" si="1"/>
        <v>0</v>
      </c>
      <c r="H3" s="12">
        <f t="shared" si="1"/>
        <v>0</v>
      </c>
      <c r="I3" s="12">
        <f t="shared" si="1"/>
        <v>0</v>
      </c>
      <c r="J3" s="12">
        <f t="shared" si="1"/>
        <v>0</v>
      </c>
      <c r="K3" s="12">
        <f t="shared" si="1"/>
        <v>0</v>
      </c>
      <c r="L3" s="12">
        <f t="shared" si="1"/>
        <v>0</v>
      </c>
      <c r="M3" s="12">
        <f t="shared" si="1"/>
        <v>0</v>
      </c>
      <c r="N3" s="12">
        <f t="shared" si="1"/>
        <v>0</v>
      </c>
      <c r="O3" s="147"/>
      <c r="P3" s="338"/>
    </row>
    <row r="4" spans="1:17" x14ac:dyDescent="0.25">
      <c r="A4" s="229" t="s">
        <v>1</v>
      </c>
      <c r="B4" s="28" t="s">
        <v>9</v>
      </c>
      <c r="C4" s="12">
        <f t="shared" ref="C4:N4" si="2">C33+C55</f>
        <v>61442.335729999999</v>
      </c>
      <c r="D4" s="12">
        <f t="shared" si="2"/>
        <v>64872.761854000004</v>
      </c>
      <c r="E4" s="12">
        <f t="shared" si="2"/>
        <v>63196.604000000007</v>
      </c>
      <c r="F4" s="12">
        <f t="shared" si="2"/>
        <v>0</v>
      </c>
      <c r="G4" s="12">
        <f t="shared" si="2"/>
        <v>0</v>
      </c>
      <c r="H4" s="12">
        <f t="shared" si="2"/>
        <v>0</v>
      </c>
      <c r="I4" s="12">
        <f t="shared" si="2"/>
        <v>0</v>
      </c>
      <c r="J4" s="12">
        <f t="shared" si="2"/>
        <v>0</v>
      </c>
      <c r="K4" s="12">
        <f t="shared" si="2"/>
        <v>0</v>
      </c>
      <c r="L4" s="12">
        <f t="shared" si="2"/>
        <v>0</v>
      </c>
      <c r="M4" s="12">
        <f t="shared" si="2"/>
        <v>0</v>
      </c>
      <c r="N4" s="12">
        <f t="shared" si="2"/>
        <v>0</v>
      </c>
      <c r="O4" s="147"/>
      <c r="P4" s="147"/>
      <c r="Q4" s="147"/>
    </row>
    <row r="5" spans="1:17" x14ac:dyDescent="0.25">
      <c r="A5" s="107" t="s">
        <v>40</v>
      </c>
      <c r="B5" s="28" t="s">
        <v>9</v>
      </c>
      <c r="C5" s="12">
        <f t="shared" ref="C5:N5" si="3">C34+C56</f>
        <v>16.791730000000001</v>
      </c>
      <c r="D5" s="12">
        <f t="shared" si="3"/>
        <v>0.312</v>
      </c>
      <c r="E5" s="12">
        <f t="shared" si="3"/>
        <v>7.786999999999999</v>
      </c>
      <c r="F5" s="12">
        <f t="shared" si="3"/>
        <v>0</v>
      </c>
      <c r="G5" s="12">
        <f t="shared" si="3"/>
        <v>0</v>
      </c>
      <c r="H5" s="12">
        <f t="shared" si="3"/>
        <v>0</v>
      </c>
      <c r="I5" s="12">
        <f t="shared" si="3"/>
        <v>0</v>
      </c>
      <c r="J5" s="12">
        <f t="shared" si="3"/>
        <v>0</v>
      </c>
      <c r="K5" s="12">
        <f t="shared" si="3"/>
        <v>0</v>
      </c>
      <c r="L5" s="12">
        <f t="shared" si="3"/>
        <v>0</v>
      </c>
      <c r="M5" s="12">
        <f t="shared" si="3"/>
        <v>0</v>
      </c>
      <c r="N5" s="12">
        <f t="shared" si="3"/>
        <v>0</v>
      </c>
    </row>
    <row r="6" spans="1:17" x14ac:dyDescent="0.25">
      <c r="A6" s="27" t="s">
        <v>2</v>
      </c>
      <c r="B6" s="28" t="s">
        <v>9</v>
      </c>
      <c r="C6" s="12">
        <f t="shared" ref="C6:N6" si="4">C35+C57</f>
        <v>4608.2730000000001</v>
      </c>
      <c r="D6" s="12">
        <f t="shared" si="4"/>
        <v>4391.4139999999998</v>
      </c>
      <c r="E6" s="12">
        <f t="shared" si="4"/>
        <v>4501.3730000000005</v>
      </c>
      <c r="F6" s="12">
        <f t="shared" si="4"/>
        <v>0</v>
      </c>
      <c r="G6" s="12">
        <f t="shared" si="4"/>
        <v>0</v>
      </c>
      <c r="H6" s="12">
        <f t="shared" si="4"/>
        <v>0</v>
      </c>
      <c r="I6" s="12">
        <f t="shared" si="4"/>
        <v>0</v>
      </c>
      <c r="J6" s="12">
        <f t="shared" si="4"/>
        <v>0</v>
      </c>
      <c r="K6" s="12">
        <f t="shared" si="4"/>
        <v>0</v>
      </c>
      <c r="L6" s="12">
        <f t="shared" si="4"/>
        <v>0</v>
      </c>
      <c r="M6" s="12">
        <f t="shared" si="4"/>
        <v>0</v>
      </c>
      <c r="N6" s="12">
        <f t="shared" si="4"/>
        <v>0</v>
      </c>
    </row>
    <row r="7" spans="1:17" x14ac:dyDescent="0.25">
      <c r="A7" s="241" t="s">
        <v>39</v>
      </c>
      <c r="B7" s="242" t="s">
        <v>9</v>
      </c>
      <c r="C7" s="12">
        <f t="shared" ref="C7:N7" si="5">C36+C58</f>
        <v>0.02</v>
      </c>
      <c r="D7" s="12">
        <f t="shared" si="5"/>
        <v>0</v>
      </c>
      <c r="E7" s="12">
        <f t="shared" si="5"/>
        <v>0</v>
      </c>
      <c r="F7" s="12">
        <f t="shared" si="5"/>
        <v>0</v>
      </c>
      <c r="G7" s="12">
        <f t="shared" si="5"/>
        <v>0</v>
      </c>
      <c r="H7" s="12">
        <f t="shared" si="5"/>
        <v>0</v>
      </c>
      <c r="I7" s="12">
        <f t="shared" si="5"/>
        <v>0</v>
      </c>
      <c r="J7" s="12">
        <f t="shared" si="5"/>
        <v>0</v>
      </c>
      <c r="K7" s="12">
        <f t="shared" si="5"/>
        <v>0</v>
      </c>
      <c r="L7" s="12">
        <f t="shared" si="5"/>
        <v>0</v>
      </c>
      <c r="M7" s="12">
        <f t="shared" si="5"/>
        <v>0</v>
      </c>
      <c r="N7" s="12">
        <f t="shared" si="5"/>
        <v>0</v>
      </c>
    </row>
    <row r="8" spans="1:17" x14ac:dyDescent="0.25">
      <c r="A8" s="27" t="s">
        <v>35</v>
      </c>
      <c r="B8" s="199" t="s">
        <v>45</v>
      </c>
      <c r="C8" s="12">
        <f t="shared" ref="C8:N8" si="6">C37+C59</f>
        <v>4</v>
      </c>
      <c r="D8" s="12">
        <f t="shared" si="6"/>
        <v>3.8</v>
      </c>
      <c r="E8" s="12">
        <f t="shared" si="6"/>
        <v>3.9</v>
      </c>
      <c r="F8" s="12">
        <f t="shared" si="6"/>
        <v>0</v>
      </c>
      <c r="G8" s="12">
        <f t="shared" si="6"/>
        <v>0</v>
      </c>
      <c r="H8" s="12">
        <f t="shared" si="6"/>
        <v>0</v>
      </c>
      <c r="I8" s="12">
        <f t="shared" si="6"/>
        <v>0</v>
      </c>
      <c r="J8" s="12">
        <f t="shared" si="6"/>
        <v>0</v>
      </c>
      <c r="K8" s="12">
        <f t="shared" si="6"/>
        <v>0</v>
      </c>
      <c r="L8" s="12">
        <f t="shared" si="6"/>
        <v>0</v>
      </c>
      <c r="M8" s="12">
        <f t="shared" si="6"/>
        <v>0</v>
      </c>
      <c r="N8" s="12">
        <f t="shared" si="6"/>
        <v>0</v>
      </c>
    </row>
    <row r="9" spans="1:17" x14ac:dyDescent="0.25">
      <c r="A9" s="27" t="s">
        <v>4</v>
      </c>
      <c r="B9" s="28" t="s">
        <v>9</v>
      </c>
      <c r="C9" s="12">
        <f t="shared" ref="C9:N9" si="7">C38+C60</f>
        <v>15.198999999999998</v>
      </c>
      <c r="D9" s="12">
        <f t="shared" si="7"/>
        <v>9.8089999999999993</v>
      </c>
      <c r="E9" s="12">
        <f t="shared" si="7"/>
        <v>3.673</v>
      </c>
      <c r="F9" s="12">
        <f t="shared" si="7"/>
        <v>0</v>
      </c>
      <c r="G9" s="12">
        <f t="shared" si="7"/>
        <v>0</v>
      </c>
      <c r="H9" s="12">
        <f t="shared" si="7"/>
        <v>0</v>
      </c>
      <c r="I9" s="12">
        <f t="shared" si="7"/>
        <v>0</v>
      </c>
      <c r="J9" s="12">
        <f t="shared" si="7"/>
        <v>0</v>
      </c>
      <c r="K9" s="12">
        <f t="shared" si="7"/>
        <v>0</v>
      </c>
      <c r="L9" s="12">
        <f t="shared" si="7"/>
        <v>0</v>
      </c>
      <c r="M9" s="12">
        <f t="shared" si="7"/>
        <v>0</v>
      </c>
      <c r="N9" s="12">
        <f t="shared" si="7"/>
        <v>0</v>
      </c>
    </row>
    <row r="10" spans="1:17" x14ac:dyDescent="0.25">
      <c r="A10" s="290" t="s">
        <v>101</v>
      </c>
      <c r="B10" s="242" t="s">
        <v>91</v>
      </c>
      <c r="C10" s="12">
        <f t="shared" ref="C10:N10" si="8">C39+C61</f>
        <v>906.96299999999997</v>
      </c>
      <c r="D10" s="12">
        <f t="shared" si="8"/>
        <v>853.35100000000011</v>
      </c>
      <c r="E10" s="12">
        <f t="shared" si="8"/>
        <v>905.42524999999989</v>
      </c>
      <c r="F10" s="12">
        <f t="shared" si="8"/>
        <v>0</v>
      </c>
      <c r="G10" s="12">
        <f t="shared" si="8"/>
        <v>0</v>
      </c>
      <c r="H10" s="12">
        <f t="shared" si="8"/>
        <v>0</v>
      </c>
      <c r="I10" s="12">
        <f t="shared" si="8"/>
        <v>0</v>
      </c>
      <c r="J10" s="12">
        <f t="shared" si="8"/>
        <v>0</v>
      </c>
      <c r="K10" s="12">
        <f t="shared" si="8"/>
        <v>0</v>
      </c>
      <c r="L10" s="12">
        <f t="shared" si="8"/>
        <v>0</v>
      </c>
      <c r="M10" s="12">
        <f t="shared" si="8"/>
        <v>0</v>
      </c>
      <c r="N10" s="12">
        <f t="shared" si="8"/>
        <v>0</v>
      </c>
    </row>
    <row r="11" spans="1:17" x14ac:dyDescent="0.25">
      <c r="A11" s="290" t="s">
        <v>102</v>
      </c>
      <c r="B11" s="242" t="s">
        <v>10</v>
      </c>
      <c r="C11" s="12">
        <f t="shared" ref="C11:N11" si="9">C40+C62</f>
        <v>793.44200000000001</v>
      </c>
      <c r="D11" s="12">
        <f t="shared" si="9"/>
        <v>784.41800000000001</v>
      </c>
      <c r="E11" s="12">
        <f t="shared" si="9"/>
        <v>843.04099999999994</v>
      </c>
      <c r="F11" s="12">
        <f t="shared" si="9"/>
        <v>0</v>
      </c>
      <c r="G11" s="12">
        <f t="shared" si="9"/>
        <v>0</v>
      </c>
      <c r="H11" s="12">
        <f t="shared" si="9"/>
        <v>0</v>
      </c>
      <c r="I11" s="12">
        <f t="shared" si="9"/>
        <v>0</v>
      </c>
      <c r="J11" s="12">
        <f t="shared" si="9"/>
        <v>0</v>
      </c>
      <c r="K11" s="12">
        <f t="shared" si="9"/>
        <v>0</v>
      </c>
      <c r="L11" s="12">
        <f t="shared" si="9"/>
        <v>0</v>
      </c>
      <c r="M11" s="12">
        <f t="shared" si="9"/>
        <v>0</v>
      </c>
      <c r="N11" s="12">
        <f t="shared" si="9"/>
        <v>0</v>
      </c>
    </row>
    <row r="12" spans="1:17" x14ac:dyDescent="0.25">
      <c r="A12" s="27" t="s">
        <v>5</v>
      </c>
      <c r="B12" s="28" t="s">
        <v>9</v>
      </c>
      <c r="C12" s="12">
        <f t="shared" ref="C12:N12" si="10">C41+C63</f>
        <v>49.099340000000005</v>
      </c>
      <c r="D12" s="12">
        <f t="shared" si="10"/>
        <v>81.410854</v>
      </c>
      <c r="E12" s="12">
        <f>E41+E63</f>
        <v>53.252392</v>
      </c>
      <c r="F12" s="12">
        <f t="shared" si="10"/>
        <v>0</v>
      </c>
      <c r="G12" s="12">
        <f t="shared" si="10"/>
        <v>0</v>
      </c>
      <c r="H12" s="12">
        <f t="shared" si="10"/>
        <v>0</v>
      </c>
      <c r="I12" s="12">
        <f t="shared" si="10"/>
        <v>0</v>
      </c>
      <c r="J12" s="12">
        <f t="shared" si="10"/>
        <v>0</v>
      </c>
      <c r="K12" s="12">
        <f t="shared" si="10"/>
        <v>0</v>
      </c>
      <c r="L12" s="12">
        <f t="shared" si="10"/>
        <v>0</v>
      </c>
      <c r="M12" s="12">
        <f t="shared" si="10"/>
        <v>0</v>
      </c>
      <c r="N12" s="12">
        <f t="shared" si="10"/>
        <v>0</v>
      </c>
    </row>
    <row r="13" spans="1:17" x14ac:dyDescent="0.25">
      <c r="A13" s="107" t="s">
        <v>43</v>
      </c>
      <c r="B13" s="199" t="s">
        <v>45</v>
      </c>
      <c r="C13" s="12">
        <f t="shared" ref="C13:N13" si="11">C42+C64</f>
        <v>43115.748</v>
      </c>
      <c r="D13" s="12">
        <f t="shared" si="11"/>
        <v>38660.917999999998</v>
      </c>
      <c r="E13" s="12">
        <f t="shared" si="11"/>
        <v>34841.137999999999</v>
      </c>
      <c r="F13" s="12">
        <f t="shared" si="11"/>
        <v>0</v>
      </c>
      <c r="G13" s="12">
        <f t="shared" si="11"/>
        <v>0</v>
      </c>
      <c r="H13" s="12">
        <f t="shared" si="11"/>
        <v>0</v>
      </c>
      <c r="I13" s="12">
        <f t="shared" si="11"/>
        <v>0</v>
      </c>
      <c r="J13" s="12">
        <f t="shared" si="11"/>
        <v>0</v>
      </c>
      <c r="K13" s="12">
        <f t="shared" si="11"/>
        <v>0</v>
      </c>
      <c r="L13" s="12">
        <f t="shared" si="11"/>
        <v>0</v>
      </c>
      <c r="M13" s="12">
        <f t="shared" si="11"/>
        <v>0</v>
      </c>
      <c r="N13" s="12">
        <f t="shared" si="11"/>
        <v>0</v>
      </c>
    </row>
    <row r="14" spans="1:17" x14ac:dyDescent="0.25">
      <c r="A14" s="297" t="s">
        <v>104</v>
      </c>
      <c r="B14" s="28" t="s">
        <v>10</v>
      </c>
      <c r="C14" s="12">
        <f t="shared" ref="C14:N14" si="12">C43+C65</f>
        <v>3727.9700000000003</v>
      </c>
      <c r="D14" s="12">
        <f t="shared" si="12"/>
        <v>4271.09</v>
      </c>
      <c r="E14" s="12">
        <f t="shared" si="12"/>
        <v>2195.0300000000002</v>
      </c>
      <c r="F14" s="12">
        <f t="shared" si="12"/>
        <v>0</v>
      </c>
      <c r="G14" s="12">
        <f t="shared" si="12"/>
        <v>0</v>
      </c>
      <c r="H14" s="12">
        <f t="shared" si="12"/>
        <v>0</v>
      </c>
      <c r="I14" s="12">
        <f t="shared" si="12"/>
        <v>0</v>
      </c>
      <c r="J14" s="12">
        <f t="shared" si="12"/>
        <v>0</v>
      </c>
      <c r="K14" s="12">
        <f t="shared" si="12"/>
        <v>0</v>
      </c>
      <c r="L14" s="12">
        <f t="shared" si="12"/>
        <v>0</v>
      </c>
      <c r="M14" s="12">
        <f t="shared" si="12"/>
        <v>0</v>
      </c>
      <c r="N14" s="12">
        <f t="shared" si="12"/>
        <v>0</v>
      </c>
    </row>
    <row r="15" spans="1:17" x14ac:dyDescent="0.25">
      <c r="A15" s="297" t="s">
        <v>106</v>
      </c>
      <c r="B15" s="28" t="s">
        <v>10</v>
      </c>
      <c r="C15" s="12">
        <f t="shared" ref="C15:N15" si="13">C44+C66</f>
        <v>59.277999999999999</v>
      </c>
      <c r="D15" s="12">
        <f t="shared" si="13"/>
        <v>88.228999999999999</v>
      </c>
      <c r="E15" s="12">
        <f>E44+E66</f>
        <v>62.164999999999999</v>
      </c>
      <c r="F15" s="12">
        <f t="shared" si="13"/>
        <v>0</v>
      </c>
      <c r="G15" s="12">
        <f t="shared" si="13"/>
        <v>0</v>
      </c>
      <c r="H15" s="12">
        <f t="shared" si="13"/>
        <v>0</v>
      </c>
      <c r="I15" s="12">
        <f t="shared" si="13"/>
        <v>0</v>
      </c>
      <c r="J15" s="12">
        <f t="shared" si="13"/>
        <v>0</v>
      </c>
      <c r="K15" s="12">
        <f t="shared" si="13"/>
        <v>0</v>
      </c>
      <c r="L15" s="12">
        <f t="shared" si="13"/>
        <v>0</v>
      </c>
      <c r="M15" s="12">
        <f t="shared" si="13"/>
        <v>0</v>
      </c>
      <c r="N15" s="12">
        <f t="shared" si="13"/>
        <v>0</v>
      </c>
    </row>
    <row r="16" spans="1:17" x14ac:dyDescent="0.25">
      <c r="A16" s="297" t="s">
        <v>121</v>
      </c>
      <c r="B16" s="28" t="s">
        <v>10</v>
      </c>
      <c r="C16" s="12">
        <f t="shared" ref="C16:N16" si="14">C45+C67</f>
        <v>0</v>
      </c>
      <c r="D16" s="12">
        <f t="shared" si="14"/>
        <v>0</v>
      </c>
      <c r="E16" s="12">
        <f t="shared" si="14"/>
        <v>0</v>
      </c>
      <c r="F16" s="12">
        <f t="shared" si="14"/>
        <v>0</v>
      </c>
      <c r="G16" s="12">
        <f t="shared" si="14"/>
        <v>0</v>
      </c>
      <c r="H16" s="12">
        <f t="shared" si="14"/>
        <v>0</v>
      </c>
      <c r="I16" s="12">
        <f t="shared" si="14"/>
        <v>0</v>
      </c>
      <c r="J16" s="12">
        <f t="shared" si="14"/>
        <v>0</v>
      </c>
      <c r="K16" s="12">
        <f t="shared" si="14"/>
        <v>0</v>
      </c>
      <c r="L16" s="12">
        <f t="shared" si="14"/>
        <v>0</v>
      </c>
      <c r="M16" s="12">
        <f t="shared" si="14"/>
        <v>0</v>
      </c>
      <c r="N16" s="12">
        <f t="shared" si="14"/>
        <v>0</v>
      </c>
    </row>
    <row r="17" spans="1:21" x14ac:dyDescent="0.25">
      <c r="A17" s="27" t="s">
        <v>115</v>
      </c>
      <c r="B17" s="28" t="s">
        <v>10</v>
      </c>
      <c r="C17" s="12">
        <f t="shared" ref="C17:N17" si="15">C46+C68</f>
        <v>0</v>
      </c>
      <c r="D17" s="12">
        <f t="shared" si="15"/>
        <v>0</v>
      </c>
      <c r="E17" s="12">
        <f t="shared" si="15"/>
        <v>0</v>
      </c>
      <c r="F17" s="12">
        <f t="shared" si="15"/>
        <v>0</v>
      </c>
      <c r="G17" s="12">
        <f t="shared" si="15"/>
        <v>0</v>
      </c>
      <c r="H17" s="12">
        <f t="shared" si="15"/>
        <v>0</v>
      </c>
      <c r="I17" s="12">
        <f t="shared" si="15"/>
        <v>0</v>
      </c>
      <c r="J17" s="12">
        <f t="shared" si="15"/>
        <v>0</v>
      </c>
      <c r="K17" s="12">
        <f t="shared" si="15"/>
        <v>0</v>
      </c>
      <c r="L17" s="12">
        <f t="shared" si="15"/>
        <v>0</v>
      </c>
      <c r="M17" s="12">
        <f t="shared" si="15"/>
        <v>0</v>
      </c>
      <c r="N17" s="12">
        <f t="shared" si="15"/>
        <v>0</v>
      </c>
    </row>
    <row r="18" spans="1:21" x14ac:dyDescent="0.25">
      <c r="A18" s="317" t="s">
        <v>116</v>
      </c>
      <c r="B18" s="28" t="s">
        <v>10</v>
      </c>
      <c r="C18" s="12">
        <f t="shared" ref="C18:N18" si="16">C47+C69</f>
        <v>0</v>
      </c>
      <c r="D18" s="12">
        <f t="shared" si="16"/>
        <v>0</v>
      </c>
      <c r="E18" s="12">
        <f t="shared" si="16"/>
        <v>0</v>
      </c>
      <c r="F18" s="12">
        <f t="shared" si="16"/>
        <v>0</v>
      </c>
      <c r="G18" s="12">
        <f t="shared" si="16"/>
        <v>0</v>
      </c>
      <c r="H18" s="12">
        <f t="shared" si="16"/>
        <v>0</v>
      </c>
      <c r="I18" s="12">
        <f t="shared" si="16"/>
        <v>0</v>
      </c>
      <c r="J18" s="12">
        <f t="shared" si="16"/>
        <v>0</v>
      </c>
      <c r="K18" s="12">
        <f t="shared" si="16"/>
        <v>0</v>
      </c>
      <c r="L18" s="12">
        <f t="shared" si="16"/>
        <v>0</v>
      </c>
      <c r="M18" s="12">
        <f t="shared" si="16"/>
        <v>0</v>
      </c>
      <c r="N18" s="12">
        <f t="shared" si="16"/>
        <v>0</v>
      </c>
    </row>
    <row r="19" spans="1:21" ht="12.75" customHeight="1" x14ac:dyDescent="0.25">
      <c r="A19" s="261" t="s">
        <v>111</v>
      </c>
      <c r="B19" s="28" t="s">
        <v>10</v>
      </c>
      <c r="C19" s="12">
        <f t="shared" ref="C19:N19" si="17">C48+C70</f>
        <v>0</v>
      </c>
      <c r="D19" s="12">
        <f t="shared" si="17"/>
        <v>0</v>
      </c>
      <c r="E19" s="12">
        <f t="shared" si="17"/>
        <v>0</v>
      </c>
      <c r="F19" s="12">
        <f t="shared" si="17"/>
        <v>0</v>
      </c>
      <c r="G19" s="12">
        <f t="shared" si="17"/>
        <v>0</v>
      </c>
      <c r="H19" s="12">
        <f t="shared" si="17"/>
        <v>0</v>
      </c>
      <c r="I19" s="12">
        <f t="shared" si="17"/>
        <v>0</v>
      </c>
      <c r="J19" s="12">
        <f t="shared" si="17"/>
        <v>0</v>
      </c>
      <c r="K19" s="12">
        <f t="shared" si="17"/>
        <v>0</v>
      </c>
      <c r="L19" s="12">
        <f t="shared" si="17"/>
        <v>0</v>
      </c>
      <c r="M19" s="12">
        <f t="shared" si="17"/>
        <v>0</v>
      </c>
      <c r="N19" s="12">
        <f t="shared" si="17"/>
        <v>0</v>
      </c>
    </row>
    <row r="20" spans="1:21" x14ac:dyDescent="0.25">
      <c r="A20" s="66" t="s">
        <v>7</v>
      </c>
      <c r="B20" s="28" t="s">
        <v>10</v>
      </c>
      <c r="C20" s="12">
        <f t="shared" ref="C20:N20" si="18">C49+C71</f>
        <v>1762.72532</v>
      </c>
      <c r="D20" s="12">
        <f t="shared" si="18"/>
        <v>1719.0319200000004</v>
      </c>
      <c r="E20" s="12">
        <f t="shared" si="18"/>
        <v>1712.4571000000001</v>
      </c>
      <c r="F20" s="12">
        <f t="shared" si="18"/>
        <v>0</v>
      </c>
      <c r="G20" s="12">
        <f t="shared" si="18"/>
        <v>0</v>
      </c>
      <c r="H20" s="12">
        <f t="shared" si="18"/>
        <v>0</v>
      </c>
      <c r="I20" s="12">
        <f t="shared" si="18"/>
        <v>0</v>
      </c>
      <c r="J20" s="12">
        <f t="shared" si="18"/>
        <v>0</v>
      </c>
      <c r="K20" s="12">
        <f t="shared" si="18"/>
        <v>0</v>
      </c>
      <c r="L20" s="12">
        <f t="shared" si="18"/>
        <v>0</v>
      </c>
      <c r="M20" s="12">
        <f t="shared" si="18"/>
        <v>0</v>
      </c>
      <c r="N20" s="12">
        <f t="shared" si="18"/>
        <v>0</v>
      </c>
    </row>
    <row r="21" spans="1:21" ht="12.75" customHeight="1" x14ac:dyDescent="0.25">
      <c r="A21" s="209" t="s">
        <v>117</v>
      </c>
      <c r="B21" s="210" t="s">
        <v>10</v>
      </c>
      <c r="C21" s="12">
        <f t="shared" ref="C21:N21" si="19">C50+C72</f>
        <v>58.8</v>
      </c>
      <c r="D21" s="12">
        <f t="shared" si="19"/>
        <v>51.475000000000001</v>
      </c>
      <c r="E21" s="12">
        <f t="shared" si="19"/>
        <v>35.140999999999998</v>
      </c>
      <c r="F21" s="12">
        <f t="shared" si="19"/>
        <v>0</v>
      </c>
      <c r="G21" s="12">
        <f t="shared" si="19"/>
        <v>0</v>
      </c>
      <c r="H21" s="12">
        <f t="shared" si="19"/>
        <v>0</v>
      </c>
      <c r="I21" s="12">
        <f t="shared" si="19"/>
        <v>0</v>
      </c>
      <c r="J21" s="12">
        <f t="shared" si="19"/>
        <v>0</v>
      </c>
      <c r="K21" s="12">
        <f t="shared" si="19"/>
        <v>0</v>
      </c>
      <c r="L21" s="12">
        <f t="shared" si="19"/>
        <v>0</v>
      </c>
      <c r="M21" s="12">
        <f t="shared" si="19"/>
        <v>0</v>
      </c>
      <c r="N21" s="12">
        <f t="shared" si="19"/>
        <v>0</v>
      </c>
    </row>
    <row r="22" spans="1:21" s="130" customFormat="1" ht="24" customHeight="1" thickBot="1" x14ac:dyDescent="0.3">
      <c r="A22" s="182" t="s">
        <v>56</v>
      </c>
      <c r="B22" s="183"/>
      <c r="C22" s="184">
        <f t="shared" ref="C22:N22" si="20">C2+C3</f>
        <v>19319.655000000002</v>
      </c>
      <c r="D22" s="184">
        <f t="shared" si="20"/>
        <v>20010.821</v>
      </c>
      <c r="E22" s="184">
        <f t="shared" si="20"/>
        <v>18171.748</v>
      </c>
      <c r="F22" s="184">
        <f t="shared" si="20"/>
        <v>0</v>
      </c>
      <c r="G22" s="184">
        <f t="shared" si="20"/>
        <v>0</v>
      </c>
      <c r="H22" s="184">
        <f t="shared" si="20"/>
        <v>0</v>
      </c>
      <c r="I22" s="184">
        <f t="shared" si="20"/>
        <v>0</v>
      </c>
      <c r="J22" s="184">
        <f t="shared" si="20"/>
        <v>0</v>
      </c>
      <c r="K22" s="184">
        <f t="shared" si="20"/>
        <v>0</v>
      </c>
      <c r="L22" s="184">
        <f t="shared" si="20"/>
        <v>0</v>
      </c>
      <c r="M22" s="184">
        <f t="shared" si="20"/>
        <v>0</v>
      </c>
      <c r="N22" s="184">
        <f t="shared" si="20"/>
        <v>0</v>
      </c>
      <c r="O22" s="147"/>
      <c r="P22" s="147"/>
      <c r="Q22" s="147"/>
      <c r="R22" s="147"/>
      <c r="S22" s="147"/>
      <c r="T22" s="147"/>
      <c r="U22" s="147"/>
    </row>
    <row r="23" spans="1:21" s="130" customFormat="1" ht="13" thickBot="1" x14ac:dyDescent="0.3">
      <c r="A23" s="208" t="s">
        <v>48</v>
      </c>
      <c r="B23" s="172"/>
      <c r="C23" s="147">
        <f t="shared" ref="C23:N23" si="21">C4+C5</f>
        <v>61459.127459999996</v>
      </c>
      <c r="D23" s="147">
        <f t="shared" si="21"/>
        <v>64873.073854000002</v>
      </c>
      <c r="E23" s="147">
        <f t="shared" si="21"/>
        <v>63204.391000000003</v>
      </c>
      <c r="F23" s="147">
        <f t="shared" si="21"/>
        <v>0</v>
      </c>
      <c r="G23" s="147">
        <f t="shared" si="21"/>
        <v>0</v>
      </c>
      <c r="H23" s="147">
        <f t="shared" si="21"/>
        <v>0</v>
      </c>
      <c r="I23" s="147">
        <f t="shared" si="21"/>
        <v>0</v>
      </c>
      <c r="J23" s="147">
        <f t="shared" si="21"/>
        <v>0</v>
      </c>
      <c r="K23" s="147">
        <f t="shared" si="21"/>
        <v>0</v>
      </c>
      <c r="L23" s="147">
        <f t="shared" si="21"/>
        <v>0</v>
      </c>
      <c r="M23" s="147">
        <f t="shared" si="21"/>
        <v>0</v>
      </c>
      <c r="N23" s="147">
        <f t="shared" si="21"/>
        <v>0</v>
      </c>
      <c r="O23" s="147"/>
      <c r="P23" s="147"/>
      <c r="Q23" s="147"/>
      <c r="R23" s="147"/>
      <c r="S23" s="147"/>
      <c r="T23" s="147"/>
      <c r="U23" s="147"/>
    </row>
    <row r="24" spans="1:21" x14ac:dyDescent="0.25">
      <c r="A24" s="154" t="s">
        <v>68</v>
      </c>
      <c r="B24" s="155"/>
      <c r="C24" s="179">
        <f t="shared" ref="C24:N24" si="22">SUM(C2:C21)</f>
        <v>135880.30011999997</v>
      </c>
      <c r="D24" s="179">
        <f t="shared" si="22"/>
        <v>135798.84162800002</v>
      </c>
      <c r="E24" s="179">
        <f t="shared" si="22"/>
        <v>126532.73474199999</v>
      </c>
      <c r="F24" s="179">
        <f t="shared" si="22"/>
        <v>0</v>
      </c>
      <c r="G24" s="179">
        <f t="shared" si="22"/>
        <v>0</v>
      </c>
      <c r="H24" s="179">
        <f t="shared" si="22"/>
        <v>0</v>
      </c>
      <c r="I24" s="179">
        <f t="shared" si="22"/>
        <v>0</v>
      </c>
      <c r="J24" s="179">
        <f t="shared" si="22"/>
        <v>0</v>
      </c>
      <c r="K24" s="179">
        <f t="shared" si="22"/>
        <v>0</v>
      </c>
      <c r="L24" s="179">
        <f t="shared" si="22"/>
        <v>0</v>
      </c>
      <c r="M24" s="179">
        <f t="shared" si="22"/>
        <v>0</v>
      </c>
      <c r="N24" s="180">
        <f t="shared" si="22"/>
        <v>0</v>
      </c>
    </row>
    <row r="25" spans="1:21" ht="13.5" thickBot="1" x14ac:dyDescent="0.35">
      <c r="A25" s="160" t="s">
        <v>69</v>
      </c>
      <c r="B25" s="161"/>
      <c r="C25" s="164">
        <f>C24/'2016'!C18-1</f>
        <v>-0.5318031141894779</v>
      </c>
      <c r="D25" s="164">
        <f>D24/'2016'!D18-1</f>
        <v>0.73326115725550634</v>
      </c>
      <c r="E25" s="164">
        <f>E24/'2016'!E18-1</f>
        <v>0.14579355741985922</v>
      </c>
      <c r="F25" s="164">
        <f>F24/'2016'!F18-1</f>
        <v>-1</v>
      </c>
      <c r="G25" s="164">
        <f>G24/'2016'!G18-1</f>
        <v>-1</v>
      </c>
      <c r="H25" s="164">
        <f>H24/'2016'!H18-1</f>
        <v>-1</v>
      </c>
      <c r="I25" s="164">
        <f>I24/'2016'!I18-1</f>
        <v>-1</v>
      </c>
      <c r="J25" s="164">
        <f>J24/'2016'!J18-1</f>
        <v>-1</v>
      </c>
      <c r="K25" s="164">
        <f>K24/'2016'!K18-1</f>
        <v>-1</v>
      </c>
      <c r="L25" s="164">
        <f>L24/'2016'!L18-1</f>
        <v>-1</v>
      </c>
      <c r="M25" s="164">
        <f>M24/'2016'!M18-1</f>
        <v>-1</v>
      </c>
      <c r="N25" s="164">
        <f>N24/'2016'!N18-1</f>
        <v>-1</v>
      </c>
    </row>
    <row r="26" spans="1:21" ht="13" x14ac:dyDescent="0.3">
      <c r="A26" s="265" t="s">
        <v>48</v>
      </c>
      <c r="B26" s="155"/>
      <c r="C26" s="212">
        <f>C4/'2016'!C5-1</f>
        <v>-0.63258865382771878</v>
      </c>
      <c r="D26" s="212">
        <f>D4/'2016'!D5-1</f>
        <v>3.3978647268436895</v>
      </c>
      <c r="E26" s="212">
        <f>E4/'2016'!E5-1</f>
        <v>1.0977093840561936</v>
      </c>
      <c r="F26" s="212">
        <f>F4/'2016'!F5-1</f>
        <v>-1</v>
      </c>
      <c r="G26" s="212">
        <f>G4/'2016'!G5-1</f>
        <v>-1</v>
      </c>
      <c r="H26" s="212">
        <f>H4/'2016'!H5-1</f>
        <v>-1</v>
      </c>
      <c r="I26" s="212">
        <f>I4/'2016'!I5-1</f>
        <v>-1</v>
      </c>
      <c r="J26" s="212">
        <f>J4/'2016'!J5-1</f>
        <v>-1</v>
      </c>
      <c r="K26" s="212">
        <f>K4/'2016'!K5-1</f>
        <v>-1</v>
      </c>
      <c r="L26" s="212">
        <f>L4/'2016'!L5-1</f>
        <v>-1</v>
      </c>
      <c r="M26" s="212">
        <f>M4/'2016'!M5-1</f>
        <v>-1</v>
      </c>
      <c r="N26" s="212">
        <f>N4/'2016'!N5-1</f>
        <v>-1</v>
      </c>
    </row>
    <row r="27" spans="1:21" ht="13" x14ac:dyDescent="0.3">
      <c r="A27" s="268"/>
      <c r="B27" s="91"/>
      <c r="C27" s="335"/>
      <c r="D27" s="335"/>
      <c r="E27" s="335"/>
      <c r="F27" s="335"/>
      <c r="G27" s="335"/>
      <c r="H27" s="335"/>
      <c r="I27" s="176"/>
      <c r="J27" s="176"/>
      <c r="K27" s="269"/>
      <c r="L27" s="147"/>
      <c r="M27" s="176"/>
      <c r="N27" s="176"/>
    </row>
    <row r="28" spans="1:21" x14ac:dyDescent="0.25">
      <c r="A28" s="270" t="s">
        <v>29</v>
      </c>
      <c r="B28" s="271" t="s">
        <v>91</v>
      </c>
      <c r="C28" s="273"/>
      <c r="D28" s="273"/>
      <c r="E28" s="273"/>
      <c r="F28" s="273"/>
      <c r="G28" s="273"/>
      <c r="H28" s="273"/>
      <c r="I28" s="273"/>
      <c r="J28" s="273"/>
      <c r="K28" s="275"/>
      <c r="L28" s="274"/>
      <c r="M28" s="321"/>
      <c r="N28" s="321"/>
    </row>
    <row r="29" spans="1:21" ht="13" x14ac:dyDescent="0.3">
      <c r="A29" s="268"/>
      <c r="B29" s="91"/>
      <c r="C29" s="176"/>
      <c r="D29" s="176"/>
      <c r="E29" s="176"/>
      <c r="F29" s="176"/>
      <c r="G29" s="176"/>
      <c r="H29" s="176"/>
      <c r="I29" s="176"/>
      <c r="J29" s="176"/>
      <c r="K29" s="269"/>
      <c r="L29" s="147"/>
      <c r="M29" s="176"/>
      <c r="N29" s="176"/>
    </row>
    <row r="30" spans="1:21" ht="13.5" thickBot="1" x14ac:dyDescent="0.35">
      <c r="A30" s="5" t="s">
        <v>16</v>
      </c>
      <c r="B30" s="5" t="s">
        <v>15</v>
      </c>
      <c r="C30" s="6">
        <v>1</v>
      </c>
      <c r="D30" s="6">
        <v>2</v>
      </c>
      <c r="E30" s="6">
        <v>3</v>
      </c>
      <c r="F30" s="6">
        <v>4</v>
      </c>
      <c r="G30" s="6">
        <v>5</v>
      </c>
      <c r="H30" s="6">
        <v>6</v>
      </c>
      <c r="I30" s="6">
        <v>7</v>
      </c>
      <c r="J30" s="6">
        <v>8</v>
      </c>
      <c r="K30" s="6">
        <v>9</v>
      </c>
      <c r="L30" s="6">
        <v>10</v>
      </c>
      <c r="M30" s="6">
        <v>11</v>
      </c>
      <c r="N30" s="6">
        <v>12</v>
      </c>
    </row>
    <row r="31" spans="1:21" ht="13" thickTop="1" x14ac:dyDescent="0.25">
      <c r="A31" s="302" t="s">
        <v>8</v>
      </c>
      <c r="B31" s="210" t="s">
        <v>9</v>
      </c>
      <c r="C31" s="21"/>
      <c r="D31" s="21">
        <v>9.01</v>
      </c>
      <c r="E31" s="21">
        <v>18.3</v>
      </c>
      <c r="F31" s="21"/>
      <c r="G31" s="21"/>
      <c r="H31" s="21"/>
      <c r="I31" s="21"/>
      <c r="J31" s="25"/>
      <c r="K31" s="25"/>
      <c r="L31" s="25"/>
      <c r="M31" s="25"/>
      <c r="N31" s="21"/>
    </row>
    <row r="32" spans="1:21" x14ac:dyDescent="0.25">
      <c r="A32" s="302" t="s">
        <v>0</v>
      </c>
      <c r="B32" s="210" t="s">
        <v>9</v>
      </c>
      <c r="C32" s="21">
        <v>15.490000000000002</v>
      </c>
      <c r="D32" s="21">
        <v>19.29</v>
      </c>
      <c r="E32" s="21">
        <v>66.139999999999986</v>
      </c>
      <c r="F32" s="21"/>
      <c r="G32" s="21"/>
      <c r="H32" s="21"/>
      <c r="I32" s="21"/>
      <c r="J32" s="215"/>
      <c r="K32" s="266"/>
      <c r="L32" s="215"/>
      <c r="M32" s="219"/>
      <c r="N32" s="21"/>
    </row>
    <row r="33" spans="1:14" x14ac:dyDescent="0.25">
      <c r="A33" s="302" t="s">
        <v>1</v>
      </c>
      <c r="B33" s="262" t="s">
        <v>9</v>
      </c>
      <c r="C33" s="21"/>
      <c r="D33" s="21"/>
      <c r="E33" s="21"/>
      <c r="F33" s="21"/>
      <c r="G33" s="21"/>
      <c r="H33" s="21"/>
      <c r="I33" s="21"/>
      <c r="J33" s="244"/>
      <c r="K33" s="250"/>
      <c r="L33" s="247"/>
      <c r="M33" s="247"/>
      <c r="N33" s="21"/>
    </row>
    <row r="34" spans="1:14" x14ac:dyDescent="0.25">
      <c r="A34" s="303" t="s">
        <v>40</v>
      </c>
      <c r="B34" s="210" t="s">
        <v>9</v>
      </c>
      <c r="C34" s="21"/>
      <c r="D34" s="21"/>
      <c r="E34" s="21"/>
      <c r="F34" s="21"/>
      <c r="G34" s="21"/>
      <c r="H34" s="21"/>
      <c r="I34" s="21"/>
      <c r="J34" s="219"/>
      <c r="K34" s="328"/>
      <c r="L34" s="219"/>
      <c r="M34" s="219"/>
      <c r="N34" s="21"/>
    </row>
    <row r="35" spans="1:14" x14ac:dyDescent="0.25">
      <c r="A35" s="302" t="s">
        <v>2</v>
      </c>
      <c r="B35" s="221" t="s">
        <v>45</v>
      </c>
      <c r="C35" s="21"/>
      <c r="D35" s="21"/>
      <c r="E35" s="21"/>
      <c r="F35" s="21"/>
      <c r="G35" s="21"/>
      <c r="H35" s="21"/>
      <c r="I35" s="21"/>
      <c r="J35" s="219"/>
      <c r="K35" s="219"/>
      <c r="L35" s="219"/>
      <c r="M35" s="219"/>
      <c r="N35" s="21"/>
    </row>
    <row r="36" spans="1:14" x14ac:dyDescent="0.25">
      <c r="A36" s="290" t="s">
        <v>39</v>
      </c>
      <c r="B36" s="262" t="s">
        <v>9</v>
      </c>
      <c r="C36" s="21"/>
      <c r="D36" s="21"/>
      <c r="E36" s="21"/>
      <c r="F36" s="21"/>
      <c r="G36" s="21"/>
      <c r="H36" s="21"/>
      <c r="I36" s="21"/>
      <c r="J36" s="243"/>
      <c r="K36" s="243"/>
      <c r="L36" s="243"/>
      <c r="M36" s="243"/>
      <c r="N36" s="21"/>
    </row>
    <row r="37" spans="1:14" x14ac:dyDescent="0.25">
      <c r="A37" s="302" t="s">
        <v>35</v>
      </c>
      <c r="B37" s="210" t="s">
        <v>9</v>
      </c>
      <c r="C37" s="21"/>
      <c r="D37" s="21"/>
      <c r="E37" s="21"/>
      <c r="F37" s="21"/>
      <c r="G37" s="21"/>
      <c r="H37" s="21"/>
      <c r="I37" s="21"/>
      <c r="J37" s="222"/>
      <c r="K37" s="222"/>
      <c r="L37" s="222"/>
      <c r="M37" s="222"/>
      <c r="N37" s="21"/>
    </row>
    <row r="38" spans="1:14" x14ac:dyDescent="0.25">
      <c r="A38" s="302" t="s">
        <v>4</v>
      </c>
      <c r="B38" s="242" t="s">
        <v>91</v>
      </c>
      <c r="C38" s="21">
        <v>10.53</v>
      </c>
      <c r="D38" s="21"/>
      <c r="E38" s="21"/>
      <c r="F38" s="21"/>
      <c r="G38" s="21"/>
      <c r="H38" s="21"/>
      <c r="I38" s="21"/>
      <c r="J38" s="12"/>
      <c r="K38" s="12"/>
      <c r="L38" s="12"/>
      <c r="M38" s="12"/>
      <c r="N38" s="21"/>
    </row>
    <row r="39" spans="1:14" x14ac:dyDescent="0.25">
      <c r="A39" s="302" t="s">
        <v>101</v>
      </c>
      <c r="B39" s="242" t="s">
        <v>10</v>
      </c>
      <c r="C39" s="21"/>
      <c r="D39" s="21"/>
      <c r="E39" s="21"/>
      <c r="F39" s="21"/>
      <c r="G39" s="21"/>
      <c r="H39" s="21"/>
      <c r="I39" s="21"/>
      <c r="J39" s="12"/>
      <c r="K39" s="12"/>
      <c r="L39" s="12"/>
      <c r="M39" s="12"/>
      <c r="N39" s="21"/>
    </row>
    <row r="40" spans="1:14" x14ac:dyDescent="0.25">
      <c r="A40" s="302" t="s">
        <v>102</v>
      </c>
      <c r="B40" s="210" t="s">
        <v>9</v>
      </c>
      <c r="C40" s="21"/>
      <c r="D40" s="21"/>
      <c r="E40" s="21"/>
      <c r="F40" s="21"/>
      <c r="G40" s="21"/>
      <c r="H40" s="21"/>
      <c r="I40" s="21"/>
      <c r="J40" s="222"/>
      <c r="K40" s="222"/>
      <c r="L40" s="222"/>
      <c r="M40" s="222"/>
      <c r="N40" s="21"/>
    </row>
    <row r="41" spans="1:14" x14ac:dyDescent="0.25">
      <c r="A41" s="302" t="s">
        <v>5</v>
      </c>
      <c r="B41" s="221" t="s">
        <v>45</v>
      </c>
      <c r="C41" s="21">
        <v>11.040000000000001</v>
      </c>
      <c r="D41" s="21">
        <v>11.34</v>
      </c>
      <c r="E41" s="21">
        <v>5.78</v>
      </c>
      <c r="F41" s="21"/>
      <c r="G41" s="21"/>
      <c r="H41" s="21"/>
      <c r="I41" s="21"/>
      <c r="J41" s="222"/>
      <c r="K41" s="222"/>
      <c r="L41" s="222"/>
      <c r="M41" s="222"/>
      <c r="N41" s="21"/>
    </row>
    <row r="42" spans="1:14" x14ac:dyDescent="0.25">
      <c r="A42" s="303" t="s">
        <v>43</v>
      </c>
      <c r="B42" s="210" t="s">
        <v>10</v>
      </c>
      <c r="C42" s="21"/>
      <c r="D42" s="21"/>
      <c r="E42" s="21"/>
      <c r="F42" s="21"/>
      <c r="G42" s="21"/>
      <c r="H42" s="21"/>
      <c r="I42" s="21"/>
      <c r="J42" s="222"/>
      <c r="K42" s="222"/>
      <c r="L42" s="222"/>
      <c r="M42" s="222"/>
      <c r="N42" s="21"/>
    </row>
    <row r="43" spans="1:14" x14ac:dyDescent="0.25">
      <c r="A43" s="302" t="s">
        <v>104</v>
      </c>
      <c r="B43" s="210" t="s">
        <v>10</v>
      </c>
      <c r="C43" s="21"/>
      <c r="D43" s="21"/>
      <c r="E43" s="21"/>
      <c r="F43" s="21"/>
      <c r="G43" s="21"/>
      <c r="H43" s="21"/>
      <c r="I43" s="21"/>
      <c r="J43" s="219"/>
      <c r="K43" s="328"/>
      <c r="L43" s="219"/>
      <c r="M43" s="219"/>
      <c r="N43" s="21"/>
    </row>
    <row r="44" spans="1:14" x14ac:dyDescent="0.25">
      <c r="A44" s="302" t="s">
        <v>106</v>
      </c>
      <c r="B44" s="210" t="s">
        <v>10</v>
      </c>
      <c r="C44" s="21">
        <v>5.3699999999999992</v>
      </c>
      <c r="D44" s="21">
        <v>4.2200000000000006</v>
      </c>
      <c r="E44" s="21">
        <v>7.9200000000000008</v>
      </c>
      <c r="F44" s="21"/>
      <c r="G44" s="21"/>
      <c r="H44" s="21"/>
      <c r="I44" s="21"/>
      <c r="J44" s="330"/>
      <c r="K44" s="331"/>
      <c r="L44" s="330"/>
      <c r="M44" s="330"/>
      <c r="N44" s="21"/>
    </row>
    <row r="45" spans="1:14" x14ac:dyDescent="0.25">
      <c r="A45" s="302" t="s">
        <v>121</v>
      </c>
      <c r="B45" s="28" t="s">
        <v>10</v>
      </c>
      <c r="C45" s="21"/>
      <c r="D45" s="21"/>
      <c r="E45" s="21"/>
      <c r="F45" s="21"/>
      <c r="G45" s="21"/>
      <c r="H45" s="21"/>
      <c r="I45" s="21"/>
      <c r="J45" s="330"/>
      <c r="K45" s="331"/>
      <c r="L45" s="330"/>
      <c r="M45" s="330"/>
      <c r="N45" s="21"/>
    </row>
    <row r="46" spans="1:14" x14ac:dyDescent="0.25">
      <c r="A46" s="302" t="s">
        <v>115</v>
      </c>
      <c r="B46" s="262" t="s">
        <v>10</v>
      </c>
      <c r="C46" s="21"/>
      <c r="D46" s="21"/>
      <c r="E46" s="21"/>
      <c r="F46" s="21"/>
      <c r="G46" s="21"/>
      <c r="H46" s="21"/>
      <c r="I46" s="21"/>
      <c r="J46" s="243"/>
      <c r="K46" s="243"/>
      <c r="L46" s="243"/>
      <c r="M46" s="243"/>
      <c r="N46" s="21"/>
    </row>
    <row r="47" spans="1:14" x14ac:dyDescent="0.25">
      <c r="A47" s="290" t="s">
        <v>116</v>
      </c>
      <c r="B47" s="262" t="s">
        <v>10</v>
      </c>
      <c r="C47" s="21"/>
      <c r="D47" s="21"/>
      <c r="E47" s="21"/>
      <c r="F47" s="21"/>
      <c r="G47" s="21"/>
      <c r="H47" s="21"/>
      <c r="I47" s="21"/>
      <c r="J47" s="243"/>
      <c r="K47" s="243"/>
      <c r="L47" s="243"/>
      <c r="M47" s="243"/>
      <c r="N47" s="21"/>
    </row>
    <row r="48" spans="1:14" x14ac:dyDescent="0.25">
      <c r="A48" s="302" t="s">
        <v>111</v>
      </c>
      <c r="B48" s="210" t="s">
        <v>10</v>
      </c>
      <c r="C48" s="21"/>
      <c r="D48" s="21"/>
      <c r="E48" s="21"/>
      <c r="F48" s="21"/>
      <c r="G48" s="21"/>
      <c r="H48" s="21"/>
      <c r="I48" s="21"/>
      <c r="J48" s="219"/>
      <c r="K48" s="219"/>
      <c r="L48" s="219"/>
      <c r="M48" s="219"/>
      <c r="N48" s="21"/>
    </row>
    <row r="49" spans="1:14" x14ac:dyDescent="0.25">
      <c r="A49" s="302" t="s">
        <v>7</v>
      </c>
      <c r="B49" s="210" t="s">
        <v>10</v>
      </c>
      <c r="C49" s="21"/>
      <c r="D49" s="21"/>
      <c r="E49" s="21"/>
      <c r="F49" s="21"/>
      <c r="G49" s="21"/>
      <c r="H49" s="21"/>
      <c r="I49" s="21"/>
      <c r="J49" s="219"/>
      <c r="K49" s="219"/>
      <c r="L49" s="219"/>
      <c r="M49" s="219"/>
      <c r="N49" s="21"/>
    </row>
    <row r="50" spans="1:14" x14ac:dyDescent="0.25">
      <c r="A50" s="302" t="s">
        <v>117</v>
      </c>
      <c r="B50" s="210" t="s">
        <v>10</v>
      </c>
      <c r="C50" s="21"/>
      <c r="D50" s="21"/>
      <c r="E50" s="21"/>
      <c r="F50" s="21"/>
      <c r="G50" s="21"/>
      <c r="H50" s="21"/>
      <c r="I50" s="21"/>
      <c r="J50" s="215"/>
      <c r="K50" s="215"/>
      <c r="L50" s="215"/>
      <c r="M50" s="215"/>
      <c r="N50" s="21"/>
    </row>
    <row r="51" spans="1:14" x14ac:dyDescent="0.25">
      <c r="C51" s="135"/>
      <c r="D51" s="135"/>
      <c r="E51" s="135"/>
      <c r="F51" s="80"/>
      <c r="G51" s="80"/>
      <c r="H51" s="80"/>
    </row>
    <row r="52" spans="1:14" ht="13.5" thickBot="1" x14ac:dyDescent="0.35">
      <c r="A52" s="105" t="s">
        <v>17</v>
      </c>
      <c r="B52" s="7" t="s">
        <v>15</v>
      </c>
      <c r="C52" s="110">
        <v>1</v>
      </c>
      <c r="D52" s="8">
        <v>2</v>
      </c>
      <c r="E52" s="110">
        <v>3</v>
      </c>
      <c r="F52" s="8">
        <v>4</v>
      </c>
      <c r="G52" s="110">
        <v>5</v>
      </c>
      <c r="H52" s="110">
        <v>6</v>
      </c>
      <c r="I52" s="110">
        <v>7</v>
      </c>
      <c r="J52" s="8">
        <v>8</v>
      </c>
      <c r="K52" s="108">
        <v>9</v>
      </c>
      <c r="L52" s="8">
        <v>10</v>
      </c>
      <c r="M52" s="8">
        <v>11</v>
      </c>
      <c r="N52" s="8">
        <v>12</v>
      </c>
    </row>
    <row r="53" spans="1:14" ht="13" thickTop="1" x14ac:dyDescent="0.25">
      <c r="A53" s="302" t="s">
        <v>8</v>
      </c>
      <c r="B53" s="42" t="s">
        <v>9</v>
      </c>
      <c r="C53" s="111">
        <v>19289.753000000004</v>
      </c>
      <c r="D53" s="98">
        <v>19981.418000000001</v>
      </c>
      <c r="E53" s="113">
        <v>18078.59</v>
      </c>
      <c r="F53" s="25"/>
      <c r="G53" s="12"/>
      <c r="H53" s="21"/>
      <c r="I53" s="113"/>
      <c r="J53" s="25"/>
      <c r="K53" s="112"/>
      <c r="L53" s="25"/>
      <c r="M53" s="21"/>
      <c r="N53" s="21"/>
    </row>
    <row r="54" spans="1:14" x14ac:dyDescent="0.25">
      <c r="A54" s="302" t="s">
        <v>0</v>
      </c>
      <c r="B54" s="28" t="s">
        <v>9</v>
      </c>
      <c r="C54" s="103">
        <v>14.411999999999999</v>
      </c>
      <c r="D54" s="10">
        <v>1.103</v>
      </c>
      <c r="E54" s="103">
        <v>8.718</v>
      </c>
      <c r="F54" s="10"/>
      <c r="G54" s="12"/>
      <c r="H54" s="21"/>
      <c r="I54" s="103"/>
      <c r="J54" s="9"/>
      <c r="K54" s="109"/>
      <c r="L54" s="10"/>
      <c r="M54" s="10"/>
      <c r="N54" s="21"/>
    </row>
    <row r="55" spans="1:14" x14ac:dyDescent="0.25">
      <c r="A55" s="302" t="s">
        <v>1</v>
      </c>
      <c r="B55" s="28" t="s">
        <v>9</v>
      </c>
      <c r="C55" s="103">
        <v>61442.335729999999</v>
      </c>
      <c r="D55" s="10">
        <v>64872.761854000004</v>
      </c>
      <c r="E55" s="103">
        <v>63196.604000000007</v>
      </c>
      <c r="F55" s="10"/>
      <c r="G55" s="12"/>
      <c r="H55" s="21"/>
      <c r="I55" s="103"/>
      <c r="J55" s="9"/>
      <c r="K55" s="109"/>
      <c r="L55" s="10"/>
      <c r="M55" s="10"/>
      <c r="N55" s="21"/>
    </row>
    <row r="56" spans="1:14" x14ac:dyDescent="0.25">
      <c r="A56" s="303" t="s">
        <v>40</v>
      </c>
      <c r="B56" s="28" t="s">
        <v>9</v>
      </c>
      <c r="C56" s="103">
        <v>16.791730000000001</v>
      </c>
      <c r="D56" s="10">
        <v>0.312</v>
      </c>
      <c r="E56" s="103">
        <v>7.786999999999999</v>
      </c>
      <c r="F56" s="10"/>
      <c r="G56" s="12"/>
      <c r="H56" s="21"/>
      <c r="I56" s="103"/>
      <c r="J56" s="9"/>
      <c r="K56" s="109"/>
      <c r="L56" s="10"/>
      <c r="M56" s="10"/>
      <c r="N56" s="21"/>
    </row>
    <row r="57" spans="1:14" x14ac:dyDescent="0.25">
      <c r="A57" s="302" t="s">
        <v>2</v>
      </c>
      <c r="B57" s="28" t="s">
        <v>9</v>
      </c>
      <c r="C57" s="103">
        <v>4608.2730000000001</v>
      </c>
      <c r="D57" s="10">
        <v>4391.4139999999998</v>
      </c>
      <c r="E57" s="103">
        <v>4501.3730000000005</v>
      </c>
      <c r="F57" s="10"/>
      <c r="G57" s="12"/>
      <c r="H57" s="21"/>
      <c r="I57" s="103"/>
      <c r="J57" s="9"/>
      <c r="K57" s="109"/>
      <c r="L57" s="10"/>
      <c r="M57" s="10"/>
      <c r="N57" s="21"/>
    </row>
    <row r="58" spans="1:14" x14ac:dyDescent="0.25">
      <c r="A58" s="290" t="s">
        <v>39</v>
      </c>
      <c r="B58" s="242" t="s">
        <v>9</v>
      </c>
      <c r="C58" s="249">
        <v>0.02</v>
      </c>
      <c r="D58" s="247">
        <v>0</v>
      </c>
      <c r="E58" s="249"/>
      <c r="F58" s="247"/>
      <c r="G58" s="12"/>
      <c r="H58" s="21"/>
      <c r="I58" s="249"/>
      <c r="J58" s="244"/>
      <c r="K58" s="250"/>
      <c r="L58" s="247"/>
      <c r="M58" s="247"/>
      <c r="N58" s="21"/>
    </row>
    <row r="59" spans="1:14" x14ac:dyDescent="0.25">
      <c r="A59" s="302" t="s">
        <v>35</v>
      </c>
      <c r="B59" s="28" t="s">
        <v>45</v>
      </c>
      <c r="C59" s="103">
        <v>4</v>
      </c>
      <c r="D59" s="10">
        <v>3.8</v>
      </c>
      <c r="E59" s="103">
        <v>3.9</v>
      </c>
      <c r="F59" s="10"/>
      <c r="G59" s="12"/>
      <c r="H59" s="21"/>
      <c r="I59" s="103"/>
      <c r="J59" s="9"/>
      <c r="K59" s="109"/>
      <c r="L59" s="10"/>
      <c r="M59" s="10"/>
      <c r="N59" s="21"/>
    </row>
    <row r="60" spans="1:14" x14ac:dyDescent="0.25">
      <c r="A60" s="302" t="s">
        <v>4</v>
      </c>
      <c r="B60" s="28" t="s">
        <v>9</v>
      </c>
      <c r="C60" s="103">
        <v>4.6689999999999996</v>
      </c>
      <c r="D60" s="10">
        <v>9.8089999999999993</v>
      </c>
      <c r="E60" s="103">
        <v>3.673</v>
      </c>
      <c r="F60" s="10"/>
      <c r="G60" s="12"/>
      <c r="H60" s="21"/>
      <c r="I60" s="103"/>
      <c r="J60" s="9"/>
      <c r="K60" s="109"/>
      <c r="L60" s="10"/>
      <c r="M60" s="10"/>
      <c r="N60" s="21"/>
    </row>
    <row r="61" spans="1:14" x14ac:dyDescent="0.25">
      <c r="A61" s="302" t="s">
        <v>101</v>
      </c>
      <c r="B61" s="242" t="s">
        <v>91</v>
      </c>
      <c r="C61" s="12">
        <v>906.96299999999997</v>
      </c>
      <c r="D61" s="12">
        <v>853.35100000000011</v>
      </c>
      <c r="E61" s="12">
        <v>905.42524999999989</v>
      </c>
      <c r="F61" s="12"/>
      <c r="G61" s="12"/>
      <c r="H61" s="21"/>
      <c r="I61" s="12"/>
      <c r="J61" s="12"/>
      <c r="K61" s="12"/>
      <c r="L61" s="12"/>
      <c r="M61" s="12"/>
      <c r="N61" s="21"/>
    </row>
    <row r="62" spans="1:14" x14ac:dyDescent="0.25">
      <c r="A62" s="302" t="s">
        <v>102</v>
      </c>
      <c r="B62" s="242" t="s">
        <v>10</v>
      </c>
      <c r="C62" s="12">
        <v>793.44200000000001</v>
      </c>
      <c r="D62" s="12">
        <v>784.41800000000001</v>
      </c>
      <c r="E62" s="12">
        <v>843.04099999999994</v>
      </c>
      <c r="F62" s="12"/>
      <c r="G62" s="12"/>
      <c r="H62" s="21"/>
      <c r="I62" s="12"/>
      <c r="J62" s="12"/>
      <c r="K62" s="12"/>
      <c r="L62" s="12"/>
      <c r="M62" s="12"/>
      <c r="N62" s="21"/>
    </row>
    <row r="63" spans="1:14" x14ac:dyDescent="0.25">
      <c r="A63" s="302" t="s">
        <v>5</v>
      </c>
      <c r="B63" s="28" t="s">
        <v>9</v>
      </c>
      <c r="C63" s="103">
        <v>38.059340000000006</v>
      </c>
      <c r="D63" s="10">
        <v>70.070853999999997</v>
      </c>
      <c r="E63" s="103">
        <v>47.472391999999999</v>
      </c>
      <c r="F63" s="10"/>
      <c r="G63" s="12"/>
      <c r="H63" s="21"/>
      <c r="I63" s="103"/>
      <c r="J63" s="9"/>
      <c r="K63" s="109"/>
      <c r="L63" s="10"/>
      <c r="M63" s="10"/>
      <c r="N63" s="21"/>
    </row>
    <row r="64" spans="1:14" x14ac:dyDescent="0.25">
      <c r="A64" s="303" t="s">
        <v>43</v>
      </c>
      <c r="B64" s="28" t="s">
        <v>45</v>
      </c>
      <c r="C64" s="103">
        <v>43115.748</v>
      </c>
      <c r="D64" s="10">
        <v>38660.917999999998</v>
      </c>
      <c r="E64" s="103">
        <v>34841.137999999999</v>
      </c>
      <c r="F64" s="10"/>
      <c r="G64" s="12"/>
      <c r="H64" s="21"/>
      <c r="I64" s="103"/>
      <c r="J64" s="9"/>
      <c r="K64" s="109"/>
      <c r="L64" s="10"/>
      <c r="M64" s="10"/>
      <c r="N64" s="21"/>
    </row>
    <row r="65" spans="1:14" x14ac:dyDescent="0.25">
      <c r="A65" s="302" t="s">
        <v>104</v>
      </c>
      <c r="B65" s="28" t="s">
        <v>10</v>
      </c>
      <c r="C65" s="304">
        <v>3727.9700000000003</v>
      </c>
      <c r="D65" s="300">
        <v>4271.09</v>
      </c>
      <c r="E65" s="304">
        <v>2195.0300000000002</v>
      </c>
      <c r="F65" s="300"/>
      <c r="G65" s="12"/>
      <c r="H65" s="21"/>
      <c r="I65" s="304"/>
      <c r="J65" s="299"/>
      <c r="K65" s="305"/>
      <c r="L65" s="300"/>
      <c r="M65" s="300"/>
      <c r="N65" s="21"/>
    </row>
    <row r="66" spans="1:14" x14ac:dyDescent="0.25">
      <c r="A66" s="302" t="s">
        <v>106</v>
      </c>
      <c r="B66" s="28" t="s">
        <v>10</v>
      </c>
      <c r="C66" s="304">
        <v>53.908000000000001</v>
      </c>
      <c r="D66" s="300">
        <v>84.009</v>
      </c>
      <c r="E66" s="304">
        <v>54.244999999999997</v>
      </c>
      <c r="F66" s="300"/>
      <c r="G66" s="12"/>
      <c r="H66" s="21"/>
      <c r="I66" s="304"/>
      <c r="J66" s="299"/>
      <c r="K66" s="305"/>
      <c r="L66" s="300"/>
      <c r="M66" s="300"/>
      <c r="N66" s="21"/>
    </row>
    <row r="67" spans="1:14" x14ac:dyDescent="0.25">
      <c r="A67" s="302" t="s">
        <v>121</v>
      </c>
      <c r="B67" s="28" t="s">
        <v>10</v>
      </c>
      <c r="C67" s="304"/>
      <c r="D67" s="300"/>
      <c r="E67" s="304"/>
      <c r="F67" s="300"/>
      <c r="G67" s="12"/>
      <c r="H67" s="21"/>
      <c r="I67" s="304"/>
      <c r="J67" s="299"/>
      <c r="K67" s="305"/>
      <c r="L67" s="300"/>
      <c r="M67" s="300"/>
      <c r="N67" s="21"/>
    </row>
    <row r="68" spans="1:14" x14ac:dyDescent="0.25">
      <c r="A68" s="302" t="s">
        <v>115</v>
      </c>
      <c r="B68" s="28" t="s">
        <v>10</v>
      </c>
      <c r="C68" s="103"/>
      <c r="D68" s="10"/>
      <c r="E68" s="103"/>
      <c r="F68" s="10"/>
      <c r="G68" s="12"/>
      <c r="H68" s="21"/>
      <c r="I68" s="103"/>
      <c r="J68" s="9"/>
      <c r="K68" s="109"/>
      <c r="L68" s="10"/>
      <c r="M68" s="10"/>
      <c r="N68" s="21"/>
    </row>
    <row r="69" spans="1:14" x14ac:dyDescent="0.25">
      <c r="A69" s="290" t="s">
        <v>116</v>
      </c>
      <c r="B69" s="28" t="s">
        <v>10</v>
      </c>
      <c r="C69" s="304"/>
      <c r="D69" s="247"/>
      <c r="E69" s="304"/>
      <c r="F69" s="247"/>
      <c r="G69" s="12"/>
      <c r="H69" s="21"/>
      <c r="I69" s="304"/>
      <c r="J69" s="244"/>
      <c r="K69" s="250"/>
      <c r="L69" s="247"/>
      <c r="M69" s="247"/>
      <c r="N69" s="21"/>
    </row>
    <row r="70" spans="1:14" x14ac:dyDescent="0.25">
      <c r="A70" s="290" t="s">
        <v>111</v>
      </c>
      <c r="B70" s="28" t="s">
        <v>10</v>
      </c>
      <c r="C70" s="249"/>
      <c r="D70" s="247"/>
      <c r="E70" s="249"/>
      <c r="F70" s="247"/>
      <c r="G70" s="12"/>
      <c r="H70" s="21"/>
      <c r="I70" s="249"/>
      <c r="J70" s="244"/>
      <c r="K70" s="250"/>
      <c r="L70" s="247"/>
      <c r="M70" s="247"/>
      <c r="N70" s="21"/>
    </row>
    <row r="71" spans="1:14" x14ac:dyDescent="0.25">
      <c r="A71" s="302" t="s">
        <v>7</v>
      </c>
      <c r="B71" s="28" t="s">
        <v>10</v>
      </c>
      <c r="C71" s="103">
        <v>1762.72532</v>
      </c>
      <c r="D71" s="10">
        <v>1719.0319200000004</v>
      </c>
      <c r="E71" s="103">
        <v>1712.4571000000001</v>
      </c>
      <c r="F71" s="10"/>
      <c r="G71" s="12"/>
      <c r="H71" s="21"/>
      <c r="I71" s="103"/>
      <c r="J71" s="9"/>
      <c r="K71" s="109"/>
      <c r="L71" s="10"/>
      <c r="M71" s="10"/>
      <c r="N71" s="21"/>
    </row>
    <row r="72" spans="1:14" x14ac:dyDescent="0.25">
      <c r="A72" s="302" t="s">
        <v>117</v>
      </c>
      <c r="B72" s="28" t="s">
        <v>10</v>
      </c>
      <c r="C72" s="10">
        <v>58.8</v>
      </c>
      <c r="D72" s="10">
        <v>51.475000000000001</v>
      </c>
      <c r="E72" s="10">
        <v>35.140999999999998</v>
      </c>
      <c r="F72" s="10"/>
      <c r="G72" s="12"/>
      <c r="H72" s="21"/>
      <c r="I72" s="10"/>
      <c r="J72" s="9"/>
      <c r="K72" s="10"/>
      <c r="L72" s="10"/>
      <c r="M72" s="10"/>
      <c r="N72" s="21"/>
    </row>
    <row r="73" spans="1:14" ht="13" x14ac:dyDescent="0.3">
      <c r="A73" s="345"/>
      <c r="B73" s="345"/>
      <c r="C73" s="345"/>
      <c r="D73" s="345"/>
      <c r="E73" s="345"/>
      <c r="F73" s="345"/>
      <c r="G73" s="345"/>
      <c r="H73" s="345"/>
      <c r="I73" s="345"/>
      <c r="J73" s="345"/>
      <c r="K73" s="345"/>
      <c r="L73" s="345"/>
      <c r="M73" s="345"/>
      <c r="N73" s="345"/>
    </row>
    <row r="74" spans="1:14" ht="13.5" thickBot="1" x14ac:dyDescent="0.35">
      <c r="A74" s="5" t="s">
        <v>14</v>
      </c>
      <c r="B74" s="5" t="s">
        <v>15</v>
      </c>
      <c r="C74" s="6">
        <v>1</v>
      </c>
      <c r="D74" s="6">
        <v>2</v>
      </c>
      <c r="E74" s="6">
        <v>3</v>
      </c>
      <c r="F74" s="6">
        <v>4</v>
      </c>
      <c r="G74" s="6">
        <v>5</v>
      </c>
      <c r="H74" s="6">
        <v>6</v>
      </c>
      <c r="I74" s="6">
        <v>7</v>
      </c>
      <c r="J74" s="6">
        <v>8</v>
      </c>
      <c r="K74" s="6">
        <v>9</v>
      </c>
      <c r="L74" s="6">
        <v>10</v>
      </c>
      <c r="M74" s="6">
        <v>11</v>
      </c>
      <c r="N74" s="6">
        <v>12</v>
      </c>
    </row>
    <row r="75" spans="1:14" ht="13" thickTop="1" x14ac:dyDescent="0.25">
      <c r="A75" s="302" t="s">
        <v>8</v>
      </c>
      <c r="B75" s="28" t="s">
        <v>44</v>
      </c>
      <c r="C75" s="4">
        <f t="shared" ref="C75:N75" si="23">C97+C119</f>
        <v>10860130.950000001</v>
      </c>
      <c r="D75" s="4">
        <f t="shared" si="23"/>
        <v>11249538.356000001</v>
      </c>
      <c r="E75" s="4">
        <f t="shared" si="23"/>
        <v>10178246.202500001</v>
      </c>
      <c r="F75" s="4">
        <f t="shared" si="23"/>
        <v>0</v>
      </c>
      <c r="G75" s="4">
        <f t="shared" si="23"/>
        <v>0</v>
      </c>
      <c r="H75" s="4">
        <f t="shared" si="23"/>
        <v>0</v>
      </c>
      <c r="I75" s="4">
        <f t="shared" si="23"/>
        <v>0</v>
      </c>
      <c r="J75" s="4">
        <f t="shared" si="23"/>
        <v>0</v>
      </c>
      <c r="K75" s="4">
        <f t="shared" si="23"/>
        <v>0</v>
      </c>
      <c r="L75" s="4">
        <f t="shared" si="23"/>
        <v>0</v>
      </c>
      <c r="M75" s="4">
        <f t="shared" si="23"/>
        <v>0</v>
      </c>
      <c r="N75" s="4">
        <f t="shared" si="23"/>
        <v>0</v>
      </c>
    </row>
    <row r="76" spans="1:14" ht="13.5" customHeight="1" x14ac:dyDescent="0.25">
      <c r="A76" s="302" t="s">
        <v>0</v>
      </c>
      <c r="B76" s="28" t="s">
        <v>44</v>
      </c>
      <c r="C76" s="4">
        <f t="shared" ref="C76:N76" si="24">C98+C120</f>
        <v>8113.9775399999999</v>
      </c>
      <c r="D76" s="4">
        <f t="shared" si="24"/>
        <v>621.02425000000005</v>
      </c>
      <c r="E76" s="4">
        <f t="shared" si="24"/>
        <v>4908.3575000000001</v>
      </c>
      <c r="F76" s="4">
        <f t="shared" si="24"/>
        <v>0</v>
      </c>
      <c r="G76" s="4">
        <f t="shared" si="24"/>
        <v>0</v>
      </c>
      <c r="H76" s="4">
        <f t="shared" si="24"/>
        <v>0</v>
      </c>
      <c r="I76" s="4">
        <f t="shared" si="24"/>
        <v>0</v>
      </c>
      <c r="J76" s="4">
        <f t="shared" si="24"/>
        <v>0</v>
      </c>
      <c r="K76" s="4">
        <f t="shared" si="24"/>
        <v>0</v>
      </c>
      <c r="L76" s="4">
        <f t="shared" si="24"/>
        <v>0</v>
      </c>
      <c r="M76" s="4">
        <f t="shared" si="24"/>
        <v>0</v>
      </c>
      <c r="N76" s="4">
        <f t="shared" si="24"/>
        <v>0</v>
      </c>
    </row>
    <row r="77" spans="1:14" x14ac:dyDescent="0.25">
      <c r="A77" s="302" t="s">
        <v>1</v>
      </c>
      <c r="B77" s="28" t="s">
        <v>44</v>
      </c>
      <c r="C77" s="4">
        <f t="shared" ref="C77:N77" si="25">C99+C121</f>
        <v>22856548.900000002</v>
      </c>
      <c r="D77" s="4">
        <f t="shared" si="25"/>
        <v>24132667.399999999</v>
      </c>
      <c r="E77" s="4">
        <f t="shared" si="25"/>
        <v>23509136.68</v>
      </c>
      <c r="F77" s="4">
        <f t="shared" si="25"/>
        <v>0</v>
      </c>
      <c r="G77" s="4">
        <f t="shared" si="25"/>
        <v>0</v>
      </c>
      <c r="H77" s="4">
        <f t="shared" si="25"/>
        <v>0</v>
      </c>
      <c r="I77" s="4">
        <f t="shared" si="25"/>
        <v>0</v>
      </c>
      <c r="J77" s="4">
        <f t="shared" si="25"/>
        <v>0</v>
      </c>
      <c r="K77" s="4">
        <f t="shared" si="25"/>
        <v>0</v>
      </c>
      <c r="L77" s="4">
        <f t="shared" si="25"/>
        <v>0</v>
      </c>
      <c r="M77" s="4">
        <f t="shared" si="25"/>
        <v>0</v>
      </c>
      <c r="N77" s="4">
        <f t="shared" si="25"/>
        <v>0</v>
      </c>
    </row>
    <row r="78" spans="1:14" x14ac:dyDescent="0.25">
      <c r="A78" s="303" t="s">
        <v>40</v>
      </c>
      <c r="B78" s="28" t="s">
        <v>44</v>
      </c>
      <c r="C78" s="4">
        <f t="shared" ref="C78:N78" si="26">C100+C122</f>
        <v>6246.52</v>
      </c>
      <c r="D78" s="4">
        <f t="shared" si="26"/>
        <v>116.05999999999999</v>
      </c>
      <c r="E78" s="4">
        <f t="shared" si="26"/>
        <v>2896.76</v>
      </c>
      <c r="F78" s="4">
        <f t="shared" si="26"/>
        <v>0</v>
      </c>
      <c r="G78" s="4">
        <f t="shared" si="26"/>
        <v>0</v>
      </c>
      <c r="H78" s="4">
        <f t="shared" si="26"/>
        <v>0</v>
      </c>
      <c r="I78" s="4">
        <f t="shared" si="26"/>
        <v>0</v>
      </c>
      <c r="J78" s="4">
        <f t="shared" si="26"/>
        <v>0</v>
      </c>
      <c r="K78" s="4">
        <f t="shared" si="26"/>
        <v>0</v>
      </c>
      <c r="L78" s="4">
        <f t="shared" si="26"/>
        <v>0</v>
      </c>
      <c r="M78" s="4">
        <f t="shared" si="26"/>
        <v>0</v>
      </c>
      <c r="N78" s="4">
        <f t="shared" si="26"/>
        <v>0</v>
      </c>
    </row>
    <row r="79" spans="1:14" x14ac:dyDescent="0.25">
      <c r="A79" s="302" t="s">
        <v>2</v>
      </c>
      <c r="B79" s="28" t="s">
        <v>44</v>
      </c>
      <c r="C79" s="4">
        <f t="shared" ref="C79:N79" si="27">C101+C123</f>
        <v>460827.3</v>
      </c>
      <c r="D79" s="4">
        <f t="shared" si="27"/>
        <v>439141.39999999997</v>
      </c>
      <c r="E79" s="4">
        <f t="shared" si="27"/>
        <v>450137.3</v>
      </c>
      <c r="F79" s="4">
        <f t="shared" si="27"/>
        <v>0</v>
      </c>
      <c r="G79" s="4">
        <f t="shared" si="27"/>
        <v>0</v>
      </c>
      <c r="H79" s="4">
        <f t="shared" si="27"/>
        <v>0</v>
      </c>
      <c r="I79" s="4">
        <f t="shared" si="27"/>
        <v>0</v>
      </c>
      <c r="J79" s="4">
        <f t="shared" si="27"/>
        <v>0</v>
      </c>
      <c r="K79" s="4">
        <f t="shared" si="27"/>
        <v>0</v>
      </c>
      <c r="L79" s="4">
        <f t="shared" si="27"/>
        <v>0</v>
      </c>
      <c r="M79" s="4">
        <f t="shared" si="27"/>
        <v>0</v>
      </c>
      <c r="N79" s="4">
        <f t="shared" si="27"/>
        <v>0</v>
      </c>
    </row>
    <row r="80" spans="1:14" x14ac:dyDescent="0.25">
      <c r="A80" s="290" t="s">
        <v>39</v>
      </c>
      <c r="B80" s="262" t="s">
        <v>44</v>
      </c>
      <c r="C80" s="4">
        <f t="shared" ref="C80:N80" si="28">C102+C124</f>
        <v>7.44</v>
      </c>
      <c r="D80" s="4">
        <f t="shared" si="28"/>
        <v>0</v>
      </c>
      <c r="E80" s="4">
        <f t="shared" si="28"/>
        <v>0</v>
      </c>
      <c r="F80" s="4">
        <f t="shared" si="28"/>
        <v>0</v>
      </c>
      <c r="G80" s="4">
        <f t="shared" si="28"/>
        <v>0</v>
      </c>
      <c r="H80" s="4">
        <f t="shared" si="28"/>
        <v>0</v>
      </c>
      <c r="I80" s="4">
        <f t="shared" si="28"/>
        <v>0</v>
      </c>
      <c r="J80" s="4">
        <f t="shared" si="28"/>
        <v>0</v>
      </c>
      <c r="K80" s="4">
        <f t="shared" si="28"/>
        <v>0</v>
      </c>
      <c r="L80" s="4">
        <f t="shared" si="28"/>
        <v>0</v>
      </c>
      <c r="M80" s="4">
        <f t="shared" si="28"/>
        <v>0</v>
      </c>
      <c r="N80" s="4">
        <f t="shared" si="28"/>
        <v>0</v>
      </c>
    </row>
    <row r="81" spans="1:14" x14ac:dyDescent="0.25">
      <c r="A81" s="302" t="s">
        <v>35</v>
      </c>
      <c r="B81" s="28" t="s">
        <v>44</v>
      </c>
      <c r="C81" s="4">
        <f t="shared" ref="C81:N81" si="29">C103+C125</f>
        <v>98.58</v>
      </c>
      <c r="D81" s="4">
        <f t="shared" si="29"/>
        <v>93.65</v>
      </c>
      <c r="E81" s="4">
        <f t="shared" si="29"/>
        <v>96.12</v>
      </c>
      <c r="F81" s="4">
        <f t="shared" si="29"/>
        <v>0</v>
      </c>
      <c r="G81" s="4">
        <f t="shared" si="29"/>
        <v>0</v>
      </c>
      <c r="H81" s="4">
        <f t="shared" si="29"/>
        <v>0</v>
      </c>
      <c r="I81" s="4">
        <f t="shared" si="29"/>
        <v>0</v>
      </c>
      <c r="J81" s="4">
        <f t="shared" si="29"/>
        <v>0</v>
      </c>
      <c r="K81" s="4">
        <f t="shared" si="29"/>
        <v>0</v>
      </c>
      <c r="L81" s="4">
        <f t="shared" si="29"/>
        <v>0</v>
      </c>
      <c r="M81" s="4">
        <f t="shared" si="29"/>
        <v>0</v>
      </c>
      <c r="N81" s="4">
        <f t="shared" si="29"/>
        <v>0</v>
      </c>
    </row>
    <row r="82" spans="1:14" x14ac:dyDescent="0.25">
      <c r="A82" s="302" t="s">
        <v>4</v>
      </c>
      <c r="B82" s="28" t="s">
        <v>44</v>
      </c>
      <c r="C82" s="4">
        <f t="shared" ref="C82:N82" si="30">C104+C126</f>
        <v>2628.6587</v>
      </c>
      <c r="D82" s="4">
        <f t="shared" si="30"/>
        <v>5522.47</v>
      </c>
      <c r="E82" s="4">
        <f t="shared" si="30"/>
        <v>2067.9</v>
      </c>
      <c r="F82" s="4">
        <f t="shared" si="30"/>
        <v>0</v>
      </c>
      <c r="G82" s="4">
        <f t="shared" si="30"/>
        <v>0</v>
      </c>
      <c r="H82" s="4">
        <f t="shared" si="30"/>
        <v>0</v>
      </c>
      <c r="I82" s="4">
        <f t="shared" si="30"/>
        <v>0</v>
      </c>
      <c r="J82" s="4">
        <f t="shared" si="30"/>
        <v>0</v>
      </c>
      <c r="K82" s="4">
        <f t="shared" si="30"/>
        <v>0</v>
      </c>
      <c r="L82" s="4">
        <f t="shared" si="30"/>
        <v>0</v>
      </c>
      <c r="M82" s="4">
        <f t="shared" si="30"/>
        <v>0</v>
      </c>
      <c r="N82" s="4">
        <f t="shared" si="30"/>
        <v>0</v>
      </c>
    </row>
    <row r="83" spans="1:14" x14ac:dyDescent="0.25">
      <c r="A83" s="302" t="s">
        <v>101</v>
      </c>
      <c r="B83" s="28" t="s">
        <v>44</v>
      </c>
      <c r="C83" s="4">
        <f t="shared" ref="C83:N83" si="31">C105+C127</f>
        <v>36278.519999999997</v>
      </c>
      <c r="D83" s="4">
        <f t="shared" si="31"/>
        <v>34134.04</v>
      </c>
      <c r="E83" s="4">
        <f t="shared" si="31"/>
        <v>36217.01</v>
      </c>
      <c r="F83" s="4">
        <f t="shared" si="31"/>
        <v>0</v>
      </c>
      <c r="G83" s="4">
        <f t="shared" si="31"/>
        <v>0</v>
      </c>
      <c r="H83" s="4">
        <f t="shared" si="31"/>
        <v>0</v>
      </c>
      <c r="I83" s="4">
        <f t="shared" si="31"/>
        <v>0</v>
      </c>
      <c r="J83" s="4">
        <f t="shared" si="31"/>
        <v>0</v>
      </c>
      <c r="K83" s="4">
        <f t="shared" si="31"/>
        <v>0</v>
      </c>
      <c r="L83" s="4">
        <f t="shared" si="31"/>
        <v>0</v>
      </c>
      <c r="M83" s="4">
        <f t="shared" si="31"/>
        <v>0</v>
      </c>
      <c r="N83" s="4">
        <f t="shared" si="31"/>
        <v>0</v>
      </c>
    </row>
    <row r="84" spans="1:14" x14ac:dyDescent="0.25">
      <c r="A84" s="302" t="s">
        <v>102</v>
      </c>
      <c r="B84" s="28" t="s">
        <v>44</v>
      </c>
      <c r="C84" s="4">
        <f t="shared" ref="C84:N84" si="32">C106+C128</f>
        <v>153134.30000000002</v>
      </c>
      <c r="D84" s="4">
        <f t="shared" si="32"/>
        <v>151392.66999999998</v>
      </c>
      <c r="E84" s="4">
        <f t="shared" si="32"/>
        <v>162706.90999999997</v>
      </c>
      <c r="F84" s="4">
        <f t="shared" si="32"/>
        <v>0</v>
      </c>
      <c r="G84" s="4">
        <f t="shared" si="32"/>
        <v>0</v>
      </c>
      <c r="H84" s="4">
        <f t="shared" si="32"/>
        <v>0</v>
      </c>
      <c r="I84" s="4">
        <f t="shared" si="32"/>
        <v>0</v>
      </c>
      <c r="J84" s="4">
        <f t="shared" si="32"/>
        <v>0</v>
      </c>
      <c r="K84" s="4">
        <f t="shared" si="32"/>
        <v>0</v>
      </c>
      <c r="L84" s="4">
        <f t="shared" si="32"/>
        <v>0</v>
      </c>
      <c r="M84" s="4">
        <f t="shared" si="32"/>
        <v>0</v>
      </c>
      <c r="N84" s="4">
        <f t="shared" si="32"/>
        <v>0</v>
      </c>
    </row>
    <row r="85" spans="1:14" x14ac:dyDescent="0.25">
      <c r="A85" s="302" t="s">
        <v>5</v>
      </c>
      <c r="B85" s="28" t="s">
        <v>44</v>
      </c>
      <c r="C85" s="4">
        <f t="shared" ref="C85:N85" si="33">C107+C129</f>
        <v>12563.423429999999</v>
      </c>
      <c r="D85" s="4">
        <f t="shared" si="33"/>
        <v>23130.434380000002</v>
      </c>
      <c r="E85" s="4">
        <f t="shared" si="33"/>
        <v>15670.647499999999</v>
      </c>
      <c r="F85" s="4">
        <f t="shared" si="33"/>
        <v>0</v>
      </c>
      <c r="G85" s="4">
        <f t="shared" si="33"/>
        <v>0</v>
      </c>
      <c r="H85" s="4">
        <f t="shared" si="33"/>
        <v>0</v>
      </c>
      <c r="I85" s="4">
        <f t="shared" si="33"/>
        <v>0</v>
      </c>
      <c r="J85" s="4">
        <f t="shared" si="33"/>
        <v>0</v>
      </c>
      <c r="K85" s="4">
        <f t="shared" si="33"/>
        <v>0</v>
      </c>
      <c r="L85" s="4">
        <f t="shared" si="33"/>
        <v>0</v>
      </c>
      <c r="M85" s="4">
        <f t="shared" si="33"/>
        <v>0</v>
      </c>
      <c r="N85" s="4">
        <f t="shared" si="33"/>
        <v>0</v>
      </c>
    </row>
    <row r="86" spans="1:14" x14ac:dyDescent="0.25">
      <c r="A86" s="303" t="s">
        <v>43</v>
      </c>
      <c r="B86" s="28" t="s">
        <v>44</v>
      </c>
      <c r="C86" s="4">
        <f t="shared" ref="C86:N86" si="34">C108+C130</f>
        <v>386511.11</v>
      </c>
      <c r="D86" s="4">
        <f t="shared" si="34"/>
        <v>335088.35000000003</v>
      </c>
      <c r="E86" s="4">
        <f t="shared" si="34"/>
        <v>310910.53000000003</v>
      </c>
      <c r="F86" s="4">
        <f t="shared" si="34"/>
        <v>0</v>
      </c>
      <c r="G86" s="4">
        <f t="shared" si="34"/>
        <v>0</v>
      </c>
      <c r="H86" s="4">
        <f t="shared" si="34"/>
        <v>0</v>
      </c>
      <c r="I86" s="4">
        <f t="shared" si="34"/>
        <v>0</v>
      </c>
      <c r="J86" s="4">
        <f t="shared" si="34"/>
        <v>0</v>
      </c>
      <c r="K86" s="4">
        <f t="shared" si="34"/>
        <v>0</v>
      </c>
      <c r="L86" s="4">
        <f t="shared" si="34"/>
        <v>0</v>
      </c>
      <c r="M86" s="4">
        <f t="shared" si="34"/>
        <v>0</v>
      </c>
      <c r="N86" s="4">
        <f t="shared" si="34"/>
        <v>0</v>
      </c>
    </row>
    <row r="87" spans="1:14" x14ac:dyDescent="0.25">
      <c r="A87" s="302" t="s">
        <v>104</v>
      </c>
      <c r="B87" s="28" t="s">
        <v>44</v>
      </c>
      <c r="C87" s="4">
        <f t="shared" ref="C87:N87" si="35">C109+C131</f>
        <v>212494.29</v>
      </c>
      <c r="D87" s="4">
        <f t="shared" si="35"/>
        <v>243452.13</v>
      </c>
      <c r="E87" s="4">
        <f t="shared" si="35"/>
        <v>125116.70999999999</v>
      </c>
      <c r="F87" s="4">
        <f t="shared" si="35"/>
        <v>0</v>
      </c>
      <c r="G87" s="4">
        <f t="shared" si="35"/>
        <v>0</v>
      </c>
      <c r="H87" s="4">
        <f t="shared" si="35"/>
        <v>0</v>
      </c>
      <c r="I87" s="4">
        <f t="shared" si="35"/>
        <v>0</v>
      </c>
      <c r="J87" s="4">
        <f t="shared" si="35"/>
        <v>0</v>
      </c>
      <c r="K87" s="4">
        <f t="shared" si="35"/>
        <v>0</v>
      </c>
      <c r="L87" s="4">
        <f t="shared" si="35"/>
        <v>0</v>
      </c>
      <c r="M87" s="4">
        <f t="shared" si="35"/>
        <v>0</v>
      </c>
      <c r="N87" s="4">
        <f t="shared" si="35"/>
        <v>0</v>
      </c>
    </row>
    <row r="88" spans="1:14" x14ac:dyDescent="0.25">
      <c r="A88" s="302" t="s">
        <v>106</v>
      </c>
      <c r="B88" s="28" t="s">
        <v>44</v>
      </c>
      <c r="C88" s="4">
        <f t="shared" ref="C88:N88" si="36">C110+C132</f>
        <v>3126.7527999999998</v>
      </c>
      <c r="D88" s="4">
        <f t="shared" si="36"/>
        <v>4872.5931</v>
      </c>
      <c r="E88" s="4">
        <f t="shared" si="36"/>
        <v>3146.3468000000003</v>
      </c>
      <c r="F88" s="4">
        <f t="shared" si="36"/>
        <v>0</v>
      </c>
      <c r="G88" s="4">
        <f t="shared" si="36"/>
        <v>0</v>
      </c>
      <c r="H88" s="4">
        <f t="shared" si="36"/>
        <v>0</v>
      </c>
      <c r="I88" s="4">
        <f t="shared" si="36"/>
        <v>0</v>
      </c>
      <c r="J88" s="4">
        <f t="shared" si="36"/>
        <v>0</v>
      </c>
      <c r="K88" s="4">
        <f t="shared" si="36"/>
        <v>0</v>
      </c>
      <c r="L88" s="4">
        <f t="shared" si="36"/>
        <v>0</v>
      </c>
      <c r="M88" s="4">
        <f t="shared" si="36"/>
        <v>0</v>
      </c>
      <c r="N88" s="4">
        <f t="shared" si="36"/>
        <v>0</v>
      </c>
    </row>
    <row r="89" spans="1:14" x14ac:dyDescent="0.25">
      <c r="A89" s="302" t="s">
        <v>121</v>
      </c>
      <c r="B89" s="28" t="s">
        <v>44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</row>
    <row r="90" spans="1:14" x14ac:dyDescent="0.25">
      <c r="A90" s="302" t="s">
        <v>115</v>
      </c>
      <c r="B90" s="28" t="s">
        <v>44</v>
      </c>
      <c r="C90" s="4">
        <f t="shared" ref="C90:N90" si="37">C112+C134</f>
        <v>0</v>
      </c>
      <c r="D90" s="4">
        <f t="shared" si="37"/>
        <v>0</v>
      </c>
      <c r="E90" s="4">
        <f t="shared" si="37"/>
        <v>0</v>
      </c>
      <c r="F90" s="4">
        <f t="shared" si="37"/>
        <v>0</v>
      </c>
      <c r="G90" s="4">
        <f t="shared" si="37"/>
        <v>0</v>
      </c>
      <c r="H90" s="4">
        <f t="shared" si="37"/>
        <v>0</v>
      </c>
      <c r="I90" s="4">
        <f t="shared" si="37"/>
        <v>0</v>
      </c>
      <c r="J90" s="4">
        <f t="shared" si="37"/>
        <v>0</v>
      </c>
      <c r="K90" s="4">
        <f t="shared" si="37"/>
        <v>0</v>
      </c>
      <c r="L90" s="4">
        <f t="shared" si="37"/>
        <v>0</v>
      </c>
      <c r="M90" s="4">
        <f t="shared" si="37"/>
        <v>0</v>
      </c>
      <c r="N90" s="4">
        <f t="shared" si="37"/>
        <v>0</v>
      </c>
    </row>
    <row r="91" spans="1:14" x14ac:dyDescent="0.25">
      <c r="A91" s="290" t="s">
        <v>116</v>
      </c>
      <c r="B91" s="28" t="s">
        <v>44</v>
      </c>
      <c r="C91" s="4">
        <f t="shared" ref="C91:N91" si="38">C113+C135</f>
        <v>0</v>
      </c>
      <c r="D91" s="4">
        <f t="shared" si="38"/>
        <v>0</v>
      </c>
      <c r="E91" s="4">
        <f t="shared" si="38"/>
        <v>0</v>
      </c>
      <c r="F91" s="4">
        <f t="shared" si="38"/>
        <v>0</v>
      </c>
      <c r="G91" s="4">
        <f t="shared" si="38"/>
        <v>0</v>
      </c>
      <c r="H91" s="4">
        <f t="shared" si="38"/>
        <v>0</v>
      </c>
      <c r="I91" s="4">
        <f t="shared" si="38"/>
        <v>0</v>
      </c>
      <c r="J91" s="4">
        <f t="shared" si="38"/>
        <v>0</v>
      </c>
      <c r="K91" s="4">
        <f t="shared" si="38"/>
        <v>0</v>
      </c>
      <c r="L91" s="4">
        <f t="shared" si="38"/>
        <v>0</v>
      </c>
      <c r="M91" s="4">
        <f t="shared" si="38"/>
        <v>0</v>
      </c>
      <c r="N91" s="4">
        <f t="shared" si="38"/>
        <v>0</v>
      </c>
    </row>
    <row r="92" spans="1:14" x14ac:dyDescent="0.25">
      <c r="A92" s="302" t="s">
        <v>111</v>
      </c>
      <c r="B92" s="28" t="s">
        <v>44</v>
      </c>
      <c r="C92" s="4">
        <f t="shared" ref="C92:N92" si="39">C114+C136</f>
        <v>0</v>
      </c>
      <c r="D92" s="4">
        <f t="shared" si="39"/>
        <v>0</v>
      </c>
      <c r="E92" s="4">
        <f t="shared" si="39"/>
        <v>0</v>
      </c>
      <c r="F92" s="4">
        <f t="shared" si="39"/>
        <v>0</v>
      </c>
      <c r="G92" s="4">
        <f t="shared" si="39"/>
        <v>0</v>
      </c>
      <c r="H92" s="4">
        <f t="shared" si="39"/>
        <v>0</v>
      </c>
      <c r="I92" s="4">
        <f t="shared" si="39"/>
        <v>0</v>
      </c>
      <c r="J92" s="4">
        <f t="shared" si="39"/>
        <v>0</v>
      </c>
      <c r="K92" s="4">
        <f t="shared" si="39"/>
        <v>0</v>
      </c>
      <c r="L92" s="4">
        <f t="shared" si="39"/>
        <v>0</v>
      </c>
      <c r="M92" s="4">
        <f t="shared" si="39"/>
        <v>0</v>
      </c>
      <c r="N92" s="4">
        <f t="shared" si="39"/>
        <v>0</v>
      </c>
    </row>
    <row r="93" spans="1:14" x14ac:dyDescent="0.25">
      <c r="A93" s="302" t="s">
        <v>7</v>
      </c>
      <c r="B93" s="28" t="s">
        <v>44</v>
      </c>
      <c r="C93" s="4">
        <f t="shared" ref="C93:N93" si="40">C115+C137</f>
        <v>96949.91</v>
      </c>
      <c r="D93" s="4">
        <f t="shared" si="40"/>
        <v>94546.760000000009</v>
      </c>
      <c r="E93" s="4">
        <f t="shared" si="40"/>
        <v>94185.140000000014</v>
      </c>
      <c r="F93" s="4">
        <f t="shared" si="40"/>
        <v>0</v>
      </c>
      <c r="G93" s="4">
        <f t="shared" si="40"/>
        <v>0</v>
      </c>
      <c r="H93" s="4">
        <f t="shared" si="40"/>
        <v>0</v>
      </c>
      <c r="I93" s="4">
        <f t="shared" si="40"/>
        <v>0</v>
      </c>
      <c r="J93" s="4">
        <f t="shared" si="40"/>
        <v>0</v>
      </c>
      <c r="K93" s="4">
        <f t="shared" si="40"/>
        <v>0</v>
      </c>
      <c r="L93" s="4">
        <f t="shared" si="40"/>
        <v>0</v>
      </c>
      <c r="M93" s="4">
        <f t="shared" si="40"/>
        <v>0</v>
      </c>
      <c r="N93" s="4">
        <f t="shared" si="40"/>
        <v>0</v>
      </c>
    </row>
    <row r="94" spans="1:14" x14ac:dyDescent="0.25">
      <c r="A94" s="302" t="s">
        <v>117</v>
      </c>
      <c r="B94" s="28" t="s">
        <v>44</v>
      </c>
      <c r="C94" s="4">
        <f t="shared" ref="C94:N94" si="41">C116+C138</f>
        <v>3280.45</v>
      </c>
      <c r="D94" s="4">
        <f t="shared" si="41"/>
        <v>2871.79</v>
      </c>
      <c r="E94" s="4">
        <f t="shared" si="41"/>
        <v>1960.52</v>
      </c>
      <c r="F94" s="4">
        <f t="shared" si="41"/>
        <v>0</v>
      </c>
      <c r="G94" s="4">
        <f t="shared" si="41"/>
        <v>0</v>
      </c>
      <c r="H94" s="4">
        <f t="shared" si="41"/>
        <v>0</v>
      </c>
      <c r="I94" s="4">
        <f t="shared" si="41"/>
        <v>0</v>
      </c>
      <c r="J94" s="4">
        <f t="shared" si="41"/>
        <v>0</v>
      </c>
      <c r="K94" s="4">
        <f t="shared" si="41"/>
        <v>0</v>
      </c>
      <c r="L94" s="4">
        <f t="shared" si="41"/>
        <v>0</v>
      </c>
      <c r="M94" s="4">
        <f t="shared" si="41"/>
        <v>0</v>
      </c>
      <c r="N94" s="4">
        <f t="shared" si="41"/>
        <v>0</v>
      </c>
    </row>
    <row r="95" spans="1:14" x14ac:dyDescent="0.25">
      <c r="A95" s="134"/>
      <c r="B95" s="134"/>
      <c r="C95" s="134"/>
      <c r="D95" s="134"/>
      <c r="E95" s="134"/>
      <c r="F95" s="134"/>
      <c r="G95" s="134"/>
      <c r="H95" s="134"/>
      <c r="I95" s="134"/>
      <c r="J95" s="150"/>
      <c r="K95" s="134"/>
      <c r="L95" s="134"/>
      <c r="M95" s="134"/>
      <c r="N95" s="134"/>
    </row>
    <row r="96" spans="1:14" ht="13.5" thickBot="1" x14ac:dyDescent="0.35">
      <c r="A96" s="120" t="s">
        <v>16</v>
      </c>
      <c r="B96" s="120" t="s">
        <v>15</v>
      </c>
      <c r="C96" s="62">
        <v>1</v>
      </c>
      <c r="D96" s="62">
        <v>2</v>
      </c>
      <c r="E96" s="62">
        <v>3</v>
      </c>
      <c r="F96" s="62">
        <v>4</v>
      </c>
      <c r="G96" s="62">
        <v>5</v>
      </c>
      <c r="H96" s="62">
        <v>6</v>
      </c>
      <c r="I96" s="62">
        <v>7</v>
      </c>
      <c r="J96" s="62">
        <v>8</v>
      </c>
      <c r="K96" s="62">
        <v>9</v>
      </c>
      <c r="L96" s="62">
        <v>10</v>
      </c>
      <c r="M96" s="62">
        <v>11</v>
      </c>
      <c r="N96" s="62">
        <v>12</v>
      </c>
    </row>
    <row r="97" spans="1:14" ht="13" thickTop="1" x14ac:dyDescent="0.25">
      <c r="A97" s="302" t="s">
        <v>8</v>
      </c>
      <c r="B97" s="28" t="s">
        <v>44</v>
      </c>
      <c r="C97" s="4"/>
      <c r="D97" s="4">
        <v>1.6E-2</v>
      </c>
      <c r="E97" s="4">
        <v>3.2500000000000001E-2</v>
      </c>
      <c r="F97" s="4"/>
      <c r="G97" s="4"/>
      <c r="H97" s="4"/>
      <c r="I97" s="4"/>
      <c r="J97" s="4"/>
      <c r="K97" s="31"/>
      <c r="L97" s="31"/>
      <c r="M97" s="4"/>
      <c r="N97" s="31"/>
    </row>
    <row r="98" spans="1:14" x14ac:dyDescent="0.25">
      <c r="A98" s="302" t="s">
        <v>0</v>
      </c>
      <c r="B98" s="28" t="s">
        <v>44</v>
      </c>
      <c r="C98" s="4">
        <v>2.7539999999999999E-2</v>
      </c>
      <c r="D98" s="4">
        <v>3.4249999999999996E-2</v>
      </c>
      <c r="E98" s="4">
        <v>0.11750000000000001</v>
      </c>
      <c r="F98" s="4"/>
      <c r="G98" s="4"/>
      <c r="H98" s="4"/>
      <c r="I98" s="4"/>
      <c r="J98" s="1"/>
      <c r="K98" s="267"/>
      <c r="L98" s="13"/>
      <c r="M98" s="1"/>
      <c r="N98" s="39"/>
    </row>
    <row r="99" spans="1:14" x14ac:dyDescent="0.25">
      <c r="A99" s="302" t="s">
        <v>1</v>
      </c>
      <c r="B99" s="28" t="s">
        <v>44</v>
      </c>
      <c r="C99" s="4"/>
      <c r="D99" s="4"/>
      <c r="E99" s="4"/>
      <c r="F99" s="4"/>
      <c r="G99" s="4"/>
      <c r="H99" s="4"/>
      <c r="I99" s="4"/>
      <c r="J99" s="1"/>
      <c r="K99" s="40"/>
      <c r="L99" s="39"/>
      <c r="M99" s="1"/>
      <c r="N99" s="39"/>
    </row>
    <row r="100" spans="1:14" x14ac:dyDescent="0.25">
      <c r="A100" s="303" t="s">
        <v>40</v>
      </c>
      <c r="B100" s="28" t="s">
        <v>44</v>
      </c>
      <c r="C100" s="4"/>
      <c r="D100" s="4"/>
      <c r="E100" s="4"/>
      <c r="F100" s="4"/>
      <c r="G100" s="4"/>
      <c r="H100" s="4"/>
      <c r="I100" s="4"/>
      <c r="J100" s="1"/>
      <c r="K100" s="40"/>
      <c r="L100" s="39"/>
      <c r="M100" s="1"/>
      <c r="N100" s="39"/>
    </row>
    <row r="101" spans="1:14" x14ac:dyDescent="0.25">
      <c r="A101" s="302" t="s">
        <v>2</v>
      </c>
      <c r="B101" s="28" t="s">
        <v>44</v>
      </c>
      <c r="C101" s="4"/>
      <c r="D101" s="4"/>
      <c r="E101" s="4"/>
      <c r="F101" s="4"/>
      <c r="G101" s="4"/>
      <c r="H101" s="4"/>
      <c r="I101" s="4"/>
      <c r="J101" s="1"/>
      <c r="K101" s="40"/>
      <c r="L101" s="39"/>
      <c r="M101" s="1"/>
      <c r="N101" s="39"/>
    </row>
    <row r="102" spans="1:14" x14ac:dyDescent="0.25">
      <c r="A102" s="290" t="s">
        <v>39</v>
      </c>
      <c r="B102" s="262" t="s">
        <v>44</v>
      </c>
      <c r="C102" s="4"/>
      <c r="D102" s="4"/>
      <c r="E102" s="4"/>
      <c r="F102" s="4"/>
      <c r="G102" s="4"/>
      <c r="H102" s="4"/>
      <c r="I102" s="4"/>
      <c r="J102" s="252"/>
      <c r="K102" s="254"/>
      <c r="L102" s="253"/>
      <c r="M102" s="252"/>
      <c r="N102" s="253"/>
    </row>
    <row r="103" spans="1:14" x14ac:dyDescent="0.25">
      <c r="A103" s="302" t="s">
        <v>35</v>
      </c>
      <c r="B103" s="28" t="s">
        <v>44</v>
      </c>
      <c r="C103" s="4"/>
      <c r="D103" s="4"/>
      <c r="E103" s="4"/>
      <c r="F103" s="4"/>
      <c r="G103" s="4"/>
      <c r="H103" s="4"/>
      <c r="I103" s="4"/>
      <c r="J103" s="1"/>
      <c r="K103" s="40"/>
      <c r="L103" s="39"/>
      <c r="M103" s="1"/>
      <c r="N103" s="39"/>
    </row>
    <row r="104" spans="1:14" x14ac:dyDescent="0.25">
      <c r="A104" s="302" t="s">
        <v>4</v>
      </c>
      <c r="B104" s="28" t="s">
        <v>44</v>
      </c>
      <c r="C104" s="4">
        <v>1.8700000000000001E-2</v>
      </c>
      <c r="D104" s="4"/>
      <c r="E104" s="4"/>
      <c r="F104" s="4"/>
      <c r="G104" s="4"/>
      <c r="H104" s="4"/>
      <c r="I104" s="4"/>
      <c r="J104" s="1"/>
      <c r="K104" s="15"/>
      <c r="L104" s="38"/>
      <c r="M104" s="1"/>
      <c r="N104" s="38"/>
    </row>
    <row r="105" spans="1:14" x14ac:dyDescent="0.25">
      <c r="A105" s="302" t="s">
        <v>101</v>
      </c>
      <c r="B105" s="28" t="s">
        <v>44</v>
      </c>
      <c r="C105" s="4"/>
      <c r="D105" s="4"/>
      <c r="E105" s="4"/>
      <c r="F105" s="4"/>
      <c r="G105" s="4"/>
      <c r="H105" s="4"/>
      <c r="I105" s="4"/>
      <c r="J105" s="4"/>
      <c r="K105" s="12"/>
      <c r="L105" s="12"/>
      <c r="M105" s="12"/>
      <c r="N105" s="12"/>
    </row>
    <row r="106" spans="1:14" x14ac:dyDescent="0.25">
      <c r="A106" s="302" t="s">
        <v>102</v>
      </c>
      <c r="B106" s="28" t="s">
        <v>44</v>
      </c>
      <c r="C106" s="4"/>
      <c r="D106" s="4"/>
      <c r="E106" s="4"/>
      <c r="F106" s="4"/>
      <c r="G106" s="4"/>
      <c r="H106" s="4"/>
      <c r="I106" s="4"/>
      <c r="J106" s="4"/>
      <c r="K106" s="12"/>
      <c r="L106" s="12"/>
      <c r="M106" s="12"/>
      <c r="N106" s="12"/>
    </row>
    <row r="107" spans="1:14" x14ac:dyDescent="0.25">
      <c r="A107" s="302" t="s">
        <v>5</v>
      </c>
      <c r="B107" s="28" t="s">
        <v>44</v>
      </c>
      <c r="C107" s="4">
        <v>3.3430000000000001E-2</v>
      </c>
      <c r="D107" s="4">
        <v>3.4379999999999994E-2</v>
      </c>
      <c r="E107" s="4">
        <v>1.7499999999999998E-2</v>
      </c>
      <c r="F107" s="4"/>
      <c r="G107" s="4"/>
      <c r="H107" s="4"/>
      <c r="I107" s="4"/>
      <c r="J107" s="1"/>
      <c r="K107" s="15"/>
      <c r="L107" s="38"/>
      <c r="M107" s="1"/>
      <c r="N107" s="39"/>
    </row>
    <row r="108" spans="1:14" x14ac:dyDescent="0.25">
      <c r="A108" s="303" t="s">
        <v>43</v>
      </c>
      <c r="B108" s="28" t="s">
        <v>44</v>
      </c>
      <c r="C108" s="4"/>
      <c r="D108" s="4"/>
      <c r="E108" s="4"/>
      <c r="F108" s="4"/>
      <c r="G108" s="4"/>
      <c r="H108" s="4"/>
      <c r="I108" s="4"/>
      <c r="J108" s="1"/>
      <c r="K108" s="15"/>
      <c r="L108" s="38"/>
      <c r="M108" s="1"/>
      <c r="N108" s="39"/>
    </row>
    <row r="109" spans="1:14" x14ac:dyDescent="0.25">
      <c r="A109" s="302" t="s">
        <v>104</v>
      </c>
      <c r="B109" s="28" t="s">
        <v>44</v>
      </c>
      <c r="C109" s="4"/>
      <c r="D109" s="4"/>
      <c r="E109" s="4"/>
      <c r="F109" s="4"/>
      <c r="G109" s="4"/>
      <c r="H109" s="4"/>
      <c r="I109" s="4"/>
      <c r="J109" s="291"/>
      <c r="K109" s="308"/>
      <c r="L109" s="309"/>
      <c r="M109" s="291"/>
      <c r="N109" s="309"/>
    </row>
    <row r="110" spans="1:14" x14ac:dyDescent="0.25">
      <c r="A110" s="302" t="s">
        <v>106</v>
      </c>
      <c r="B110" s="28" t="s">
        <v>44</v>
      </c>
      <c r="C110" s="4">
        <v>9.2800000000000007E-2</v>
      </c>
      <c r="D110" s="4">
        <v>7.3099999999999998E-2</v>
      </c>
      <c r="E110" s="4">
        <v>0.1368</v>
      </c>
      <c r="F110" s="4"/>
      <c r="G110" s="4"/>
      <c r="H110" s="4"/>
      <c r="I110" s="4"/>
      <c r="J110" s="291"/>
      <c r="K110" s="308"/>
      <c r="L110" s="309"/>
      <c r="M110" s="291"/>
      <c r="N110" s="309"/>
    </row>
    <row r="111" spans="1:14" x14ac:dyDescent="0.25">
      <c r="A111" s="302" t="s">
        <v>121</v>
      </c>
      <c r="B111" s="28" t="s">
        <v>44</v>
      </c>
      <c r="C111" s="4"/>
      <c r="D111" s="4"/>
      <c r="E111" s="4"/>
      <c r="F111" s="4"/>
      <c r="G111" s="4"/>
      <c r="H111" s="4"/>
      <c r="I111" s="4"/>
      <c r="J111" s="291"/>
      <c r="K111" s="308"/>
      <c r="L111" s="309"/>
      <c r="M111" s="291"/>
      <c r="N111" s="309"/>
    </row>
    <row r="112" spans="1:14" x14ac:dyDescent="0.25">
      <c r="A112" s="302" t="s">
        <v>115</v>
      </c>
      <c r="B112" s="28" t="s">
        <v>44</v>
      </c>
      <c r="C112" s="4"/>
      <c r="D112" s="4"/>
      <c r="E112" s="4"/>
      <c r="F112" s="4"/>
      <c r="G112" s="4"/>
      <c r="H112" s="4"/>
      <c r="I112" s="4"/>
      <c r="J112" s="1"/>
      <c r="K112" s="40"/>
      <c r="L112" s="39"/>
      <c r="M112" s="1"/>
      <c r="N112" s="39"/>
    </row>
    <row r="113" spans="1:14" x14ac:dyDescent="0.25">
      <c r="A113" s="290" t="s">
        <v>116</v>
      </c>
      <c r="B113" s="28" t="s">
        <v>44</v>
      </c>
      <c r="C113" s="4"/>
      <c r="D113" s="4"/>
      <c r="E113" s="4"/>
      <c r="F113" s="4"/>
      <c r="G113" s="4"/>
      <c r="H113" s="4"/>
      <c r="I113" s="4"/>
      <c r="J113" s="252"/>
      <c r="K113" s="254"/>
      <c r="L113" s="253"/>
      <c r="M113" s="252"/>
      <c r="N113" s="253"/>
    </row>
    <row r="114" spans="1:14" ht="14.25" customHeight="1" x14ac:dyDescent="0.25">
      <c r="A114" s="302" t="s">
        <v>111</v>
      </c>
      <c r="B114" s="28" t="s">
        <v>44</v>
      </c>
      <c r="C114" s="4"/>
      <c r="D114" s="4"/>
      <c r="E114" s="4"/>
      <c r="F114" s="4"/>
      <c r="G114" s="4"/>
      <c r="H114" s="4"/>
      <c r="I114" s="4"/>
      <c r="J114" s="252"/>
      <c r="K114" s="254"/>
      <c r="L114" s="253"/>
      <c r="M114" s="252"/>
      <c r="N114" s="253"/>
    </row>
    <row r="115" spans="1:14" x14ac:dyDescent="0.25">
      <c r="A115" s="302" t="s">
        <v>7</v>
      </c>
      <c r="B115" s="28" t="s">
        <v>44</v>
      </c>
      <c r="C115" s="4"/>
      <c r="D115" s="4"/>
      <c r="E115" s="4"/>
      <c r="F115" s="4"/>
      <c r="G115" s="4"/>
      <c r="H115" s="4"/>
      <c r="I115" s="4"/>
      <c r="J115" s="1"/>
      <c r="K115" s="40"/>
      <c r="L115" s="39"/>
      <c r="M115" s="1"/>
      <c r="N115" s="39"/>
    </row>
    <row r="116" spans="1:14" x14ac:dyDescent="0.25">
      <c r="A116" s="302" t="s">
        <v>117</v>
      </c>
      <c r="B116" s="28" t="s">
        <v>44</v>
      </c>
      <c r="C116" s="4"/>
      <c r="D116" s="4"/>
      <c r="E116" s="4"/>
      <c r="F116" s="4"/>
      <c r="G116" s="4"/>
      <c r="H116" s="4"/>
      <c r="I116" s="4"/>
      <c r="J116" s="1"/>
      <c r="K116" s="40"/>
      <c r="L116" s="39"/>
      <c r="M116" s="1"/>
      <c r="N116" s="39"/>
    </row>
    <row r="118" spans="1:14" ht="13.5" thickBot="1" x14ac:dyDescent="0.35">
      <c r="A118" s="5" t="s">
        <v>18</v>
      </c>
      <c r="B118" s="5" t="s">
        <v>15</v>
      </c>
      <c r="C118" s="6">
        <v>1</v>
      </c>
      <c r="D118" s="6">
        <v>2</v>
      </c>
      <c r="E118" s="6">
        <v>3</v>
      </c>
      <c r="F118" s="6">
        <v>4</v>
      </c>
      <c r="G118" s="6">
        <v>5</v>
      </c>
      <c r="H118" s="6">
        <v>6</v>
      </c>
      <c r="I118" s="6">
        <v>7</v>
      </c>
      <c r="J118" s="6">
        <v>8</v>
      </c>
      <c r="K118" s="6">
        <v>9</v>
      </c>
      <c r="L118" s="6">
        <v>10</v>
      </c>
      <c r="M118" s="6">
        <v>11</v>
      </c>
      <c r="N118" s="6">
        <v>12</v>
      </c>
    </row>
    <row r="119" spans="1:14" ht="13" thickTop="1" x14ac:dyDescent="0.25">
      <c r="A119" s="302" t="s">
        <v>8</v>
      </c>
      <c r="B119" s="28" t="s">
        <v>44</v>
      </c>
      <c r="C119" s="13">
        <v>10860130.950000001</v>
      </c>
      <c r="D119" s="99">
        <v>11249538.34</v>
      </c>
      <c r="E119" s="35">
        <v>10178246.17</v>
      </c>
      <c r="F119" s="4"/>
      <c r="G119" s="4"/>
      <c r="H119" s="255"/>
      <c r="I119" s="37"/>
      <c r="J119" s="37"/>
      <c r="K119" s="37"/>
      <c r="L119" s="4"/>
      <c r="M119" s="37"/>
      <c r="N119" s="13"/>
    </row>
    <row r="120" spans="1:14" x14ac:dyDescent="0.25">
      <c r="A120" s="302" t="s">
        <v>0</v>
      </c>
      <c r="B120" s="28" t="s">
        <v>44</v>
      </c>
      <c r="C120" s="13">
        <v>8113.95</v>
      </c>
      <c r="D120" s="100">
        <v>620.99</v>
      </c>
      <c r="E120" s="1">
        <v>4908.24</v>
      </c>
      <c r="F120" s="1"/>
      <c r="G120" s="1"/>
      <c r="H120" s="255"/>
      <c r="I120" s="37"/>
      <c r="J120" s="37"/>
      <c r="K120" s="37"/>
      <c r="L120" s="1"/>
      <c r="M120" s="37"/>
      <c r="N120" s="13"/>
    </row>
    <row r="121" spans="1:14" x14ac:dyDescent="0.25">
      <c r="A121" s="302" t="s">
        <v>1</v>
      </c>
      <c r="B121" s="28" t="s">
        <v>44</v>
      </c>
      <c r="C121" s="13">
        <v>22856548.900000002</v>
      </c>
      <c r="D121" s="100">
        <v>24132667.399999999</v>
      </c>
      <c r="E121" s="1">
        <v>23509136.68</v>
      </c>
      <c r="F121" s="1"/>
      <c r="G121" s="1"/>
      <c r="H121" s="255"/>
      <c r="I121" s="37"/>
      <c r="J121" s="37"/>
      <c r="K121" s="37"/>
      <c r="L121" s="1"/>
      <c r="M121" s="37"/>
      <c r="N121" s="13"/>
    </row>
    <row r="122" spans="1:14" x14ac:dyDescent="0.25">
      <c r="A122" s="303" t="s">
        <v>40</v>
      </c>
      <c r="B122" s="28" t="s">
        <v>44</v>
      </c>
      <c r="C122" s="13">
        <v>6246.52</v>
      </c>
      <c r="D122" s="100">
        <v>116.05999999999999</v>
      </c>
      <c r="E122" s="1">
        <v>2896.76</v>
      </c>
      <c r="F122" s="1"/>
      <c r="G122" s="1"/>
      <c r="H122" s="255"/>
      <c r="I122" s="37"/>
      <c r="J122" s="37"/>
      <c r="K122" s="37"/>
      <c r="L122" s="1"/>
      <c r="M122" s="37"/>
      <c r="N122" s="13"/>
    </row>
    <row r="123" spans="1:14" x14ac:dyDescent="0.25">
      <c r="A123" s="302" t="s">
        <v>2</v>
      </c>
      <c r="B123" s="28" t="s">
        <v>44</v>
      </c>
      <c r="C123" s="13">
        <v>460827.3</v>
      </c>
      <c r="D123" s="100">
        <v>439141.39999999997</v>
      </c>
      <c r="E123" s="1">
        <v>450137.3</v>
      </c>
      <c r="F123" s="1"/>
      <c r="G123" s="1"/>
      <c r="H123" s="255"/>
      <c r="I123" s="37"/>
      <c r="J123" s="37"/>
      <c r="K123" s="37"/>
      <c r="L123" s="1"/>
      <c r="M123" s="37"/>
      <c r="N123" s="13"/>
    </row>
    <row r="124" spans="1:14" x14ac:dyDescent="0.25">
      <c r="A124" s="290" t="s">
        <v>39</v>
      </c>
      <c r="B124" s="262" t="s">
        <v>44</v>
      </c>
      <c r="C124" s="255">
        <v>7.44</v>
      </c>
      <c r="D124" s="256">
        <v>0</v>
      </c>
      <c r="E124" s="252"/>
      <c r="F124" s="252"/>
      <c r="G124" s="252"/>
      <c r="H124" s="255"/>
      <c r="I124" s="258"/>
      <c r="J124" s="258"/>
      <c r="K124" s="258"/>
      <c r="L124" s="252"/>
      <c r="M124" s="258"/>
      <c r="N124" s="255"/>
    </row>
    <row r="125" spans="1:14" x14ac:dyDescent="0.25">
      <c r="A125" s="302" t="s">
        <v>35</v>
      </c>
      <c r="B125" s="28" t="s">
        <v>44</v>
      </c>
      <c r="C125" s="13">
        <v>98.58</v>
      </c>
      <c r="D125" s="100">
        <v>93.65</v>
      </c>
      <c r="E125" s="1">
        <v>96.12</v>
      </c>
      <c r="F125" s="1"/>
      <c r="G125" s="1"/>
      <c r="H125" s="255"/>
      <c r="I125" s="37"/>
      <c r="J125" s="37"/>
      <c r="K125" s="37"/>
      <c r="L125" s="1"/>
      <c r="M125" s="37"/>
      <c r="N125" s="13"/>
    </row>
    <row r="126" spans="1:14" x14ac:dyDescent="0.25">
      <c r="A126" s="302" t="s">
        <v>4</v>
      </c>
      <c r="B126" s="28" t="s">
        <v>44</v>
      </c>
      <c r="C126" s="13">
        <v>2628.64</v>
      </c>
      <c r="D126" s="100">
        <v>5522.47</v>
      </c>
      <c r="E126" s="1">
        <v>2067.9</v>
      </c>
      <c r="F126" s="1"/>
      <c r="G126" s="1"/>
      <c r="H126" s="255"/>
      <c r="I126" s="37"/>
      <c r="J126" s="37"/>
      <c r="K126" s="37"/>
      <c r="L126" s="1"/>
      <c r="M126" s="37"/>
      <c r="N126" s="13"/>
    </row>
    <row r="127" spans="1:14" x14ac:dyDescent="0.25">
      <c r="A127" s="302" t="s">
        <v>101</v>
      </c>
      <c r="B127" s="28" t="s">
        <v>44</v>
      </c>
      <c r="C127" s="292">
        <v>36278.519999999997</v>
      </c>
      <c r="D127" s="293">
        <v>34134.04</v>
      </c>
      <c r="E127" s="291">
        <v>36217.01</v>
      </c>
      <c r="F127" s="291"/>
      <c r="G127" s="291"/>
      <c r="H127" s="255"/>
      <c r="I127" s="294"/>
      <c r="J127" s="294"/>
      <c r="K127" s="294"/>
      <c r="L127" s="291"/>
      <c r="M127" s="294"/>
      <c r="N127" s="292"/>
    </row>
    <row r="128" spans="1:14" x14ac:dyDescent="0.25">
      <c r="A128" s="302" t="s">
        <v>102</v>
      </c>
      <c r="B128" s="28" t="s">
        <v>44</v>
      </c>
      <c r="C128" s="292">
        <v>153134.30000000002</v>
      </c>
      <c r="D128" s="293">
        <v>151392.66999999998</v>
      </c>
      <c r="E128" s="291">
        <v>162706.90999999997</v>
      </c>
      <c r="F128" s="291"/>
      <c r="G128" s="291"/>
      <c r="H128" s="255"/>
      <c r="I128" s="294"/>
      <c r="J128" s="294"/>
      <c r="K128" s="294"/>
      <c r="L128" s="291"/>
      <c r="M128" s="294"/>
      <c r="N128" s="292"/>
    </row>
    <row r="129" spans="1:14" x14ac:dyDescent="0.25">
      <c r="A129" s="302" t="s">
        <v>5</v>
      </c>
      <c r="B129" s="28" t="s">
        <v>44</v>
      </c>
      <c r="C129" s="13">
        <v>12563.39</v>
      </c>
      <c r="D129" s="100">
        <v>23130.400000000001</v>
      </c>
      <c r="E129" s="1">
        <v>15670.63</v>
      </c>
      <c r="F129" s="1"/>
      <c r="G129" s="1"/>
      <c r="H129" s="255"/>
      <c r="I129" s="37"/>
      <c r="J129" s="37"/>
      <c r="K129" s="37"/>
      <c r="L129" s="1"/>
      <c r="M129" s="37"/>
      <c r="N129" s="13"/>
    </row>
    <row r="130" spans="1:14" x14ac:dyDescent="0.25">
      <c r="A130" s="303" t="s">
        <v>43</v>
      </c>
      <c r="B130" s="28" t="s">
        <v>44</v>
      </c>
      <c r="C130" s="13">
        <v>386511.11</v>
      </c>
      <c r="D130" s="100">
        <v>335088.35000000003</v>
      </c>
      <c r="E130" s="1">
        <v>310910.53000000003</v>
      </c>
      <c r="F130" s="1"/>
      <c r="G130" s="1"/>
      <c r="H130" s="255"/>
      <c r="I130" s="37"/>
      <c r="J130" s="37"/>
      <c r="K130" s="37"/>
      <c r="L130" s="1"/>
      <c r="M130" s="37"/>
      <c r="N130" s="13"/>
    </row>
    <row r="131" spans="1:14" x14ac:dyDescent="0.25">
      <c r="A131" s="302" t="s">
        <v>104</v>
      </c>
      <c r="B131" s="28" t="s">
        <v>44</v>
      </c>
      <c r="C131" s="292">
        <v>212494.29</v>
      </c>
      <c r="D131" s="293">
        <v>243452.13</v>
      </c>
      <c r="E131" s="291">
        <v>125116.70999999999</v>
      </c>
      <c r="F131" s="291"/>
      <c r="G131" s="291"/>
      <c r="H131" s="255"/>
      <c r="I131" s="294"/>
      <c r="J131" s="294"/>
      <c r="K131" s="294"/>
      <c r="L131" s="291"/>
      <c r="M131" s="294"/>
      <c r="N131" s="292"/>
    </row>
    <row r="132" spans="1:14" x14ac:dyDescent="0.25">
      <c r="A132" s="302" t="s">
        <v>106</v>
      </c>
      <c r="B132" s="28" t="s">
        <v>44</v>
      </c>
      <c r="C132" s="292">
        <v>3126.66</v>
      </c>
      <c r="D132" s="293">
        <v>4872.5200000000004</v>
      </c>
      <c r="E132" s="291">
        <v>3146.21</v>
      </c>
      <c r="F132" s="291"/>
      <c r="G132" s="291"/>
      <c r="H132" s="255"/>
      <c r="I132" s="294"/>
      <c r="J132" s="294"/>
      <c r="K132" s="294"/>
      <c r="L132" s="291"/>
      <c r="M132" s="294"/>
      <c r="N132" s="292"/>
    </row>
    <row r="133" spans="1:14" x14ac:dyDescent="0.25">
      <c r="A133" s="302" t="s">
        <v>121</v>
      </c>
      <c r="B133" s="28" t="s">
        <v>44</v>
      </c>
      <c r="C133" s="292"/>
      <c r="D133" s="293"/>
      <c r="E133" s="291"/>
      <c r="F133" s="291"/>
      <c r="G133" s="291"/>
      <c r="H133" s="292"/>
      <c r="I133" s="294"/>
      <c r="J133" s="294"/>
      <c r="K133" s="294"/>
      <c r="L133" s="291"/>
      <c r="M133" s="294"/>
      <c r="N133" s="292"/>
    </row>
    <row r="134" spans="1:14" x14ac:dyDescent="0.25">
      <c r="A134" s="302" t="s">
        <v>115</v>
      </c>
      <c r="B134" s="28" t="s">
        <v>44</v>
      </c>
      <c r="C134" s="13"/>
      <c r="D134" s="100"/>
      <c r="E134" s="2"/>
      <c r="F134" s="1"/>
      <c r="G134" s="1"/>
      <c r="H134" s="255"/>
      <c r="I134" s="37"/>
      <c r="J134" s="37"/>
      <c r="K134" s="37"/>
      <c r="L134" s="1"/>
      <c r="M134" s="37"/>
      <c r="N134" s="13"/>
    </row>
    <row r="135" spans="1:14" x14ac:dyDescent="0.25">
      <c r="A135" s="290" t="s">
        <v>116</v>
      </c>
      <c r="B135" s="28" t="s">
        <v>44</v>
      </c>
      <c r="C135" s="255"/>
      <c r="D135" s="256"/>
      <c r="E135" s="257"/>
      <c r="F135" s="252"/>
      <c r="G135" s="252"/>
      <c r="H135" s="255"/>
      <c r="I135" s="258"/>
      <c r="J135" s="258"/>
      <c r="K135" s="258"/>
      <c r="L135" s="252"/>
      <c r="M135" s="258"/>
      <c r="N135" s="255"/>
    </row>
    <row r="136" spans="1:14" x14ac:dyDescent="0.25">
      <c r="A136" s="302" t="s">
        <v>111</v>
      </c>
      <c r="B136" s="28" t="s">
        <v>44</v>
      </c>
      <c r="C136" s="255"/>
      <c r="D136" s="256"/>
      <c r="E136" s="257"/>
      <c r="F136" s="252"/>
      <c r="G136" s="252"/>
      <c r="H136" s="255"/>
      <c r="I136" s="258"/>
      <c r="J136" s="258"/>
      <c r="K136" s="258"/>
      <c r="L136" s="252"/>
      <c r="M136" s="258"/>
      <c r="N136" s="255"/>
    </row>
    <row r="137" spans="1:14" ht="11.5" customHeight="1" x14ac:dyDescent="0.25">
      <c r="A137" s="302" t="s">
        <v>7</v>
      </c>
      <c r="B137" s="28" t="s">
        <v>44</v>
      </c>
      <c r="C137" s="13">
        <v>96949.91</v>
      </c>
      <c r="D137" s="100">
        <v>94546.760000000009</v>
      </c>
      <c r="E137" s="1">
        <v>94185.140000000014</v>
      </c>
      <c r="F137" s="1"/>
      <c r="G137" s="1"/>
      <c r="H137" s="255"/>
      <c r="I137" s="37"/>
      <c r="J137" s="37"/>
      <c r="K137" s="37"/>
      <c r="L137" s="1"/>
      <c r="M137" s="37"/>
      <c r="N137" s="255"/>
    </row>
    <row r="138" spans="1:14" x14ac:dyDescent="0.25">
      <c r="A138" s="302" t="s">
        <v>117</v>
      </c>
      <c r="B138" s="28" t="s">
        <v>44</v>
      </c>
      <c r="C138" s="13">
        <v>3280.45</v>
      </c>
      <c r="D138" s="100">
        <v>2871.79</v>
      </c>
      <c r="E138" s="1">
        <v>1960.52</v>
      </c>
      <c r="F138" s="1"/>
      <c r="G138" s="1"/>
      <c r="H138" s="255"/>
      <c r="I138" s="37"/>
      <c r="J138" s="13"/>
      <c r="K138" s="13"/>
      <c r="L138" s="1"/>
      <c r="M138" s="13"/>
      <c r="N138" s="13"/>
    </row>
    <row r="139" spans="1:14" ht="13" x14ac:dyDescent="0.3">
      <c r="A139" s="353" t="s">
        <v>119</v>
      </c>
      <c r="B139" s="354"/>
      <c r="C139" s="354"/>
      <c r="D139" s="354"/>
      <c r="E139" s="354"/>
      <c r="F139" s="354"/>
      <c r="G139" s="354"/>
      <c r="H139" s="354"/>
      <c r="I139" s="354"/>
      <c r="J139" s="354"/>
      <c r="K139" s="354"/>
      <c r="L139" s="354"/>
      <c r="M139" s="354"/>
      <c r="N139" s="354"/>
    </row>
    <row r="140" spans="1:14" ht="13" x14ac:dyDescent="0.3">
      <c r="A140" s="93" t="s">
        <v>28</v>
      </c>
      <c r="B140" s="85" t="s">
        <v>15</v>
      </c>
      <c r="C140" s="86">
        <v>1</v>
      </c>
      <c r="D140" s="87">
        <v>2</v>
      </c>
      <c r="E140" s="87">
        <v>3</v>
      </c>
      <c r="F140" s="87">
        <v>4</v>
      </c>
      <c r="G140" s="87">
        <v>5</v>
      </c>
      <c r="H140" s="87">
        <v>6</v>
      </c>
      <c r="I140" s="87">
        <v>7</v>
      </c>
      <c r="J140" s="88">
        <v>8</v>
      </c>
      <c r="K140" s="88">
        <v>9</v>
      </c>
      <c r="L140" s="88">
        <v>10</v>
      </c>
      <c r="M140" s="88">
        <v>11</v>
      </c>
      <c r="N140" s="88">
        <v>12</v>
      </c>
    </row>
    <row r="141" spans="1:14" x14ac:dyDescent="0.25">
      <c r="A141" s="82" t="s">
        <v>8</v>
      </c>
      <c r="B141" s="89" t="s">
        <v>44</v>
      </c>
      <c r="C141" s="84">
        <f t="shared" ref="C141:N141" si="42">C75</f>
        <v>10860130.950000001</v>
      </c>
      <c r="D141" s="84">
        <f t="shared" si="42"/>
        <v>11249538.356000001</v>
      </c>
      <c r="E141" s="84">
        <f t="shared" si="42"/>
        <v>10178246.202500001</v>
      </c>
      <c r="F141" s="84">
        <f t="shared" si="42"/>
        <v>0</v>
      </c>
      <c r="G141" s="84">
        <f t="shared" si="42"/>
        <v>0</v>
      </c>
      <c r="H141" s="84">
        <f t="shared" si="42"/>
        <v>0</v>
      </c>
      <c r="I141" s="84">
        <f t="shared" si="42"/>
        <v>0</v>
      </c>
      <c r="J141" s="84">
        <f t="shared" si="42"/>
        <v>0</v>
      </c>
      <c r="K141" s="84">
        <f t="shared" si="42"/>
        <v>0</v>
      </c>
      <c r="L141" s="84">
        <f t="shared" si="42"/>
        <v>0</v>
      </c>
      <c r="M141" s="84">
        <f t="shared" si="42"/>
        <v>0</v>
      </c>
      <c r="N141" s="84">
        <f t="shared" si="42"/>
        <v>0</v>
      </c>
    </row>
    <row r="142" spans="1:14" x14ac:dyDescent="0.25">
      <c r="A142" s="82" t="s">
        <v>0</v>
      </c>
      <c r="B142" s="89" t="s">
        <v>44</v>
      </c>
      <c r="C142" s="84">
        <f t="shared" ref="C142:N142" si="43">C76</f>
        <v>8113.9775399999999</v>
      </c>
      <c r="D142" s="84">
        <f t="shared" si="43"/>
        <v>621.02425000000005</v>
      </c>
      <c r="E142" s="84">
        <f t="shared" si="43"/>
        <v>4908.3575000000001</v>
      </c>
      <c r="F142" s="84">
        <f t="shared" si="43"/>
        <v>0</v>
      </c>
      <c r="G142" s="84">
        <f t="shared" si="43"/>
        <v>0</v>
      </c>
      <c r="H142" s="84">
        <f t="shared" si="43"/>
        <v>0</v>
      </c>
      <c r="I142" s="84">
        <f t="shared" si="43"/>
        <v>0</v>
      </c>
      <c r="J142" s="84">
        <f t="shared" si="43"/>
        <v>0</v>
      </c>
      <c r="K142" s="84">
        <f t="shared" si="43"/>
        <v>0</v>
      </c>
      <c r="L142" s="84">
        <f t="shared" si="43"/>
        <v>0</v>
      </c>
      <c r="M142" s="84">
        <f t="shared" si="43"/>
        <v>0</v>
      </c>
      <c r="N142" s="84">
        <f t="shared" si="43"/>
        <v>0</v>
      </c>
    </row>
    <row r="143" spans="1:14" x14ac:dyDescent="0.25">
      <c r="A143" s="82" t="s">
        <v>1</v>
      </c>
      <c r="B143" s="89" t="s">
        <v>44</v>
      </c>
      <c r="C143" s="84">
        <f t="shared" ref="C143:N143" si="44">C77</f>
        <v>22856548.900000002</v>
      </c>
      <c r="D143" s="84">
        <f t="shared" si="44"/>
        <v>24132667.399999999</v>
      </c>
      <c r="E143" s="84">
        <f t="shared" si="44"/>
        <v>23509136.68</v>
      </c>
      <c r="F143" s="84">
        <f t="shared" si="44"/>
        <v>0</v>
      </c>
      <c r="G143" s="84">
        <f t="shared" si="44"/>
        <v>0</v>
      </c>
      <c r="H143" s="84">
        <f t="shared" si="44"/>
        <v>0</v>
      </c>
      <c r="I143" s="84">
        <f t="shared" si="44"/>
        <v>0</v>
      </c>
      <c r="J143" s="84">
        <f t="shared" si="44"/>
        <v>0</v>
      </c>
      <c r="K143" s="84">
        <f t="shared" si="44"/>
        <v>0</v>
      </c>
      <c r="L143" s="84">
        <f t="shared" si="44"/>
        <v>0</v>
      </c>
      <c r="M143" s="84">
        <f t="shared" si="44"/>
        <v>0</v>
      </c>
      <c r="N143" s="84">
        <f t="shared" si="44"/>
        <v>0</v>
      </c>
    </row>
    <row r="144" spans="1:14" x14ac:dyDescent="0.25">
      <c r="A144" s="82" t="s">
        <v>40</v>
      </c>
      <c r="B144" s="89" t="s">
        <v>44</v>
      </c>
      <c r="C144" s="84">
        <f t="shared" ref="C144:N144" si="45">C78</f>
        <v>6246.52</v>
      </c>
      <c r="D144" s="84">
        <f t="shared" si="45"/>
        <v>116.05999999999999</v>
      </c>
      <c r="E144" s="84">
        <f t="shared" si="45"/>
        <v>2896.76</v>
      </c>
      <c r="F144" s="84">
        <f t="shared" si="45"/>
        <v>0</v>
      </c>
      <c r="G144" s="84">
        <f t="shared" si="45"/>
        <v>0</v>
      </c>
      <c r="H144" s="84">
        <f t="shared" si="45"/>
        <v>0</v>
      </c>
      <c r="I144" s="84">
        <f t="shared" si="45"/>
        <v>0</v>
      </c>
      <c r="J144" s="84">
        <f t="shared" si="45"/>
        <v>0</v>
      </c>
      <c r="K144" s="84">
        <f t="shared" si="45"/>
        <v>0</v>
      </c>
      <c r="L144" s="84">
        <f t="shared" si="45"/>
        <v>0</v>
      </c>
      <c r="M144" s="84">
        <f t="shared" si="45"/>
        <v>0</v>
      </c>
      <c r="N144" s="84">
        <f t="shared" si="45"/>
        <v>0</v>
      </c>
    </row>
    <row r="145" spans="1:14" x14ac:dyDescent="0.25">
      <c r="A145" s="82" t="s">
        <v>2</v>
      </c>
      <c r="B145" s="89" t="s">
        <v>44</v>
      </c>
      <c r="C145" s="84">
        <f t="shared" ref="C145:N145" si="46">C79</f>
        <v>460827.3</v>
      </c>
      <c r="D145" s="84">
        <f t="shared" si="46"/>
        <v>439141.39999999997</v>
      </c>
      <c r="E145" s="84">
        <f t="shared" si="46"/>
        <v>450137.3</v>
      </c>
      <c r="F145" s="84">
        <f t="shared" si="46"/>
        <v>0</v>
      </c>
      <c r="G145" s="84">
        <f t="shared" si="46"/>
        <v>0</v>
      </c>
      <c r="H145" s="84">
        <f t="shared" si="46"/>
        <v>0</v>
      </c>
      <c r="I145" s="84">
        <f t="shared" si="46"/>
        <v>0</v>
      </c>
      <c r="J145" s="84">
        <f t="shared" si="46"/>
        <v>0</v>
      </c>
      <c r="K145" s="84">
        <f t="shared" si="46"/>
        <v>0</v>
      </c>
      <c r="L145" s="84">
        <f t="shared" si="46"/>
        <v>0</v>
      </c>
      <c r="M145" s="84">
        <f t="shared" si="46"/>
        <v>0</v>
      </c>
      <c r="N145" s="84">
        <f t="shared" si="46"/>
        <v>0</v>
      </c>
    </row>
    <row r="146" spans="1:14" x14ac:dyDescent="0.25">
      <c r="A146" s="259" t="s">
        <v>39</v>
      </c>
      <c r="B146" s="332" t="s">
        <v>44</v>
      </c>
      <c r="C146" s="84">
        <f t="shared" ref="C146:N146" si="47">C80</f>
        <v>7.44</v>
      </c>
      <c r="D146" s="84">
        <f t="shared" si="47"/>
        <v>0</v>
      </c>
      <c r="E146" s="84">
        <f t="shared" si="47"/>
        <v>0</v>
      </c>
      <c r="F146" s="84">
        <f t="shared" si="47"/>
        <v>0</v>
      </c>
      <c r="G146" s="84">
        <f t="shared" si="47"/>
        <v>0</v>
      </c>
      <c r="H146" s="84">
        <f t="shared" si="47"/>
        <v>0</v>
      </c>
      <c r="I146" s="84">
        <f t="shared" si="47"/>
        <v>0</v>
      </c>
      <c r="J146" s="84">
        <f t="shared" si="47"/>
        <v>0</v>
      </c>
      <c r="K146" s="84">
        <f t="shared" si="47"/>
        <v>0</v>
      </c>
      <c r="L146" s="84">
        <f t="shared" si="47"/>
        <v>0</v>
      </c>
      <c r="M146" s="84">
        <f t="shared" si="47"/>
        <v>0</v>
      </c>
      <c r="N146" s="84">
        <f t="shared" si="47"/>
        <v>0</v>
      </c>
    </row>
    <row r="147" spans="1:14" x14ac:dyDescent="0.25">
      <c r="A147" s="82" t="s">
        <v>35</v>
      </c>
      <c r="B147" s="89" t="s">
        <v>44</v>
      </c>
      <c r="C147" s="84">
        <f t="shared" ref="C147:N147" si="48">C81</f>
        <v>98.58</v>
      </c>
      <c r="D147" s="84">
        <f t="shared" si="48"/>
        <v>93.65</v>
      </c>
      <c r="E147" s="84">
        <f t="shared" si="48"/>
        <v>96.12</v>
      </c>
      <c r="F147" s="84">
        <f t="shared" si="48"/>
        <v>0</v>
      </c>
      <c r="G147" s="84">
        <f t="shared" si="48"/>
        <v>0</v>
      </c>
      <c r="H147" s="84">
        <f t="shared" si="48"/>
        <v>0</v>
      </c>
      <c r="I147" s="84">
        <f t="shared" si="48"/>
        <v>0</v>
      </c>
      <c r="J147" s="84">
        <f t="shared" si="48"/>
        <v>0</v>
      </c>
      <c r="K147" s="84">
        <f t="shared" si="48"/>
        <v>0</v>
      </c>
      <c r="L147" s="84">
        <f t="shared" si="48"/>
        <v>0</v>
      </c>
      <c r="M147" s="84">
        <f t="shared" si="48"/>
        <v>0</v>
      </c>
      <c r="N147" s="84">
        <f t="shared" si="48"/>
        <v>0</v>
      </c>
    </row>
    <row r="148" spans="1:14" x14ac:dyDescent="0.25">
      <c r="A148" s="82" t="s">
        <v>4</v>
      </c>
      <c r="B148" s="89" t="s">
        <v>44</v>
      </c>
      <c r="C148" s="84">
        <f t="shared" ref="C148:N148" si="49">C82</f>
        <v>2628.6587</v>
      </c>
      <c r="D148" s="84">
        <f t="shared" si="49"/>
        <v>5522.47</v>
      </c>
      <c r="E148" s="84">
        <f t="shared" si="49"/>
        <v>2067.9</v>
      </c>
      <c r="F148" s="84">
        <f t="shared" si="49"/>
        <v>0</v>
      </c>
      <c r="G148" s="84">
        <f t="shared" si="49"/>
        <v>0</v>
      </c>
      <c r="H148" s="84">
        <f t="shared" si="49"/>
        <v>0</v>
      </c>
      <c r="I148" s="84">
        <f t="shared" si="49"/>
        <v>0</v>
      </c>
      <c r="J148" s="84">
        <f t="shared" si="49"/>
        <v>0</v>
      </c>
      <c r="K148" s="84">
        <f t="shared" si="49"/>
        <v>0</v>
      </c>
      <c r="L148" s="84">
        <f t="shared" si="49"/>
        <v>0</v>
      </c>
      <c r="M148" s="84">
        <f t="shared" si="49"/>
        <v>0</v>
      </c>
      <c r="N148" s="84">
        <f t="shared" si="49"/>
        <v>0</v>
      </c>
    </row>
    <row r="149" spans="1:14" x14ac:dyDescent="0.25">
      <c r="A149" s="295" t="s">
        <v>101</v>
      </c>
      <c r="B149" s="89" t="s">
        <v>44</v>
      </c>
      <c r="C149" s="84">
        <f t="shared" ref="C149:N149" si="50">C83</f>
        <v>36278.519999999997</v>
      </c>
      <c r="D149" s="84">
        <f t="shared" si="50"/>
        <v>34134.04</v>
      </c>
      <c r="E149" s="84">
        <f t="shared" si="50"/>
        <v>36217.01</v>
      </c>
      <c r="F149" s="84">
        <f t="shared" si="50"/>
        <v>0</v>
      </c>
      <c r="G149" s="84">
        <f t="shared" si="50"/>
        <v>0</v>
      </c>
      <c r="H149" s="84">
        <f t="shared" si="50"/>
        <v>0</v>
      </c>
      <c r="I149" s="84">
        <f t="shared" si="50"/>
        <v>0</v>
      </c>
      <c r="J149" s="84">
        <f t="shared" si="50"/>
        <v>0</v>
      </c>
      <c r="K149" s="84">
        <f t="shared" si="50"/>
        <v>0</v>
      </c>
      <c r="L149" s="84">
        <f t="shared" si="50"/>
        <v>0</v>
      </c>
      <c r="M149" s="84">
        <f t="shared" si="50"/>
        <v>0</v>
      </c>
      <c r="N149" s="84">
        <f t="shared" si="50"/>
        <v>0</v>
      </c>
    </row>
    <row r="150" spans="1:14" x14ac:dyDescent="0.25">
      <c r="A150" s="295" t="s">
        <v>102</v>
      </c>
      <c r="B150" s="89" t="s">
        <v>44</v>
      </c>
      <c r="C150" s="84">
        <f t="shared" ref="C150:N150" si="51">C84</f>
        <v>153134.30000000002</v>
      </c>
      <c r="D150" s="84">
        <f t="shared" si="51"/>
        <v>151392.66999999998</v>
      </c>
      <c r="E150" s="84">
        <f t="shared" si="51"/>
        <v>162706.90999999997</v>
      </c>
      <c r="F150" s="84">
        <f t="shared" si="51"/>
        <v>0</v>
      </c>
      <c r="G150" s="84">
        <f t="shared" si="51"/>
        <v>0</v>
      </c>
      <c r="H150" s="84">
        <f t="shared" si="51"/>
        <v>0</v>
      </c>
      <c r="I150" s="84">
        <f t="shared" si="51"/>
        <v>0</v>
      </c>
      <c r="J150" s="84">
        <f t="shared" si="51"/>
        <v>0</v>
      </c>
      <c r="K150" s="84">
        <f t="shared" si="51"/>
        <v>0</v>
      </c>
      <c r="L150" s="84">
        <f t="shared" si="51"/>
        <v>0</v>
      </c>
      <c r="M150" s="84">
        <f t="shared" si="51"/>
        <v>0</v>
      </c>
      <c r="N150" s="84">
        <f t="shared" si="51"/>
        <v>0</v>
      </c>
    </row>
    <row r="151" spans="1:14" x14ac:dyDescent="0.25">
      <c r="A151" s="82" t="s">
        <v>5</v>
      </c>
      <c r="B151" s="89" t="s">
        <v>44</v>
      </c>
      <c r="C151" s="84">
        <f t="shared" ref="C151:N151" si="52">C85</f>
        <v>12563.423429999999</v>
      </c>
      <c r="D151" s="84">
        <f t="shared" si="52"/>
        <v>23130.434380000002</v>
      </c>
      <c r="E151" s="84">
        <f t="shared" si="52"/>
        <v>15670.647499999999</v>
      </c>
      <c r="F151" s="84">
        <f t="shared" si="52"/>
        <v>0</v>
      </c>
      <c r="G151" s="84">
        <f t="shared" si="52"/>
        <v>0</v>
      </c>
      <c r="H151" s="84">
        <f t="shared" si="52"/>
        <v>0</v>
      </c>
      <c r="I151" s="84">
        <f t="shared" si="52"/>
        <v>0</v>
      </c>
      <c r="J151" s="84">
        <f t="shared" si="52"/>
        <v>0</v>
      </c>
      <c r="K151" s="84">
        <f t="shared" si="52"/>
        <v>0</v>
      </c>
      <c r="L151" s="84">
        <f t="shared" si="52"/>
        <v>0</v>
      </c>
      <c r="M151" s="84">
        <f t="shared" si="52"/>
        <v>0</v>
      </c>
      <c r="N151" s="84">
        <f t="shared" si="52"/>
        <v>0</v>
      </c>
    </row>
    <row r="152" spans="1:14" x14ac:dyDescent="0.25">
      <c r="A152" s="82" t="s">
        <v>43</v>
      </c>
      <c r="B152" s="89" t="s">
        <v>44</v>
      </c>
      <c r="C152" s="84">
        <f t="shared" ref="C152:N152" si="53">C86</f>
        <v>386511.11</v>
      </c>
      <c r="D152" s="84">
        <f t="shared" si="53"/>
        <v>335088.35000000003</v>
      </c>
      <c r="E152" s="84">
        <f t="shared" si="53"/>
        <v>310910.53000000003</v>
      </c>
      <c r="F152" s="84">
        <f t="shared" si="53"/>
        <v>0</v>
      </c>
      <c r="G152" s="84">
        <f t="shared" si="53"/>
        <v>0</v>
      </c>
      <c r="H152" s="84">
        <f t="shared" si="53"/>
        <v>0</v>
      </c>
      <c r="I152" s="84">
        <f t="shared" si="53"/>
        <v>0</v>
      </c>
      <c r="J152" s="84">
        <f t="shared" si="53"/>
        <v>0</v>
      </c>
      <c r="K152" s="84">
        <f t="shared" si="53"/>
        <v>0</v>
      </c>
      <c r="L152" s="84">
        <f t="shared" si="53"/>
        <v>0</v>
      </c>
      <c r="M152" s="84">
        <f t="shared" si="53"/>
        <v>0</v>
      </c>
      <c r="N152" s="84">
        <f t="shared" si="53"/>
        <v>0</v>
      </c>
    </row>
    <row r="153" spans="1:14" x14ac:dyDescent="0.25">
      <c r="A153" s="295" t="s">
        <v>104</v>
      </c>
      <c r="B153" s="89" t="s">
        <v>44</v>
      </c>
      <c r="C153" s="84">
        <f t="shared" ref="C153:N153" si="54">C87</f>
        <v>212494.29</v>
      </c>
      <c r="D153" s="84">
        <f t="shared" si="54"/>
        <v>243452.13</v>
      </c>
      <c r="E153" s="84">
        <f t="shared" si="54"/>
        <v>125116.70999999999</v>
      </c>
      <c r="F153" s="84">
        <f t="shared" si="54"/>
        <v>0</v>
      </c>
      <c r="G153" s="84">
        <f t="shared" si="54"/>
        <v>0</v>
      </c>
      <c r="H153" s="84">
        <f t="shared" si="54"/>
        <v>0</v>
      </c>
      <c r="I153" s="84">
        <f t="shared" si="54"/>
        <v>0</v>
      </c>
      <c r="J153" s="84">
        <f t="shared" si="54"/>
        <v>0</v>
      </c>
      <c r="K153" s="84">
        <f t="shared" si="54"/>
        <v>0</v>
      </c>
      <c r="L153" s="84">
        <f t="shared" si="54"/>
        <v>0</v>
      </c>
      <c r="M153" s="84">
        <f t="shared" si="54"/>
        <v>0</v>
      </c>
      <c r="N153" s="84">
        <f t="shared" si="54"/>
        <v>0</v>
      </c>
    </row>
    <row r="154" spans="1:14" x14ac:dyDescent="0.25">
      <c r="A154" s="295" t="s">
        <v>106</v>
      </c>
      <c r="B154" s="89" t="s">
        <v>44</v>
      </c>
      <c r="C154" s="84">
        <f t="shared" ref="C154:N154" si="55">C88</f>
        <v>3126.7527999999998</v>
      </c>
      <c r="D154" s="84">
        <f t="shared" si="55"/>
        <v>4872.5931</v>
      </c>
      <c r="E154" s="84">
        <f t="shared" si="55"/>
        <v>3146.3468000000003</v>
      </c>
      <c r="F154" s="84">
        <f t="shared" si="55"/>
        <v>0</v>
      </c>
      <c r="G154" s="84">
        <f t="shared" si="55"/>
        <v>0</v>
      </c>
      <c r="H154" s="84">
        <f t="shared" si="55"/>
        <v>0</v>
      </c>
      <c r="I154" s="84">
        <f t="shared" si="55"/>
        <v>0</v>
      </c>
      <c r="J154" s="84">
        <f t="shared" si="55"/>
        <v>0</v>
      </c>
      <c r="K154" s="84">
        <f t="shared" si="55"/>
        <v>0</v>
      </c>
      <c r="L154" s="84">
        <f t="shared" si="55"/>
        <v>0</v>
      </c>
      <c r="M154" s="84">
        <f t="shared" si="55"/>
        <v>0</v>
      </c>
      <c r="N154" s="84">
        <f t="shared" si="55"/>
        <v>0</v>
      </c>
    </row>
    <row r="155" spans="1:14" x14ac:dyDescent="0.25">
      <c r="A155" s="295" t="s">
        <v>121</v>
      </c>
      <c r="B155" s="89" t="s">
        <v>44</v>
      </c>
      <c r="C155" s="84">
        <f t="shared" ref="C155:N155" si="56">C89</f>
        <v>0</v>
      </c>
      <c r="D155" s="84">
        <f t="shared" si="56"/>
        <v>0</v>
      </c>
      <c r="E155" s="84">
        <f t="shared" si="56"/>
        <v>0</v>
      </c>
      <c r="F155" s="84">
        <f t="shared" si="56"/>
        <v>0</v>
      </c>
      <c r="G155" s="84">
        <f t="shared" si="56"/>
        <v>0</v>
      </c>
      <c r="H155" s="84">
        <f t="shared" si="56"/>
        <v>0</v>
      </c>
      <c r="I155" s="84">
        <f t="shared" si="56"/>
        <v>0</v>
      </c>
      <c r="J155" s="84">
        <f t="shared" si="56"/>
        <v>0</v>
      </c>
      <c r="K155" s="84">
        <f t="shared" si="56"/>
        <v>0</v>
      </c>
      <c r="L155" s="84">
        <f t="shared" si="56"/>
        <v>0</v>
      </c>
      <c r="M155" s="84">
        <f t="shared" si="56"/>
        <v>0</v>
      </c>
      <c r="N155" s="84">
        <f t="shared" si="56"/>
        <v>0</v>
      </c>
    </row>
    <row r="156" spans="1:14" x14ac:dyDescent="0.25">
      <c r="A156" s="82" t="s">
        <v>115</v>
      </c>
      <c r="B156" s="89" t="s">
        <v>44</v>
      </c>
      <c r="C156" s="84">
        <f t="shared" ref="C156:N156" si="57">C90</f>
        <v>0</v>
      </c>
      <c r="D156" s="84">
        <f t="shared" si="57"/>
        <v>0</v>
      </c>
      <c r="E156" s="84">
        <f t="shared" si="57"/>
        <v>0</v>
      </c>
      <c r="F156" s="84">
        <f t="shared" si="57"/>
        <v>0</v>
      </c>
      <c r="G156" s="84">
        <f t="shared" si="57"/>
        <v>0</v>
      </c>
      <c r="H156" s="84">
        <f t="shared" si="57"/>
        <v>0</v>
      </c>
      <c r="I156" s="84">
        <f t="shared" si="57"/>
        <v>0</v>
      </c>
      <c r="J156" s="84">
        <f t="shared" si="57"/>
        <v>0</v>
      </c>
      <c r="K156" s="84">
        <f t="shared" si="57"/>
        <v>0</v>
      </c>
      <c r="L156" s="84">
        <f t="shared" si="57"/>
        <v>0</v>
      </c>
      <c r="M156" s="84">
        <f t="shared" si="57"/>
        <v>0</v>
      </c>
      <c r="N156" s="84">
        <f t="shared" si="57"/>
        <v>0</v>
      </c>
    </row>
    <row r="157" spans="1:14" x14ac:dyDescent="0.25">
      <c r="A157" s="259" t="s">
        <v>116</v>
      </c>
      <c r="B157" s="89" t="s">
        <v>44</v>
      </c>
      <c r="C157" s="84">
        <f t="shared" ref="C157:N157" si="58">C91</f>
        <v>0</v>
      </c>
      <c r="D157" s="84">
        <f t="shared" si="58"/>
        <v>0</v>
      </c>
      <c r="E157" s="84">
        <f t="shared" si="58"/>
        <v>0</v>
      </c>
      <c r="F157" s="84">
        <f t="shared" si="58"/>
        <v>0</v>
      </c>
      <c r="G157" s="84">
        <f t="shared" si="58"/>
        <v>0</v>
      </c>
      <c r="H157" s="84">
        <f t="shared" si="58"/>
        <v>0</v>
      </c>
      <c r="I157" s="84">
        <f t="shared" si="58"/>
        <v>0</v>
      </c>
      <c r="J157" s="84">
        <f t="shared" si="58"/>
        <v>0</v>
      </c>
      <c r="K157" s="84">
        <f t="shared" si="58"/>
        <v>0</v>
      </c>
      <c r="L157" s="84">
        <f t="shared" si="58"/>
        <v>0</v>
      </c>
      <c r="M157" s="84">
        <f t="shared" si="58"/>
        <v>0</v>
      </c>
      <c r="N157" s="84">
        <f t="shared" si="58"/>
        <v>0</v>
      </c>
    </row>
    <row r="158" spans="1:14" x14ac:dyDescent="0.25">
      <c r="A158" s="259" t="s">
        <v>111</v>
      </c>
      <c r="B158" s="89" t="s">
        <v>44</v>
      </c>
      <c r="C158" s="84">
        <f t="shared" ref="C158:N158" si="59">C92</f>
        <v>0</v>
      </c>
      <c r="D158" s="84">
        <f t="shared" si="59"/>
        <v>0</v>
      </c>
      <c r="E158" s="84">
        <f t="shared" si="59"/>
        <v>0</v>
      </c>
      <c r="F158" s="84">
        <f t="shared" si="59"/>
        <v>0</v>
      </c>
      <c r="G158" s="84">
        <f t="shared" si="59"/>
        <v>0</v>
      </c>
      <c r="H158" s="84">
        <f t="shared" si="59"/>
        <v>0</v>
      </c>
      <c r="I158" s="84">
        <f t="shared" si="59"/>
        <v>0</v>
      </c>
      <c r="J158" s="84">
        <f t="shared" si="59"/>
        <v>0</v>
      </c>
      <c r="K158" s="84">
        <f t="shared" si="59"/>
        <v>0</v>
      </c>
      <c r="L158" s="84">
        <f t="shared" si="59"/>
        <v>0</v>
      </c>
      <c r="M158" s="84">
        <f t="shared" si="59"/>
        <v>0</v>
      </c>
      <c r="N158" s="84">
        <f t="shared" si="59"/>
        <v>0</v>
      </c>
    </row>
    <row r="159" spans="1:14" x14ac:dyDescent="0.25">
      <c r="A159" s="83" t="s">
        <v>7</v>
      </c>
      <c r="B159" s="89" t="s">
        <v>44</v>
      </c>
      <c r="C159" s="84">
        <f t="shared" ref="C159:N159" si="60">C93</f>
        <v>96949.91</v>
      </c>
      <c r="D159" s="84">
        <f t="shared" si="60"/>
        <v>94546.760000000009</v>
      </c>
      <c r="E159" s="84">
        <f t="shared" si="60"/>
        <v>94185.140000000014</v>
      </c>
      <c r="F159" s="84">
        <f t="shared" si="60"/>
        <v>0</v>
      </c>
      <c r="G159" s="84">
        <f t="shared" si="60"/>
        <v>0</v>
      </c>
      <c r="H159" s="84">
        <f t="shared" si="60"/>
        <v>0</v>
      </c>
      <c r="I159" s="84">
        <f t="shared" si="60"/>
        <v>0</v>
      </c>
      <c r="J159" s="84">
        <f t="shared" si="60"/>
        <v>0</v>
      </c>
      <c r="K159" s="84">
        <f t="shared" si="60"/>
        <v>0</v>
      </c>
      <c r="L159" s="84">
        <f t="shared" si="60"/>
        <v>0</v>
      </c>
      <c r="M159" s="84">
        <f t="shared" si="60"/>
        <v>0</v>
      </c>
      <c r="N159" s="84">
        <f t="shared" si="60"/>
        <v>0</v>
      </c>
    </row>
    <row r="160" spans="1:14" x14ac:dyDescent="0.25">
      <c r="A160" s="83" t="s">
        <v>117</v>
      </c>
      <c r="B160" s="89" t="s">
        <v>44</v>
      </c>
      <c r="C160" s="84">
        <f t="shared" ref="C160:N160" si="61">C94</f>
        <v>3280.45</v>
      </c>
      <c r="D160" s="84">
        <f t="shared" si="61"/>
        <v>2871.79</v>
      </c>
      <c r="E160" s="84">
        <f t="shared" si="61"/>
        <v>1960.52</v>
      </c>
      <c r="F160" s="84">
        <f t="shared" si="61"/>
        <v>0</v>
      </c>
      <c r="G160" s="84">
        <f t="shared" si="61"/>
        <v>0</v>
      </c>
      <c r="H160" s="84">
        <f t="shared" si="61"/>
        <v>0</v>
      </c>
      <c r="I160" s="84">
        <f t="shared" si="61"/>
        <v>0</v>
      </c>
      <c r="J160" s="84">
        <f t="shared" si="61"/>
        <v>0</v>
      </c>
      <c r="K160" s="84">
        <f t="shared" si="61"/>
        <v>0</v>
      </c>
      <c r="L160" s="84">
        <f t="shared" si="61"/>
        <v>0</v>
      </c>
      <c r="M160" s="84">
        <f t="shared" si="61"/>
        <v>0</v>
      </c>
      <c r="N160" s="84">
        <f t="shared" si="61"/>
        <v>0</v>
      </c>
    </row>
    <row r="161" spans="1:15" x14ac:dyDescent="0.25">
      <c r="A161" s="83" t="s">
        <v>29</v>
      </c>
      <c r="B161" s="89" t="s">
        <v>44</v>
      </c>
      <c r="C161" s="84">
        <v>2420824.17</v>
      </c>
      <c r="D161" s="84">
        <v>2594609.46</v>
      </c>
      <c r="E161" s="84">
        <v>1971710.61</v>
      </c>
      <c r="F161" s="84"/>
      <c r="G161" s="84"/>
      <c r="H161" s="94"/>
      <c r="I161" s="84"/>
      <c r="J161" s="84"/>
      <c r="K161" s="84"/>
      <c r="L161" s="84"/>
      <c r="M161" s="84"/>
      <c r="N161" s="94"/>
    </row>
    <row r="162" spans="1:15" s="138" customFormat="1" ht="13" x14ac:dyDescent="0.3">
      <c r="A162" s="310" t="s">
        <v>27</v>
      </c>
      <c r="B162" s="311" t="s">
        <v>44</v>
      </c>
      <c r="C162" s="312">
        <f t="shared" ref="C162:N162" si="62">SUM(C141:C161)</f>
        <v>37519765.252470002</v>
      </c>
      <c r="D162" s="312">
        <f t="shared" si="62"/>
        <v>39311798.587729998</v>
      </c>
      <c r="E162" s="312">
        <f t="shared" si="62"/>
        <v>36869113.744299993</v>
      </c>
      <c r="F162" s="312">
        <f t="shared" si="62"/>
        <v>0</v>
      </c>
      <c r="G162" s="312">
        <f t="shared" si="62"/>
        <v>0</v>
      </c>
      <c r="H162" s="312">
        <f t="shared" si="62"/>
        <v>0</v>
      </c>
      <c r="I162" s="312">
        <f t="shared" si="62"/>
        <v>0</v>
      </c>
      <c r="J162" s="312">
        <f t="shared" si="62"/>
        <v>0</v>
      </c>
      <c r="K162" s="312">
        <f t="shared" si="62"/>
        <v>0</v>
      </c>
      <c r="L162" s="312">
        <f t="shared" si="62"/>
        <v>0</v>
      </c>
      <c r="M162" s="312">
        <f t="shared" si="62"/>
        <v>0</v>
      </c>
      <c r="N162" s="312">
        <f t="shared" si="62"/>
        <v>0</v>
      </c>
      <c r="O162" s="336"/>
    </row>
    <row r="163" spans="1:15" x14ac:dyDescent="0.25">
      <c r="C163" s="194"/>
      <c r="D163" s="194"/>
      <c r="E163" s="194"/>
      <c r="F163" s="194"/>
      <c r="G163" s="194"/>
      <c r="H163" s="141"/>
      <c r="I163" s="141"/>
      <c r="J163" s="141"/>
      <c r="K163" s="141"/>
      <c r="L163" s="141"/>
      <c r="M163" s="141"/>
      <c r="N163" s="81"/>
    </row>
    <row r="164" spans="1:15" x14ac:dyDescent="0.25"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</row>
    <row r="165" spans="1:15" ht="13" x14ac:dyDescent="0.3">
      <c r="A165" s="56"/>
      <c r="B165" s="61" t="s">
        <v>15</v>
      </c>
      <c r="C165" s="58">
        <v>1</v>
      </c>
      <c r="D165" s="47">
        <v>2</v>
      </c>
      <c r="E165" s="47">
        <v>3</v>
      </c>
      <c r="F165" s="47">
        <v>4</v>
      </c>
      <c r="G165" s="47">
        <v>5</v>
      </c>
      <c r="H165" s="47">
        <v>6</v>
      </c>
      <c r="I165" s="47">
        <v>7</v>
      </c>
      <c r="J165" s="46">
        <v>8</v>
      </c>
      <c r="K165" s="46">
        <v>9</v>
      </c>
      <c r="L165" s="46">
        <v>10</v>
      </c>
      <c r="M165" s="46">
        <v>11</v>
      </c>
      <c r="N165" s="46">
        <v>12</v>
      </c>
    </row>
    <row r="166" spans="1:15" x14ac:dyDescent="0.25">
      <c r="A166" s="57" t="s">
        <v>21</v>
      </c>
      <c r="B166" s="54" t="s">
        <v>44</v>
      </c>
      <c r="C166" s="59">
        <v>37881725.340000004</v>
      </c>
      <c r="D166" s="49">
        <v>39623926.310000002</v>
      </c>
      <c r="E166" s="49">
        <v>37182271.340000004</v>
      </c>
      <c r="F166" s="139"/>
      <c r="G166" s="139"/>
      <c r="H166" s="139"/>
      <c r="I166" s="139"/>
      <c r="J166" s="49"/>
      <c r="K166" s="139"/>
      <c r="L166" s="139"/>
      <c r="M166" s="139"/>
      <c r="N166" s="206"/>
    </row>
    <row r="167" spans="1:15" x14ac:dyDescent="0.25">
      <c r="A167" s="51" t="s">
        <v>8</v>
      </c>
      <c r="B167" s="60" t="s">
        <v>44</v>
      </c>
      <c r="C167" s="53">
        <f t="shared" ref="C167:N167" si="63">C141/C$162*C$166</f>
        <v>10964900.633999836</v>
      </c>
      <c r="D167" s="53">
        <f t="shared" si="63"/>
        <v>11338857.413122542</v>
      </c>
      <c r="E167" s="53">
        <f t="shared" si="63"/>
        <v>10264697.836008834</v>
      </c>
      <c r="F167" s="53" t="e">
        <f t="shared" si="63"/>
        <v>#DIV/0!</v>
      </c>
      <c r="G167" s="53" t="e">
        <f t="shared" si="63"/>
        <v>#DIV/0!</v>
      </c>
      <c r="H167" s="53" t="e">
        <f t="shared" si="63"/>
        <v>#DIV/0!</v>
      </c>
      <c r="I167" s="53" t="e">
        <f t="shared" si="63"/>
        <v>#DIV/0!</v>
      </c>
      <c r="J167" s="53" t="e">
        <f t="shared" si="63"/>
        <v>#DIV/0!</v>
      </c>
      <c r="K167" s="140" t="e">
        <f t="shared" si="63"/>
        <v>#DIV/0!</v>
      </c>
      <c r="L167" s="140" t="e">
        <f t="shared" si="63"/>
        <v>#DIV/0!</v>
      </c>
      <c r="M167" s="53" t="e">
        <f t="shared" si="63"/>
        <v>#DIV/0!</v>
      </c>
      <c r="N167" s="53" t="e">
        <f t="shared" si="63"/>
        <v>#DIV/0!</v>
      </c>
    </row>
    <row r="168" spans="1:15" x14ac:dyDescent="0.25">
      <c r="A168" s="51" t="s">
        <v>0</v>
      </c>
      <c r="B168" s="60" t="s">
        <v>44</v>
      </c>
      <c r="C168" s="53">
        <f t="shared" ref="C168:N168" si="64">C142/C$162*C$166</f>
        <v>8192.254576139012</v>
      </c>
      <c r="D168" s="53">
        <f t="shared" si="64"/>
        <v>625.95505682112162</v>
      </c>
      <c r="E168" s="53">
        <f t="shared" si="64"/>
        <v>4950.0479361790831</v>
      </c>
      <c r="F168" s="53" t="e">
        <f t="shared" si="64"/>
        <v>#DIV/0!</v>
      </c>
      <c r="G168" s="53" t="e">
        <f t="shared" si="64"/>
        <v>#DIV/0!</v>
      </c>
      <c r="H168" s="53" t="e">
        <f t="shared" si="64"/>
        <v>#DIV/0!</v>
      </c>
      <c r="I168" s="53" t="e">
        <f t="shared" si="64"/>
        <v>#DIV/0!</v>
      </c>
      <c r="J168" s="53" t="e">
        <f t="shared" si="64"/>
        <v>#DIV/0!</v>
      </c>
      <c r="K168" s="140" t="e">
        <f t="shared" si="64"/>
        <v>#DIV/0!</v>
      </c>
      <c r="L168" s="140" t="e">
        <f t="shared" si="64"/>
        <v>#DIV/0!</v>
      </c>
      <c r="M168" s="53" t="e">
        <f t="shared" si="64"/>
        <v>#DIV/0!</v>
      </c>
      <c r="N168" s="53" t="e">
        <f t="shared" si="64"/>
        <v>#DIV/0!</v>
      </c>
    </row>
    <row r="169" spans="1:15" x14ac:dyDescent="0.25">
      <c r="A169" s="51" t="s">
        <v>1</v>
      </c>
      <c r="B169" s="60" t="s">
        <v>44</v>
      </c>
      <c r="C169" s="53">
        <f t="shared" ref="C169:N169" si="65">C143/C$162*C$166</f>
        <v>23077050.238022983</v>
      </c>
      <c r="D169" s="53">
        <f t="shared" si="65"/>
        <v>24324275.893593892</v>
      </c>
      <c r="E169" s="53">
        <f t="shared" si="65"/>
        <v>23708817.767284878</v>
      </c>
      <c r="F169" s="53" t="e">
        <f t="shared" si="65"/>
        <v>#DIV/0!</v>
      </c>
      <c r="G169" s="53" t="e">
        <f t="shared" si="65"/>
        <v>#DIV/0!</v>
      </c>
      <c r="H169" s="53" t="e">
        <f t="shared" si="65"/>
        <v>#DIV/0!</v>
      </c>
      <c r="I169" s="53" t="e">
        <f t="shared" si="65"/>
        <v>#DIV/0!</v>
      </c>
      <c r="J169" s="53" t="e">
        <f t="shared" si="65"/>
        <v>#DIV/0!</v>
      </c>
      <c r="K169" s="140" t="e">
        <f t="shared" si="65"/>
        <v>#DIV/0!</v>
      </c>
      <c r="L169" s="140" t="e">
        <f t="shared" si="65"/>
        <v>#DIV/0!</v>
      </c>
      <c r="M169" s="53" t="e">
        <f t="shared" si="65"/>
        <v>#DIV/0!</v>
      </c>
      <c r="N169" s="53" t="e">
        <f t="shared" si="65"/>
        <v>#DIV/0!</v>
      </c>
    </row>
    <row r="170" spans="1:15" x14ac:dyDescent="0.25">
      <c r="A170" s="51" t="s">
        <v>40</v>
      </c>
      <c r="B170" s="60" t="s">
        <v>44</v>
      </c>
      <c r="C170" s="53">
        <f t="shared" ref="C170:N170" si="66">C144/C$162*C$166</f>
        <v>6306.7813292152487</v>
      </c>
      <c r="D170" s="53">
        <f t="shared" si="66"/>
        <v>116.98149290411665</v>
      </c>
      <c r="E170" s="53">
        <f t="shared" si="66"/>
        <v>2921.3643993140527</v>
      </c>
      <c r="F170" s="53" t="e">
        <f t="shared" si="66"/>
        <v>#DIV/0!</v>
      </c>
      <c r="G170" s="53" t="e">
        <f t="shared" si="66"/>
        <v>#DIV/0!</v>
      </c>
      <c r="H170" s="53" t="e">
        <f t="shared" si="66"/>
        <v>#DIV/0!</v>
      </c>
      <c r="I170" s="53" t="e">
        <f t="shared" si="66"/>
        <v>#DIV/0!</v>
      </c>
      <c r="J170" s="53" t="e">
        <f t="shared" si="66"/>
        <v>#DIV/0!</v>
      </c>
      <c r="K170" s="140" t="e">
        <f t="shared" si="66"/>
        <v>#DIV/0!</v>
      </c>
      <c r="L170" s="140" t="e">
        <f t="shared" si="66"/>
        <v>#DIV/0!</v>
      </c>
      <c r="M170" s="53" t="e">
        <f t="shared" si="66"/>
        <v>#DIV/0!</v>
      </c>
      <c r="N170" s="53" t="e">
        <f t="shared" si="66"/>
        <v>#DIV/0!</v>
      </c>
    </row>
    <row r="171" spans="1:15" x14ac:dyDescent="0.25">
      <c r="A171" s="51" t="s">
        <v>2</v>
      </c>
      <c r="B171" s="60" t="s">
        <v>44</v>
      </c>
      <c r="C171" s="53">
        <f t="shared" ref="C171:N171" si="67">C145/C$162*C$166</f>
        <v>465272.9858597545</v>
      </c>
      <c r="D171" s="53">
        <f t="shared" si="67"/>
        <v>442628.09381357796</v>
      </c>
      <c r="E171" s="53">
        <f t="shared" si="67"/>
        <v>453960.66053913656</v>
      </c>
      <c r="F171" s="53" t="e">
        <f t="shared" si="67"/>
        <v>#DIV/0!</v>
      </c>
      <c r="G171" s="53" t="e">
        <f t="shared" si="67"/>
        <v>#DIV/0!</v>
      </c>
      <c r="H171" s="53" t="e">
        <f t="shared" si="67"/>
        <v>#DIV/0!</v>
      </c>
      <c r="I171" s="53" t="e">
        <f t="shared" si="67"/>
        <v>#DIV/0!</v>
      </c>
      <c r="J171" s="53" t="e">
        <f t="shared" si="67"/>
        <v>#DIV/0!</v>
      </c>
      <c r="K171" s="140" t="e">
        <f t="shared" si="67"/>
        <v>#DIV/0!</v>
      </c>
      <c r="L171" s="140" t="e">
        <f t="shared" si="67"/>
        <v>#DIV/0!</v>
      </c>
      <c r="M171" s="53" t="e">
        <f t="shared" si="67"/>
        <v>#DIV/0!</v>
      </c>
      <c r="N171" s="53" t="e">
        <f t="shared" si="67"/>
        <v>#DIV/0!</v>
      </c>
    </row>
    <row r="172" spans="1:15" x14ac:dyDescent="0.25">
      <c r="A172" s="260" t="s">
        <v>39</v>
      </c>
      <c r="B172" s="60" t="s">
        <v>44</v>
      </c>
      <c r="C172" s="53">
        <f t="shared" ref="C172:N172" si="68">C146/C$162*C$166</f>
        <v>7.5117750506460306</v>
      </c>
      <c r="D172" s="53">
        <f t="shared" si="68"/>
        <v>0</v>
      </c>
      <c r="E172" s="53">
        <f t="shared" si="68"/>
        <v>0</v>
      </c>
      <c r="F172" s="53" t="e">
        <f t="shared" si="68"/>
        <v>#DIV/0!</v>
      </c>
      <c r="G172" s="53" t="e">
        <f t="shared" si="68"/>
        <v>#DIV/0!</v>
      </c>
      <c r="H172" s="53" t="e">
        <f t="shared" si="68"/>
        <v>#DIV/0!</v>
      </c>
      <c r="I172" s="53" t="e">
        <f t="shared" si="68"/>
        <v>#DIV/0!</v>
      </c>
      <c r="J172" s="53" t="e">
        <f t="shared" si="68"/>
        <v>#DIV/0!</v>
      </c>
      <c r="K172" s="140" t="e">
        <f t="shared" si="68"/>
        <v>#DIV/0!</v>
      </c>
      <c r="L172" s="140" t="e">
        <f t="shared" si="68"/>
        <v>#DIV/0!</v>
      </c>
      <c r="M172" s="53" t="e">
        <f t="shared" si="68"/>
        <v>#DIV/0!</v>
      </c>
      <c r="N172" s="53" t="e">
        <f t="shared" si="68"/>
        <v>#DIV/0!</v>
      </c>
    </row>
    <row r="173" spans="1:15" x14ac:dyDescent="0.25">
      <c r="A173" s="51" t="s">
        <v>35</v>
      </c>
      <c r="B173" s="60" t="s">
        <v>44</v>
      </c>
      <c r="C173" s="53">
        <f t="shared" ref="C173:N173" si="69">C147/C$162*C$166</f>
        <v>99.531019421059895</v>
      </c>
      <c r="D173" s="53">
        <f t="shared" si="69"/>
        <v>94.393562040931641</v>
      </c>
      <c r="E173" s="53">
        <f t="shared" si="69"/>
        <v>96.936420712128964</v>
      </c>
      <c r="F173" s="53" t="e">
        <f t="shared" si="69"/>
        <v>#DIV/0!</v>
      </c>
      <c r="G173" s="53" t="e">
        <f t="shared" si="69"/>
        <v>#DIV/0!</v>
      </c>
      <c r="H173" s="53" t="e">
        <f t="shared" si="69"/>
        <v>#DIV/0!</v>
      </c>
      <c r="I173" s="53" t="e">
        <f t="shared" si="69"/>
        <v>#DIV/0!</v>
      </c>
      <c r="J173" s="53" t="e">
        <f t="shared" si="69"/>
        <v>#DIV/0!</v>
      </c>
      <c r="K173" s="140" t="e">
        <f t="shared" si="69"/>
        <v>#DIV/0!</v>
      </c>
      <c r="L173" s="140" t="e">
        <f t="shared" si="69"/>
        <v>#DIV/0!</v>
      </c>
      <c r="M173" s="53" t="e">
        <f t="shared" si="69"/>
        <v>#DIV/0!</v>
      </c>
      <c r="N173" s="53" t="e">
        <f t="shared" si="69"/>
        <v>#DIV/0!</v>
      </c>
    </row>
    <row r="174" spans="1:15" x14ac:dyDescent="0.25">
      <c r="A174" s="51" t="s">
        <v>4</v>
      </c>
      <c r="B174" s="60" t="s">
        <v>44</v>
      </c>
      <c r="C174" s="53">
        <f t="shared" ref="C174:N174" si="70">C148/C$162*C$166</f>
        <v>2654.0178547477999</v>
      </c>
      <c r="D174" s="53">
        <f t="shared" si="70"/>
        <v>5566.3172937980116</v>
      </c>
      <c r="E174" s="53">
        <f t="shared" si="70"/>
        <v>2085.4642570808519</v>
      </c>
      <c r="F174" s="53" t="e">
        <f t="shared" si="70"/>
        <v>#DIV/0!</v>
      </c>
      <c r="G174" s="53" t="e">
        <f t="shared" si="70"/>
        <v>#DIV/0!</v>
      </c>
      <c r="H174" s="53" t="e">
        <f t="shared" si="70"/>
        <v>#DIV/0!</v>
      </c>
      <c r="I174" s="53" t="e">
        <f t="shared" si="70"/>
        <v>#DIV/0!</v>
      </c>
      <c r="J174" s="53" t="e">
        <f t="shared" si="70"/>
        <v>#DIV/0!</v>
      </c>
      <c r="K174" s="140" t="e">
        <f t="shared" si="70"/>
        <v>#DIV/0!</v>
      </c>
      <c r="L174" s="140" t="e">
        <f t="shared" si="70"/>
        <v>#DIV/0!</v>
      </c>
      <c r="M174" s="53" t="e">
        <f t="shared" si="70"/>
        <v>#DIV/0!</v>
      </c>
      <c r="N174" s="53" t="e">
        <f t="shared" si="70"/>
        <v>#DIV/0!</v>
      </c>
    </row>
    <row r="175" spans="1:15" x14ac:dyDescent="0.25">
      <c r="A175" s="296" t="s">
        <v>101</v>
      </c>
      <c r="B175" s="60" t="s">
        <v>44</v>
      </c>
      <c r="C175" s="53">
        <f t="shared" ref="C175:N175" si="71">C149/C$162*C$166</f>
        <v>36628.505565909007</v>
      </c>
      <c r="D175" s="53">
        <f t="shared" si="71"/>
        <v>34405.057367299967</v>
      </c>
      <c r="E175" s="53">
        <f t="shared" si="71"/>
        <v>36524.62877960239</v>
      </c>
      <c r="F175" s="53" t="e">
        <f t="shared" si="71"/>
        <v>#DIV/0!</v>
      </c>
      <c r="G175" s="53" t="e">
        <f t="shared" si="71"/>
        <v>#DIV/0!</v>
      </c>
      <c r="H175" s="53" t="e">
        <f t="shared" si="71"/>
        <v>#DIV/0!</v>
      </c>
      <c r="I175" s="53" t="e">
        <f t="shared" si="71"/>
        <v>#DIV/0!</v>
      </c>
      <c r="J175" s="53" t="e">
        <f t="shared" si="71"/>
        <v>#DIV/0!</v>
      </c>
      <c r="K175" s="140" t="e">
        <f t="shared" si="71"/>
        <v>#DIV/0!</v>
      </c>
      <c r="L175" s="140" t="e">
        <f t="shared" si="71"/>
        <v>#DIV/0!</v>
      </c>
      <c r="M175" s="53" t="e">
        <f t="shared" si="71"/>
        <v>#DIV/0!</v>
      </c>
      <c r="N175" s="53" t="e">
        <f t="shared" si="71"/>
        <v>#DIV/0!</v>
      </c>
    </row>
    <row r="176" spans="1:15" x14ac:dyDescent="0.25">
      <c r="A176" s="296" t="s">
        <v>102</v>
      </c>
      <c r="B176" s="60" t="s">
        <v>44</v>
      </c>
      <c r="C176" s="53">
        <f t="shared" ref="C176:N176" si="72">C150/C$162*C$166</f>
        <v>154611.61480351406</v>
      </c>
      <c r="D176" s="53">
        <f t="shared" si="72"/>
        <v>152594.69715095876</v>
      </c>
      <c r="E176" s="53">
        <f t="shared" si="72"/>
        <v>164088.90429182793</v>
      </c>
      <c r="F176" s="53" t="e">
        <f t="shared" si="72"/>
        <v>#DIV/0!</v>
      </c>
      <c r="G176" s="53" t="e">
        <f t="shared" si="72"/>
        <v>#DIV/0!</v>
      </c>
      <c r="H176" s="53" t="e">
        <f t="shared" si="72"/>
        <v>#DIV/0!</v>
      </c>
      <c r="I176" s="53" t="e">
        <f t="shared" si="72"/>
        <v>#DIV/0!</v>
      </c>
      <c r="J176" s="53" t="e">
        <f t="shared" si="72"/>
        <v>#DIV/0!</v>
      </c>
      <c r="K176" s="140" t="e">
        <f t="shared" si="72"/>
        <v>#DIV/0!</v>
      </c>
      <c r="L176" s="140" t="e">
        <f t="shared" si="72"/>
        <v>#DIV/0!</v>
      </c>
      <c r="M176" s="53" t="e">
        <f t="shared" si="72"/>
        <v>#DIV/0!</v>
      </c>
      <c r="N176" s="53" t="e">
        <f t="shared" si="72"/>
        <v>#DIV/0!</v>
      </c>
    </row>
    <row r="177" spans="1:15" x14ac:dyDescent="0.25">
      <c r="A177" s="51" t="s">
        <v>5</v>
      </c>
      <c r="B177" s="60" t="s">
        <v>44</v>
      </c>
      <c r="C177" s="53">
        <f t="shared" ref="C177:N177" si="73">C151/C$162*C$166</f>
        <v>12684.625090346206</v>
      </c>
      <c r="D177" s="53">
        <f t="shared" si="73"/>
        <v>23314.085346313168</v>
      </c>
      <c r="E177" s="53">
        <f t="shared" si="73"/>
        <v>15803.75030057711</v>
      </c>
      <c r="F177" s="53" t="e">
        <f t="shared" si="73"/>
        <v>#DIV/0!</v>
      </c>
      <c r="G177" s="53" t="e">
        <f t="shared" si="73"/>
        <v>#DIV/0!</v>
      </c>
      <c r="H177" s="53" t="e">
        <f t="shared" si="73"/>
        <v>#DIV/0!</v>
      </c>
      <c r="I177" s="53" t="e">
        <f t="shared" si="73"/>
        <v>#DIV/0!</v>
      </c>
      <c r="J177" s="53" t="e">
        <f t="shared" si="73"/>
        <v>#DIV/0!</v>
      </c>
      <c r="K177" s="140" t="e">
        <f t="shared" si="73"/>
        <v>#DIV/0!</v>
      </c>
      <c r="L177" s="140" t="e">
        <f t="shared" si="73"/>
        <v>#DIV/0!</v>
      </c>
      <c r="M177" s="53" t="e">
        <f t="shared" si="73"/>
        <v>#DIV/0!</v>
      </c>
      <c r="N177" s="53" t="e">
        <f t="shared" si="73"/>
        <v>#DIV/0!</v>
      </c>
    </row>
    <row r="178" spans="1:15" x14ac:dyDescent="0.25">
      <c r="A178" s="51" t="s">
        <v>43</v>
      </c>
      <c r="B178" s="60" t="s">
        <v>44</v>
      </c>
      <c r="C178" s="53">
        <f t="shared" ref="C178:N178" si="74">C152/C$162*C$166</f>
        <v>390239.85388380423</v>
      </c>
      <c r="D178" s="53">
        <f t="shared" si="74"/>
        <v>337748.88366170228</v>
      </c>
      <c r="E178" s="53">
        <f t="shared" si="74"/>
        <v>313551.33104360173</v>
      </c>
      <c r="F178" s="53" t="e">
        <f t="shared" si="74"/>
        <v>#DIV/0!</v>
      </c>
      <c r="G178" s="53" t="e">
        <f t="shared" si="74"/>
        <v>#DIV/0!</v>
      </c>
      <c r="H178" s="53" t="e">
        <f t="shared" si="74"/>
        <v>#DIV/0!</v>
      </c>
      <c r="I178" s="53" t="e">
        <f t="shared" si="74"/>
        <v>#DIV/0!</v>
      </c>
      <c r="J178" s="53" t="e">
        <f t="shared" si="74"/>
        <v>#DIV/0!</v>
      </c>
      <c r="K178" s="140" t="e">
        <f t="shared" si="74"/>
        <v>#DIV/0!</v>
      </c>
      <c r="L178" s="140" t="e">
        <f t="shared" si="74"/>
        <v>#DIV/0!</v>
      </c>
      <c r="M178" s="53" t="e">
        <f t="shared" si="74"/>
        <v>#DIV/0!</v>
      </c>
      <c r="N178" s="53" t="e">
        <f t="shared" si="74"/>
        <v>#DIV/0!</v>
      </c>
    </row>
    <row r="179" spans="1:15" x14ac:dyDescent="0.25">
      <c r="A179" s="296" t="s">
        <v>104</v>
      </c>
      <c r="B179" s="60" t="s">
        <v>44</v>
      </c>
      <c r="C179" s="53">
        <f t="shared" ref="C179:N179" si="75">C153/C$162*C$166</f>
        <v>214544.2615627342</v>
      </c>
      <c r="D179" s="53">
        <f t="shared" si="75"/>
        <v>245385.0906262889</v>
      </c>
      <c r="E179" s="53">
        <f t="shared" si="75"/>
        <v>126179.42195877478</v>
      </c>
      <c r="F179" s="53" t="e">
        <f t="shared" si="75"/>
        <v>#DIV/0!</v>
      </c>
      <c r="G179" s="53" t="e">
        <f t="shared" si="75"/>
        <v>#DIV/0!</v>
      </c>
      <c r="H179" s="53" t="e">
        <f t="shared" si="75"/>
        <v>#DIV/0!</v>
      </c>
      <c r="I179" s="53" t="e">
        <f t="shared" si="75"/>
        <v>#DIV/0!</v>
      </c>
      <c r="J179" s="53" t="e">
        <f t="shared" si="75"/>
        <v>#DIV/0!</v>
      </c>
      <c r="K179" s="140" t="e">
        <f t="shared" si="75"/>
        <v>#DIV/0!</v>
      </c>
      <c r="L179" s="140" t="e">
        <f t="shared" si="75"/>
        <v>#DIV/0!</v>
      </c>
      <c r="M179" s="53" t="e">
        <f t="shared" si="75"/>
        <v>#DIV/0!</v>
      </c>
      <c r="N179" s="53" t="e">
        <f t="shared" si="75"/>
        <v>#DIV/0!</v>
      </c>
    </row>
    <row r="180" spans="1:15" x14ac:dyDescent="0.25">
      <c r="A180" s="296" t="s">
        <v>106</v>
      </c>
      <c r="B180" s="60" t="s">
        <v>44</v>
      </c>
      <c r="C180" s="53">
        <f t="shared" ref="C180:N180" si="76">C154/C$162*C$166</f>
        <v>3156.9171602926904</v>
      </c>
      <c r="D180" s="53">
        <f t="shared" si="76"/>
        <v>4911.2805027769937</v>
      </c>
      <c r="E180" s="53">
        <f t="shared" si="76"/>
        <v>3173.0711309931412</v>
      </c>
      <c r="F180" s="53" t="e">
        <f t="shared" si="76"/>
        <v>#DIV/0!</v>
      </c>
      <c r="G180" s="53" t="e">
        <f t="shared" si="76"/>
        <v>#DIV/0!</v>
      </c>
      <c r="H180" s="53" t="e">
        <f t="shared" si="76"/>
        <v>#DIV/0!</v>
      </c>
      <c r="I180" s="53" t="e">
        <f t="shared" si="76"/>
        <v>#DIV/0!</v>
      </c>
      <c r="J180" s="53" t="e">
        <f t="shared" si="76"/>
        <v>#DIV/0!</v>
      </c>
      <c r="K180" s="140" t="e">
        <f t="shared" si="76"/>
        <v>#DIV/0!</v>
      </c>
      <c r="L180" s="140" t="e">
        <f t="shared" si="76"/>
        <v>#DIV/0!</v>
      </c>
      <c r="M180" s="53" t="e">
        <f t="shared" si="76"/>
        <v>#DIV/0!</v>
      </c>
      <c r="N180" s="53" t="e">
        <f t="shared" si="76"/>
        <v>#DIV/0!</v>
      </c>
    </row>
    <row r="181" spans="1:15" x14ac:dyDescent="0.25">
      <c r="A181" s="296" t="s">
        <v>121</v>
      </c>
      <c r="B181" s="60" t="s">
        <v>44</v>
      </c>
      <c r="C181" s="53">
        <f t="shared" ref="C181:N181" si="77">C155/C$162*C$166</f>
        <v>0</v>
      </c>
      <c r="D181" s="53">
        <f t="shared" si="77"/>
        <v>0</v>
      </c>
      <c r="E181" s="53">
        <f t="shared" si="77"/>
        <v>0</v>
      </c>
      <c r="F181" s="53" t="e">
        <f t="shared" si="77"/>
        <v>#DIV/0!</v>
      </c>
      <c r="G181" s="53" t="e">
        <f t="shared" si="77"/>
        <v>#DIV/0!</v>
      </c>
      <c r="H181" s="53" t="e">
        <f t="shared" si="77"/>
        <v>#DIV/0!</v>
      </c>
      <c r="I181" s="53" t="e">
        <f t="shared" si="77"/>
        <v>#DIV/0!</v>
      </c>
      <c r="J181" s="53" t="e">
        <f t="shared" si="77"/>
        <v>#DIV/0!</v>
      </c>
      <c r="K181" s="140" t="e">
        <f t="shared" si="77"/>
        <v>#DIV/0!</v>
      </c>
      <c r="L181" s="140" t="e">
        <f t="shared" si="77"/>
        <v>#DIV/0!</v>
      </c>
      <c r="M181" s="53" t="e">
        <f t="shared" si="77"/>
        <v>#DIV/0!</v>
      </c>
      <c r="N181" s="53" t="e">
        <f t="shared" si="77"/>
        <v>#DIV/0!</v>
      </c>
    </row>
    <row r="182" spans="1:15" x14ac:dyDescent="0.25">
      <c r="A182" s="318" t="s">
        <v>115</v>
      </c>
      <c r="B182" s="60" t="s">
        <v>44</v>
      </c>
      <c r="C182" s="53">
        <f t="shared" ref="C182:N182" si="78">C156/C$162*C$166</f>
        <v>0</v>
      </c>
      <c r="D182" s="53">
        <f t="shared" si="78"/>
        <v>0</v>
      </c>
      <c r="E182" s="53">
        <f t="shared" si="78"/>
        <v>0</v>
      </c>
      <c r="F182" s="53" t="e">
        <f t="shared" si="78"/>
        <v>#DIV/0!</v>
      </c>
      <c r="G182" s="53" t="e">
        <f t="shared" si="78"/>
        <v>#DIV/0!</v>
      </c>
      <c r="H182" s="53" t="e">
        <f t="shared" si="78"/>
        <v>#DIV/0!</v>
      </c>
      <c r="I182" s="53" t="e">
        <f t="shared" si="78"/>
        <v>#DIV/0!</v>
      </c>
      <c r="J182" s="53" t="e">
        <f t="shared" si="78"/>
        <v>#DIV/0!</v>
      </c>
      <c r="K182" s="140" t="e">
        <f t="shared" si="78"/>
        <v>#DIV/0!</v>
      </c>
      <c r="L182" s="140" t="e">
        <f t="shared" si="78"/>
        <v>#DIV/0!</v>
      </c>
      <c r="M182" s="53" t="e">
        <f t="shared" si="78"/>
        <v>#DIV/0!</v>
      </c>
      <c r="N182" s="53" t="e">
        <f t="shared" si="78"/>
        <v>#DIV/0!</v>
      </c>
    </row>
    <row r="183" spans="1:15" x14ac:dyDescent="0.25">
      <c r="A183" s="260" t="s">
        <v>116</v>
      </c>
      <c r="B183" s="60" t="s">
        <v>44</v>
      </c>
      <c r="C183" s="53">
        <f t="shared" ref="C183:N183" si="79">C157/C$162*C$166</f>
        <v>0</v>
      </c>
      <c r="D183" s="53">
        <f t="shared" si="79"/>
        <v>0</v>
      </c>
      <c r="E183" s="53">
        <f t="shared" si="79"/>
        <v>0</v>
      </c>
      <c r="F183" s="53" t="e">
        <f t="shared" si="79"/>
        <v>#DIV/0!</v>
      </c>
      <c r="G183" s="53" t="e">
        <f t="shared" si="79"/>
        <v>#DIV/0!</v>
      </c>
      <c r="H183" s="53" t="e">
        <f t="shared" si="79"/>
        <v>#DIV/0!</v>
      </c>
      <c r="I183" s="53" t="e">
        <f t="shared" si="79"/>
        <v>#DIV/0!</v>
      </c>
      <c r="J183" s="53" t="e">
        <f t="shared" si="79"/>
        <v>#DIV/0!</v>
      </c>
      <c r="K183" s="140" t="e">
        <f t="shared" si="79"/>
        <v>#DIV/0!</v>
      </c>
      <c r="L183" s="140" t="e">
        <f t="shared" si="79"/>
        <v>#DIV/0!</v>
      </c>
      <c r="M183" s="53" t="e">
        <f t="shared" si="79"/>
        <v>#DIV/0!</v>
      </c>
      <c r="N183" s="53" t="e">
        <f t="shared" si="79"/>
        <v>#DIV/0!</v>
      </c>
    </row>
    <row r="184" spans="1:15" x14ac:dyDescent="0.25">
      <c r="A184" s="260" t="s">
        <v>111</v>
      </c>
      <c r="B184" s="60" t="s">
        <v>44</v>
      </c>
      <c r="C184" s="53">
        <f t="shared" ref="C184:N184" si="80">C158/C$162*C$166</f>
        <v>0</v>
      </c>
      <c r="D184" s="53">
        <f t="shared" si="80"/>
        <v>0</v>
      </c>
      <c r="E184" s="53">
        <f t="shared" si="80"/>
        <v>0</v>
      </c>
      <c r="F184" s="53" t="e">
        <f t="shared" si="80"/>
        <v>#DIV/0!</v>
      </c>
      <c r="G184" s="53" t="e">
        <f t="shared" si="80"/>
        <v>#DIV/0!</v>
      </c>
      <c r="H184" s="53" t="e">
        <f t="shared" si="80"/>
        <v>#DIV/0!</v>
      </c>
      <c r="I184" s="53" t="e">
        <f t="shared" si="80"/>
        <v>#DIV/0!</v>
      </c>
      <c r="J184" s="53" t="e">
        <f t="shared" si="80"/>
        <v>#DIV/0!</v>
      </c>
      <c r="K184" s="140" t="e">
        <f t="shared" si="80"/>
        <v>#DIV/0!</v>
      </c>
      <c r="L184" s="140" t="e">
        <f t="shared" si="80"/>
        <v>#DIV/0!</v>
      </c>
      <c r="M184" s="53" t="e">
        <f t="shared" si="80"/>
        <v>#DIV/0!</v>
      </c>
      <c r="N184" s="53" t="e">
        <f t="shared" si="80"/>
        <v>#DIV/0!</v>
      </c>
    </row>
    <row r="185" spans="1:15" x14ac:dyDescent="0.25">
      <c r="A185" s="52" t="s">
        <v>7</v>
      </c>
      <c r="B185" s="60" t="s">
        <v>44</v>
      </c>
      <c r="C185" s="53">
        <f t="shared" ref="C185:N185" si="81">C159/C$162*C$166</f>
        <v>97885.203642523949</v>
      </c>
      <c r="D185" s="53">
        <f t="shared" si="81"/>
        <v>95297.442133786171</v>
      </c>
      <c r="E185" s="53">
        <f t="shared" si="81"/>
        <v>94985.126465571855</v>
      </c>
      <c r="F185" s="53" t="e">
        <f t="shared" si="81"/>
        <v>#DIV/0!</v>
      </c>
      <c r="G185" s="53" t="e">
        <f t="shared" si="81"/>
        <v>#DIV/0!</v>
      </c>
      <c r="H185" s="53" t="e">
        <f t="shared" si="81"/>
        <v>#DIV/0!</v>
      </c>
      <c r="I185" s="53" t="e">
        <f t="shared" si="81"/>
        <v>#DIV/0!</v>
      </c>
      <c r="J185" s="53" t="e">
        <f t="shared" si="81"/>
        <v>#DIV/0!</v>
      </c>
      <c r="K185" s="140" t="e">
        <f t="shared" si="81"/>
        <v>#DIV/0!</v>
      </c>
      <c r="L185" s="140" t="e">
        <f t="shared" si="81"/>
        <v>#DIV/0!</v>
      </c>
      <c r="M185" s="53" t="e">
        <f t="shared" si="81"/>
        <v>#DIV/0!</v>
      </c>
      <c r="N185" s="53" t="e">
        <f t="shared" si="81"/>
        <v>#DIV/0!</v>
      </c>
    </row>
    <row r="186" spans="1:15" x14ac:dyDescent="0.25">
      <c r="A186" s="52" t="s">
        <v>117</v>
      </c>
      <c r="B186" s="60" t="s">
        <v>44</v>
      </c>
      <c r="C186" s="53">
        <f t="shared" ref="C186:N186" si="82">C160/C$162*C$166</f>
        <v>3312.0971054962056</v>
      </c>
      <c r="D186" s="53">
        <f t="shared" si="82"/>
        <v>2894.5914312175878</v>
      </c>
      <c r="E186" s="53">
        <f t="shared" si="82"/>
        <v>1977.1721965724414</v>
      </c>
      <c r="F186" s="53" t="e">
        <f t="shared" si="82"/>
        <v>#DIV/0!</v>
      </c>
      <c r="G186" s="53" t="e">
        <f t="shared" si="82"/>
        <v>#DIV/0!</v>
      </c>
      <c r="H186" s="53" t="e">
        <f t="shared" si="82"/>
        <v>#DIV/0!</v>
      </c>
      <c r="I186" s="53" t="e">
        <f t="shared" si="82"/>
        <v>#DIV/0!</v>
      </c>
      <c r="J186" s="53" t="e">
        <f t="shared" si="82"/>
        <v>#DIV/0!</v>
      </c>
      <c r="K186" s="140" t="e">
        <f t="shared" si="82"/>
        <v>#DIV/0!</v>
      </c>
      <c r="L186" s="140" t="e">
        <f t="shared" si="82"/>
        <v>#DIV/0!</v>
      </c>
      <c r="M186" s="53" t="e">
        <f t="shared" si="82"/>
        <v>#DIV/0!</v>
      </c>
      <c r="N186" s="53" t="e">
        <f t="shared" si="82"/>
        <v>#DIV/0!</v>
      </c>
    </row>
    <row r="187" spans="1:15" x14ac:dyDescent="0.25">
      <c r="A187" s="52" t="s">
        <v>29</v>
      </c>
      <c r="B187" s="60" t="s">
        <v>44</v>
      </c>
      <c r="C187" s="53">
        <f t="shared" ref="C187:N187" si="83">C161/C$162*C$166</f>
        <v>2444178.306748237</v>
      </c>
      <c r="D187" s="53">
        <f t="shared" si="83"/>
        <v>2615210.1338440804</v>
      </c>
      <c r="E187" s="53">
        <f t="shared" si="83"/>
        <v>1988457.8569863548</v>
      </c>
      <c r="F187" s="53" t="e">
        <f t="shared" si="83"/>
        <v>#DIV/0!</v>
      </c>
      <c r="G187" s="53" t="e">
        <f t="shared" si="83"/>
        <v>#DIV/0!</v>
      </c>
      <c r="H187" s="53" t="e">
        <f t="shared" si="83"/>
        <v>#DIV/0!</v>
      </c>
      <c r="I187" s="53" t="e">
        <f t="shared" si="83"/>
        <v>#DIV/0!</v>
      </c>
      <c r="J187" s="53" t="e">
        <f t="shared" si="83"/>
        <v>#DIV/0!</v>
      </c>
      <c r="K187" s="140" t="e">
        <f t="shared" si="83"/>
        <v>#DIV/0!</v>
      </c>
      <c r="L187" s="140" t="e">
        <f t="shared" si="83"/>
        <v>#DIV/0!</v>
      </c>
      <c r="M187" s="53" t="e">
        <f t="shared" si="83"/>
        <v>#DIV/0!</v>
      </c>
      <c r="N187" s="53" t="e">
        <f t="shared" si="83"/>
        <v>#DIV/0!</v>
      </c>
    </row>
    <row r="188" spans="1:15" x14ac:dyDescent="0.25">
      <c r="A188" s="48" t="s">
        <v>23</v>
      </c>
      <c r="B188" s="54" t="s">
        <v>44</v>
      </c>
      <c r="C188" s="49">
        <f t="shared" ref="C188:N188" si="84">C162</f>
        <v>37519765.252470002</v>
      </c>
      <c r="D188" s="49">
        <f t="shared" si="84"/>
        <v>39311798.587729998</v>
      </c>
      <c r="E188" s="49">
        <f t="shared" si="84"/>
        <v>36869113.744299993</v>
      </c>
      <c r="F188" s="49">
        <f t="shared" si="84"/>
        <v>0</v>
      </c>
      <c r="G188" s="49">
        <f t="shared" si="84"/>
        <v>0</v>
      </c>
      <c r="H188" s="49">
        <f t="shared" si="84"/>
        <v>0</v>
      </c>
      <c r="I188" s="49">
        <f t="shared" si="84"/>
        <v>0</v>
      </c>
      <c r="J188" s="49">
        <f t="shared" si="84"/>
        <v>0</v>
      </c>
      <c r="K188" s="49">
        <f t="shared" si="84"/>
        <v>0</v>
      </c>
      <c r="L188" s="139">
        <f t="shared" si="84"/>
        <v>0</v>
      </c>
      <c r="M188" s="49">
        <f t="shared" si="84"/>
        <v>0</v>
      </c>
      <c r="N188" s="49">
        <f t="shared" si="84"/>
        <v>0</v>
      </c>
    </row>
    <row r="189" spans="1:15" x14ac:dyDescent="0.25">
      <c r="A189" s="48" t="s">
        <v>46</v>
      </c>
      <c r="B189" s="54" t="s">
        <v>44</v>
      </c>
      <c r="C189" s="142">
        <f t="shared" ref="C189:N189" si="85">C166-C188</f>
        <v>361960.087530002</v>
      </c>
      <c r="D189" s="49">
        <f t="shared" si="85"/>
        <v>312127.72227000445</v>
      </c>
      <c r="E189" s="49">
        <f t="shared" si="85"/>
        <v>313157.59570001066</v>
      </c>
      <c r="F189" s="49">
        <f t="shared" si="85"/>
        <v>0</v>
      </c>
      <c r="G189" s="49">
        <f t="shared" si="85"/>
        <v>0</v>
      </c>
      <c r="H189" s="49">
        <f t="shared" si="85"/>
        <v>0</v>
      </c>
      <c r="I189" s="49">
        <f t="shared" si="85"/>
        <v>0</v>
      </c>
      <c r="J189" s="49">
        <f t="shared" si="85"/>
        <v>0</v>
      </c>
      <c r="K189" s="49">
        <f t="shared" si="85"/>
        <v>0</v>
      </c>
      <c r="L189" s="139">
        <f t="shared" si="85"/>
        <v>0</v>
      </c>
      <c r="M189" s="49">
        <f t="shared" si="85"/>
        <v>0</v>
      </c>
      <c r="N189" s="49">
        <f t="shared" si="85"/>
        <v>0</v>
      </c>
      <c r="O189" s="337">
        <f>SUM(C189:N189)</f>
        <v>987245.40550001711</v>
      </c>
    </row>
    <row r="190" spans="1:15" x14ac:dyDescent="0.25">
      <c r="C190" s="45"/>
      <c r="D190" s="45"/>
      <c r="E190" s="45"/>
      <c r="F190" s="45"/>
      <c r="G190" s="45"/>
      <c r="I190" s="45"/>
    </row>
    <row r="191" spans="1:15" ht="13" x14ac:dyDescent="0.3">
      <c r="A191" s="350" t="s">
        <v>64</v>
      </c>
      <c r="B191" s="351"/>
      <c r="C191" s="351"/>
      <c r="D191" s="351"/>
      <c r="E191" s="351"/>
      <c r="F191" s="351"/>
      <c r="G191" s="351"/>
      <c r="H191" s="351"/>
      <c r="I191" s="351"/>
      <c r="J191" s="351"/>
      <c r="K191" s="351"/>
      <c r="L191" s="351"/>
      <c r="M191" s="351"/>
      <c r="N191" s="352"/>
    </row>
    <row r="192" spans="1:15" x14ac:dyDescent="0.25">
      <c r="A192" s="174" t="s">
        <v>8</v>
      </c>
      <c r="B192" s="174" t="s">
        <v>66</v>
      </c>
      <c r="C192" s="175">
        <f t="shared" ref="C192:N192" si="86">(C167+C168)/1000000</f>
        <v>10.973092888575975</v>
      </c>
      <c r="D192" s="175">
        <f t="shared" si="86"/>
        <v>11.339483368179364</v>
      </c>
      <c r="E192" s="175">
        <f t="shared" si="86"/>
        <v>10.269647883945012</v>
      </c>
      <c r="F192" s="175" t="e">
        <f t="shared" si="86"/>
        <v>#DIV/0!</v>
      </c>
      <c r="G192" s="175" t="e">
        <f t="shared" si="86"/>
        <v>#DIV/0!</v>
      </c>
      <c r="H192" s="175" t="e">
        <f t="shared" si="86"/>
        <v>#DIV/0!</v>
      </c>
      <c r="I192" s="175" t="e">
        <f t="shared" si="86"/>
        <v>#DIV/0!</v>
      </c>
      <c r="J192" s="175" t="e">
        <f t="shared" si="86"/>
        <v>#DIV/0!</v>
      </c>
      <c r="K192" s="175" t="e">
        <f t="shared" si="86"/>
        <v>#DIV/0!</v>
      </c>
      <c r="L192" s="175" t="e">
        <f t="shared" si="86"/>
        <v>#DIV/0!</v>
      </c>
      <c r="M192" s="175" t="e">
        <f t="shared" si="86"/>
        <v>#DIV/0!</v>
      </c>
      <c r="N192" s="175" t="e">
        <f t="shared" si="86"/>
        <v>#DIV/0!</v>
      </c>
    </row>
    <row r="193" spans="1:14" x14ac:dyDescent="0.25">
      <c r="A193" s="174" t="s">
        <v>1</v>
      </c>
      <c r="B193" s="174" t="s">
        <v>66</v>
      </c>
      <c r="C193" s="175">
        <f t="shared" ref="C193:N193" si="87">(C169+C170)/1000000</f>
        <v>23.083357019352199</v>
      </c>
      <c r="D193" s="175">
        <f t="shared" si="87"/>
        <v>24.324392875086797</v>
      </c>
      <c r="E193" s="175">
        <f t="shared" si="87"/>
        <v>23.71173913168419</v>
      </c>
      <c r="F193" s="175" t="e">
        <f t="shared" si="87"/>
        <v>#DIV/0!</v>
      </c>
      <c r="G193" s="175" t="e">
        <f t="shared" si="87"/>
        <v>#DIV/0!</v>
      </c>
      <c r="H193" s="175" t="e">
        <f t="shared" si="87"/>
        <v>#DIV/0!</v>
      </c>
      <c r="I193" s="175" t="e">
        <f t="shared" si="87"/>
        <v>#DIV/0!</v>
      </c>
      <c r="J193" s="175" t="e">
        <f t="shared" si="87"/>
        <v>#DIV/0!</v>
      </c>
      <c r="K193" s="175" t="e">
        <f t="shared" si="87"/>
        <v>#DIV/0!</v>
      </c>
      <c r="L193" s="175" t="e">
        <f t="shared" si="87"/>
        <v>#DIV/0!</v>
      </c>
      <c r="M193" s="175" t="e">
        <f t="shared" si="87"/>
        <v>#DIV/0!</v>
      </c>
      <c r="N193" s="175" t="e">
        <f t="shared" si="87"/>
        <v>#DIV/0!</v>
      </c>
    </row>
    <row r="194" spans="1:14" x14ac:dyDescent="0.25">
      <c r="A194" s="173" t="s">
        <v>29</v>
      </c>
      <c r="B194" s="174" t="s">
        <v>66</v>
      </c>
      <c r="C194" s="175">
        <f>C187/1000000</f>
        <v>2.444178306748237</v>
      </c>
      <c r="D194" s="175">
        <f t="shared" ref="D194:N194" si="88">D187/1000000</f>
        <v>2.6152101338440805</v>
      </c>
      <c r="E194" s="175">
        <f t="shared" si="88"/>
        <v>1.9884578569863549</v>
      </c>
      <c r="F194" s="175" t="e">
        <f t="shared" si="88"/>
        <v>#DIV/0!</v>
      </c>
      <c r="G194" s="175" t="e">
        <f t="shared" si="88"/>
        <v>#DIV/0!</v>
      </c>
      <c r="H194" s="175" t="e">
        <f t="shared" si="88"/>
        <v>#DIV/0!</v>
      </c>
      <c r="I194" s="175" t="e">
        <f t="shared" si="88"/>
        <v>#DIV/0!</v>
      </c>
      <c r="J194" s="175" t="e">
        <f t="shared" si="88"/>
        <v>#DIV/0!</v>
      </c>
      <c r="K194" s="175" t="e">
        <f t="shared" si="88"/>
        <v>#DIV/0!</v>
      </c>
      <c r="L194" s="175" t="e">
        <f t="shared" si="88"/>
        <v>#DIV/0!</v>
      </c>
      <c r="M194" s="175" t="e">
        <f t="shared" si="88"/>
        <v>#DIV/0!</v>
      </c>
      <c r="N194" s="175" t="e">
        <f t="shared" si="88"/>
        <v>#DIV/0!</v>
      </c>
    </row>
    <row r="195" spans="1:14" x14ac:dyDescent="0.25">
      <c r="A195" s="173" t="s">
        <v>65</v>
      </c>
      <c r="B195" s="174" t="s">
        <v>66</v>
      </c>
      <c r="C195" s="175">
        <f t="shared" ref="C195:N195" si="89">(C166/1000000)-C192-C193-C194</f>
        <v>1.3810971253235897</v>
      </c>
      <c r="D195" s="175">
        <f t="shared" si="89"/>
        <v>1.3448399328897582</v>
      </c>
      <c r="E195" s="175">
        <f t="shared" si="89"/>
        <v>1.2124264673844494</v>
      </c>
      <c r="F195" s="175" t="e">
        <f t="shared" si="89"/>
        <v>#DIV/0!</v>
      </c>
      <c r="G195" s="175" t="e">
        <f t="shared" si="89"/>
        <v>#DIV/0!</v>
      </c>
      <c r="H195" s="175" t="e">
        <f t="shared" si="89"/>
        <v>#DIV/0!</v>
      </c>
      <c r="I195" s="175" t="e">
        <f t="shared" si="89"/>
        <v>#DIV/0!</v>
      </c>
      <c r="J195" s="175" t="e">
        <f t="shared" si="89"/>
        <v>#DIV/0!</v>
      </c>
      <c r="K195" s="175" t="e">
        <f t="shared" si="89"/>
        <v>#DIV/0!</v>
      </c>
      <c r="L195" s="175" t="e">
        <f t="shared" si="89"/>
        <v>#DIV/0!</v>
      </c>
      <c r="M195" s="175" t="e">
        <f t="shared" si="89"/>
        <v>#DIV/0!</v>
      </c>
      <c r="N195" s="175" t="e">
        <f t="shared" si="89"/>
        <v>#DIV/0!</v>
      </c>
    </row>
    <row r="196" spans="1:14" x14ac:dyDescent="0.25">
      <c r="F196" s="135"/>
      <c r="G196" s="135"/>
    </row>
    <row r="197" spans="1:14" x14ac:dyDescent="0.25">
      <c r="A197" s="313" t="str">
        <f t="shared" ref="A197:A217" si="90">A167</f>
        <v>Bensiin (pliivaba)</v>
      </c>
      <c r="C197">
        <f t="shared" ref="C197:C217" si="91">C167/1000</f>
        <v>10964.900633999836</v>
      </c>
      <c r="D197">
        <f t="shared" ref="D197:N197" si="92">D167/1000</f>
        <v>11338.857413122541</v>
      </c>
      <c r="E197">
        <f t="shared" si="92"/>
        <v>10264.697836008834</v>
      </c>
      <c r="F197" t="e">
        <f t="shared" si="92"/>
        <v>#DIV/0!</v>
      </c>
      <c r="G197" t="e">
        <f t="shared" si="92"/>
        <v>#DIV/0!</v>
      </c>
      <c r="H197" t="e">
        <f t="shared" si="92"/>
        <v>#DIV/0!</v>
      </c>
      <c r="I197" t="e">
        <f t="shared" si="92"/>
        <v>#DIV/0!</v>
      </c>
      <c r="J197" t="e">
        <f t="shared" si="92"/>
        <v>#DIV/0!</v>
      </c>
      <c r="K197" t="e">
        <f t="shared" si="92"/>
        <v>#DIV/0!</v>
      </c>
      <c r="L197" t="e">
        <f t="shared" si="92"/>
        <v>#DIV/0!</v>
      </c>
      <c r="M197" t="e">
        <f t="shared" si="92"/>
        <v>#DIV/0!</v>
      </c>
      <c r="N197" t="e">
        <f t="shared" si="92"/>
        <v>#DIV/0!</v>
      </c>
    </row>
    <row r="198" spans="1:14" x14ac:dyDescent="0.25">
      <c r="A198" s="313" t="str">
        <f t="shared" si="90"/>
        <v>Bensiini komponendid</v>
      </c>
      <c r="C198">
        <f t="shared" si="91"/>
        <v>8.1922545761390122</v>
      </c>
      <c r="D198">
        <f t="shared" ref="D198:N198" si="93">D168/1000</f>
        <v>0.62595505682112162</v>
      </c>
      <c r="E198">
        <f t="shared" si="93"/>
        <v>4.9500479361790832</v>
      </c>
      <c r="F198" t="e">
        <f t="shared" si="93"/>
        <v>#DIV/0!</v>
      </c>
      <c r="G198" t="e">
        <f t="shared" si="93"/>
        <v>#DIV/0!</v>
      </c>
      <c r="H198" t="e">
        <f t="shared" si="93"/>
        <v>#DIV/0!</v>
      </c>
      <c r="I198" t="e">
        <f t="shared" si="93"/>
        <v>#DIV/0!</v>
      </c>
      <c r="J198" t="e">
        <f t="shared" si="93"/>
        <v>#DIV/0!</v>
      </c>
      <c r="K198" t="e">
        <f t="shared" si="93"/>
        <v>#DIV/0!</v>
      </c>
      <c r="L198" t="e">
        <f t="shared" si="93"/>
        <v>#DIV/0!</v>
      </c>
      <c r="M198" t="e">
        <f t="shared" si="93"/>
        <v>#DIV/0!</v>
      </c>
      <c r="N198" t="e">
        <f t="shared" si="93"/>
        <v>#DIV/0!</v>
      </c>
    </row>
    <row r="199" spans="1:14" x14ac:dyDescent="0.25">
      <c r="A199" s="313" t="str">
        <f t="shared" si="90"/>
        <v>Diislikütus</v>
      </c>
      <c r="C199">
        <f t="shared" si="91"/>
        <v>23077.050238022985</v>
      </c>
      <c r="D199">
        <f t="shared" ref="D199:N199" si="94">D169/1000</f>
        <v>24324.275893593891</v>
      </c>
      <c r="E199">
        <f t="shared" si="94"/>
        <v>23708.817767284876</v>
      </c>
      <c r="F199" t="e">
        <f t="shared" si="94"/>
        <v>#DIV/0!</v>
      </c>
      <c r="G199" t="e">
        <f t="shared" si="94"/>
        <v>#DIV/0!</v>
      </c>
      <c r="H199" t="e">
        <f t="shared" si="94"/>
        <v>#DIV/0!</v>
      </c>
      <c r="I199" t="e">
        <f t="shared" si="94"/>
        <v>#DIV/0!</v>
      </c>
      <c r="J199" t="e">
        <f t="shared" si="94"/>
        <v>#DIV/0!</v>
      </c>
      <c r="K199" t="e">
        <f t="shared" si="94"/>
        <v>#DIV/0!</v>
      </c>
      <c r="L199" t="e">
        <f t="shared" si="94"/>
        <v>#DIV/0!</v>
      </c>
      <c r="M199" t="e">
        <f t="shared" si="94"/>
        <v>#DIV/0!</v>
      </c>
      <c r="N199" t="e">
        <f t="shared" si="94"/>
        <v>#DIV/0!</v>
      </c>
    </row>
    <row r="200" spans="1:14" x14ac:dyDescent="0.25">
      <c r="A200" s="313" t="str">
        <f t="shared" si="90"/>
        <v>Diislikütuse komponendid</v>
      </c>
      <c r="C200">
        <f t="shared" si="91"/>
        <v>6.3067813292152488</v>
      </c>
      <c r="D200">
        <f t="shared" ref="D200:N200" si="95">D170/1000</f>
        <v>0.11698149290411665</v>
      </c>
      <c r="E200">
        <f t="shared" si="95"/>
        <v>2.9213643993140526</v>
      </c>
      <c r="F200" t="e">
        <f t="shared" si="95"/>
        <v>#DIV/0!</v>
      </c>
      <c r="G200" t="e">
        <f t="shared" si="95"/>
        <v>#DIV/0!</v>
      </c>
      <c r="H200" t="e">
        <f t="shared" si="95"/>
        <v>#DIV/0!</v>
      </c>
      <c r="I200" t="e">
        <f t="shared" si="95"/>
        <v>#DIV/0!</v>
      </c>
      <c r="J200" t="e">
        <f t="shared" si="95"/>
        <v>#DIV/0!</v>
      </c>
      <c r="K200" t="e">
        <f t="shared" si="95"/>
        <v>#DIV/0!</v>
      </c>
      <c r="L200" t="e">
        <f t="shared" si="95"/>
        <v>#DIV/0!</v>
      </c>
      <c r="M200" t="e">
        <f t="shared" si="95"/>
        <v>#DIV/0!</v>
      </c>
      <c r="N200" t="e">
        <f t="shared" si="95"/>
        <v>#DIV/0!</v>
      </c>
    </row>
    <row r="201" spans="1:14" x14ac:dyDescent="0.25">
      <c r="A201" s="313" t="str">
        <f t="shared" si="90"/>
        <v>Eriotstarbeline diislikütus</v>
      </c>
      <c r="C201">
        <f t="shared" si="91"/>
        <v>465.2729858597545</v>
      </c>
      <c r="D201">
        <f t="shared" ref="D201:N201" si="96">D171/1000</f>
        <v>442.62809381357795</v>
      </c>
      <c r="E201">
        <f t="shared" si="96"/>
        <v>453.96066053913654</v>
      </c>
      <c r="F201" t="e">
        <f t="shared" si="96"/>
        <v>#DIV/0!</v>
      </c>
      <c r="G201" t="e">
        <f t="shared" si="96"/>
        <v>#DIV/0!</v>
      </c>
      <c r="H201" t="e">
        <f t="shared" si="96"/>
        <v>#DIV/0!</v>
      </c>
      <c r="I201" t="e">
        <f t="shared" si="96"/>
        <v>#DIV/0!</v>
      </c>
      <c r="J201" t="e">
        <f t="shared" si="96"/>
        <v>#DIV/0!</v>
      </c>
      <c r="K201" t="e">
        <f t="shared" si="96"/>
        <v>#DIV/0!</v>
      </c>
      <c r="L201" t="e">
        <f t="shared" si="96"/>
        <v>#DIV/0!</v>
      </c>
      <c r="M201" t="e">
        <f t="shared" si="96"/>
        <v>#DIV/0!</v>
      </c>
      <c r="N201" t="e">
        <f t="shared" si="96"/>
        <v>#DIV/0!</v>
      </c>
    </row>
    <row r="202" spans="1:14" x14ac:dyDescent="0.25">
      <c r="A202" s="313" t="str">
        <f t="shared" si="90"/>
        <v>Kerge kütteõli</v>
      </c>
      <c r="C202">
        <f t="shared" si="91"/>
        <v>7.5117750506460308E-3</v>
      </c>
      <c r="D202">
        <f t="shared" ref="D202:N202" si="97">D172/1000</f>
        <v>0</v>
      </c>
      <c r="E202">
        <f t="shared" si="97"/>
        <v>0</v>
      </c>
      <c r="F202" t="e">
        <f t="shared" si="97"/>
        <v>#DIV/0!</v>
      </c>
      <c r="G202" t="e">
        <f t="shared" si="97"/>
        <v>#DIV/0!</v>
      </c>
      <c r="H202" t="e">
        <f t="shared" si="97"/>
        <v>#DIV/0!</v>
      </c>
      <c r="I202" t="e">
        <f t="shared" si="97"/>
        <v>#DIV/0!</v>
      </c>
      <c r="J202" t="e">
        <f t="shared" si="97"/>
        <v>#DIV/0!</v>
      </c>
      <c r="K202" t="e">
        <f t="shared" si="97"/>
        <v>#DIV/0!</v>
      </c>
      <c r="L202" t="e">
        <f t="shared" si="97"/>
        <v>#DIV/0!</v>
      </c>
      <c r="M202" t="e">
        <f t="shared" si="97"/>
        <v>#DIV/0!</v>
      </c>
      <c r="N202" t="e">
        <f t="shared" si="97"/>
        <v>#DIV/0!</v>
      </c>
    </row>
    <row r="203" spans="1:14" x14ac:dyDescent="0.25">
      <c r="A203" s="313" t="str">
        <f t="shared" si="90"/>
        <v>Kivisüsi</v>
      </c>
      <c r="C203">
        <f t="shared" si="91"/>
        <v>9.9531019421059894E-2</v>
      </c>
      <c r="D203">
        <f t="shared" ref="D203:N203" si="98">D173/1000</f>
        <v>9.4393562040931647E-2</v>
      </c>
      <c r="E203">
        <f t="shared" si="98"/>
        <v>9.6936420712128962E-2</v>
      </c>
      <c r="F203" t="e">
        <f t="shared" si="98"/>
        <v>#DIV/0!</v>
      </c>
      <c r="G203" t="e">
        <f t="shared" si="98"/>
        <v>#DIV/0!</v>
      </c>
      <c r="H203" t="e">
        <f t="shared" si="98"/>
        <v>#DIV/0!</v>
      </c>
      <c r="I203" t="e">
        <f t="shared" si="98"/>
        <v>#DIV/0!</v>
      </c>
      <c r="J203" t="e">
        <f t="shared" si="98"/>
        <v>#DIV/0!</v>
      </c>
      <c r="K203" t="e">
        <f t="shared" si="98"/>
        <v>#DIV/0!</v>
      </c>
      <c r="L203" t="e">
        <f t="shared" si="98"/>
        <v>#DIV/0!</v>
      </c>
      <c r="M203" t="e">
        <f t="shared" si="98"/>
        <v>#DIV/0!</v>
      </c>
      <c r="N203" t="e">
        <f t="shared" si="98"/>
        <v>#DIV/0!</v>
      </c>
    </row>
    <row r="204" spans="1:14" x14ac:dyDescent="0.25">
      <c r="A204" s="313" t="str">
        <f t="shared" si="90"/>
        <v>Lennukibensiin</v>
      </c>
      <c r="C204">
        <f t="shared" si="91"/>
        <v>2.6540178547477997</v>
      </c>
      <c r="D204">
        <f t="shared" ref="D204:N204" si="99">D174/1000</f>
        <v>5.5663172937980114</v>
      </c>
      <c r="E204">
        <f t="shared" si="99"/>
        <v>2.0854642570808517</v>
      </c>
      <c r="F204" t="e">
        <f t="shared" si="99"/>
        <v>#DIV/0!</v>
      </c>
      <c r="G204" t="e">
        <f t="shared" si="99"/>
        <v>#DIV/0!</v>
      </c>
      <c r="H204" t="e">
        <f t="shared" si="99"/>
        <v>#DIV/0!</v>
      </c>
      <c r="I204" t="e">
        <f t="shared" si="99"/>
        <v>#DIV/0!</v>
      </c>
      <c r="J204" t="e">
        <f t="shared" si="99"/>
        <v>#DIV/0!</v>
      </c>
      <c r="K204" t="e">
        <f t="shared" si="99"/>
        <v>#DIV/0!</v>
      </c>
      <c r="L204" t="e">
        <f t="shared" si="99"/>
        <v>#DIV/0!</v>
      </c>
      <c r="M204" t="e">
        <f t="shared" si="99"/>
        <v>#DIV/0!</v>
      </c>
      <c r="N204" t="e">
        <f t="shared" si="99"/>
        <v>#DIV/0!</v>
      </c>
    </row>
    <row r="205" spans="1:14" x14ac:dyDescent="0.25">
      <c r="A205" s="313" t="str">
        <f t="shared" si="90"/>
        <v>Mootorimaagaas</v>
      </c>
      <c r="C205">
        <f t="shared" si="91"/>
        <v>36.628505565909009</v>
      </c>
      <c r="D205">
        <f t="shared" ref="D205:N205" si="100">D175/1000</f>
        <v>34.405057367299968</v>
      </c>
      <c r="E205">
        <f t="shared" si="100"/>
        <v>36.524628779602388</v>
      </c>
      <c r="F205" t="e">
        <f t="shared" si="100"/>
        <v>#DIV/0!</v>
      </c>
      <c r="G205" t="e">
        <f t="shared" si="100"/>
        <v>#DIV/0!</v>
      </c>
      <c r="H205" t="e">
        <f t="shared" si="100"/>
        <v>#DIV/0!</v>
      </c>
      <c r="I205" t="e">
        <f t="shared" si="100"/>
        <v>#DIV/0!</v>
      </c>
      <c r="J205" t="e">
        <f t="shared" si="100"/>
        <v>#DIV/0!</v>
      </c>
      <c r="K205" t="e">
        <f t="shared" si="100"/>
        <v>#DIV/0!</v>
      </c>
      <c r="L205" t="e">
        <f t="shared" si="100"/>
        <v>#DIV/0!</v>
      </c>
      <c r="M205" t="e">
        <f t="shared" si="100"/>
        <v>#DIV/0!</v>
      </c>
      <c r="N205" t="e">
        <f t="shared" si="100"/>
        <v>#DIV/0!</v>
      </c>
    </row>
    <row r="206" spans="1:14" x14ac:dyDescent="0.25">
      <c r="A206" s="313" t="str">
        <f t="shared" si="90"/>
        <v>Mootorivedelgaas</v>
      </c>
      <c r="C206">
        <f t="shared" si="91"/>
        <v>154.61161480351407</v>
      </c>
      <c r="D206">
        <f t="shared" ref="D206:N206" si="101">D176/1000</f>
        <v>152.59469715095875</v>
      </c>
      <c r="E206">
        <f t="shared" si="101"/>
        <v>164.08890429182793</v>
      </c>
      <c r="F206" t="e">
        <f t="shared" si="101"/>
        <v>#DIV/0!</v>
      </c>
      <c r="G206" t="e">
        <f t="shared" si="101"/>
        <v>#DIV/0!</v>
      </c>
      <c r="H206" t="e">
        <f t="shared" si="101"/>
        <v>#DIV/0!</v>
      </c>
      <c r="I206" t="e">
        <f t="shared" si="101"/>
        <v>#DIV/0!</v>
      </c>
      <c r="J206" t="e">
        <f t="shared" si="101"/>
        <v>#DIV/0!</v>
      </c>
      <c r="K206" t="e">
        <f t="shared" si="101"/>
        <v>#DIV/0!</v>
      </c>
      <c r="L206" t="e">
        <f t="shared" si="101"/>
        <v>#DIV/0!</v>
      </c>
      <c r="M206" t="e">
        <f t="shared" si="101"/>
        <v>#DIV/0!</v>
      </c>
      <c r="N206" t="e">
        <f t="shared" si="101"/>
        <v>#DIV/0!</v>
      </c>
    </row>
    <row r="207" spans="1:14" x14ac:dyDescent="0.25">
      <c r="A207" s="313" t="str">
        <f t="shared" si="90"/>
        <v>Petrooleum</v>
      </c>
      <c r="C207">
        <f t="shared" si="91"/>
        <v>12.684625090346206</v>
      </c>
      <c r="D207">
        <f t="shared" ref="D207:N207" si="102">D177/1000</f>
        <v>23.314085346313167</v>
      </c>
      <c r="E207">
        <f t="shared" si="102"/>
        <v>15.803750300577111</v>
      </c>
      <c r="F207" t="e">
        <f t="shared" si="102"/>
        <v>#DIV/0!</v>
      </c>
      <c r="G207" t="e">
        <f t="shared" si="102"/>
        <v>#DIV/0!</v>
      </c>
      <c r="H207" t="e">
        <f t="shared" si="102"/>
        <v>#DIV/0!</v>
      </c>
      <c r="I207" t="e">
        <f t="shared" si="102"/>
        <v>#DIV/0!</v>
      </c>
      <c r="J207" t="e">
        <f t="shared" si="102"/>
        <v>#DIV/0!</v>
      </c>
      <c r="K207" t="e">
        <f t="shared" si="102"/>
        <v>#DIV/0!</v>
      </c>
      <c r="L207" t="e">
        <f t="shared" si="102"/>
        <v>#DIV/0!</v>
      </c>
      <c r="M207" t="e">
        <f t="shared" si="102"/>
        <v>#DIV/0!</v>
      </c>
      <c r="N207" t="e">
        <f t="shared" si="102"/>
        <v>#DIV/0!</v>
      </c>
    </row>
    <row r="208" spans="1:14" x14ac:dyDescent="0.25">
      <c r="A208" s="313" t="str">
        <f t="shared" si="90"/>
        <v>Põlevkivi</v>
      </c>
      <c r="C208">
        <f t="shared" si="91"/>
        <v>390.23985388380424</v>
      </c>
      <c r="D208">
        <f t="shared" ref="D208:N208" si="103">D178/1000</f>
        <v>337.74888366170228</v>
      </c>
      <c r="E208">
        <f t="shared" si="103"/>
        <v>313.55133104360175</v>
      </c>
      <c r="F208" t="e">
        <f t="shared" si="103"/>
        <v>#DIV/0!</v>
      </c>
      <c r="G208" t="e">
        <f t="shared" si="103"/>
        <v>#DIV/0!</v>
      </c>
      <c r="H208" t="e">
        <f t="shared" si="103"/>
        <v>#DIV/0!</v>
      </c>
      <c r="I208" t="e">
        <f t="shared" si="103"/>
        <v>#DIV/0!</v>
      </c>
      <c r="J208" t="e">
        <f t="shared" si="103"/>
        <v>#DIV/0!</v>
      </c>
      <c r="K208" t="e">
        <f t="shared" si="103"/>
        <v>#DIV/0!</v>
      </c>
      <c r="L208" t="e">
        <f t="shared" si="103"/>
        <v>#DIV/0!</v>
      </c>
      <c r="M208" t="e">
        <f t="shared" si="103"/>
        <v>#DIV/0!</v>
      </c>
      <c r="N208" t="e">
        <f t="shared" si="103"/>
        <v>#DIV/0!</v>
      </c>
    </row>
    <row r="209" spans="1:14" x14ac:dyDescent="0.25">
      <c r="A209" s="313" t="str">
        <f t="shared" si="90"/>
        <v>Põlevkivikütteõli (ATKEAS § 66 lg 9.1)</v>
      </c>
      <c r="C209">
        <f t="shared" si="91"/>
        <v>214.54426156273419</v>
      </c>
      <c r="D209">
        <f t="shared" ref="D209:N209" si="104">D179/1000</f>
        <v>245.3850906262889</v>
      </c>
      <c r="E209">
        <f t="shared" si="104"/>
        <v>126.17942195877478</v>
      </c>
      <c r="F209" t="e">
        <f t="shared" si="104"/>
        <v>#DIV/0!</v>
      </c>
      <c r="G209" t="e">
        <f t="shared" si="104"/>
        <v>#DIV/0!</v>
      </c>
      <c r="H209" t="e">
        <f t="shared" si="104"/>
        <v>#DIV/0!</v>
      </c>
      <c r="I209" t="e">
        <f t="shared" si="104"/>
        <v>#DIV/0!</v>
      </c>
      <c r="J209" t="e">
        <f t="shared" si="104"/>
        <v>#DIV/0!</v>
      </c>
      <c r="K209" t="e">
        <f t="shared" si="104"/>
        <v>#DIV/0!</v>
      </c>
      <c r="L209" t="e">
        <f t="shared" si="104"/>
        <v>#DIV/0!</v>
      </c>
      <c r="M209" t="e">
        <f t="shared" si="104"/>
        <v>#DIV/0!</v>
      </c>
      <c r="N209" t="e">
        <f t="shared" si="104"/>
        <v>#DIV/0!</v>
      </c>
    </row>
    <row r="210" spans="1:14" x14ac:dyDescent="0.25">
      <c r="A210" s="313" t="str">
        <f t="shared" si="90"/>
        <v>Raske kütteõli (ATKEAS § 66 lg 8.1)</v>
      </c>
      <c r="C210">
        <f t="shared" si="91"/>
        <v>3.1569171602926902</v>
      </c>
      <c r="D210">
        <f t="shared" ref="D210:N210" si="105">D180/1000</f>
        <v>4.9112805027769939</v>
      </c>
      <c r="E210">
        <f t="shared" si="105"/>
        <v>3.173071130993141</v>
      </c>
      <c r="F210" t="e">
        <f t="shared" si="105"/>
        <v>#DIV/0!</v>
      </c>
      <c r="G210" t="e">
        <f t="shared" si="105"/>
        <v>#DIV/0!</v>
      </c>
      <c r="H210" t="e">
        <f t="shared" si="105"/>
        <v>#DIV/0!</v>
      </c>
      <c r="I210" t="e">
        <f t="shared" si="105"/>
        <v>#DIV/0!</v>
      </c>
      <c r="J210" t="e">
        <f t="shared" si="105"/>
        <v>#DIV/0!</v>
      </c>
      <c r="K210" t="e">
        <f t="shared" si="105"/>
        <v>#DIV/0!</v>
      </c>
      <c r="L210" t="e">
        <f t="shared" si="105"/>
        <v>#DIV/0!</v>
      </c>
      <c r="M210" t="e">
        <f t="shared" si="105"/>
        <v>#DIV/0!</v>
      </c>
      <c r="N210" t="e">
        <f t="shared" si="105"/>
        <v>#DIV/0!</v>
      </c>
    </row>
    <row r="211" spans="1:14" x14ac:dyDescent="0.25">
      <c r="A211" s="313" t="str">
        <f t="shared" si="90"/>
        <v>Vedel põlevaine (diislikütuse asemel)</v>
      </c>
      <c r="C211">
        <f t="shared" si="91"/>
        <v>0</v>
      </c>
      <c r="D211">
        <f t="shared" ref="D211:N211" si="106">D181/1000</f>
        <v>0</v>
      </c>
      <c r="E211">
        <f t="shared" si="106"/>
        <v>0</v>
      </c>
      <c r="F211" t="e">
        <f t="shared" si="106"/>
        <v>#DIV/0!</v>
      </c>
      <c r="G211" t="e">
        <f t="shared" si="106"/>
        <v>#DIV/0!</v>
      </c>
      <c r="H211" t="e">
        <f t="shared" si="106"/>
        <v>#DIV/0!</v>
      </c>
      <c r="I211" t="e">
        <f t="shared" si="106"/>
        <v>#DIV/0!</v>
      </c>
      <c r="J211" t="e">
        <f t="shared" si="106"/>
        <v>#DIV/0!</v>
      </c>
      <c r="K211" t="e">
        <f t="shared" si="106"/>
        <v>#DIV/0!</v>
      </c>
      <c r="L211" t="e">
        <f t="shared" si="106"/>
        <v>#DIV/0!</v>
      </c>
      <c r="M211" t="e">
        <f t="shared" si="106"/>
        <v>#DIV/0!</v>
      </c>
      <c r="N211" t="e">
        <f t="shared" si="106"/>
        <v>#DIV/0!</v>
      </c>
    </row>
    <row r="212" spans="1:14" x14ac:dyDescent="0.25">
      <c r="A212" s="313" t="str">
        <f t="shared" si="90"/>
        <v>Vedel põlevaine (raske kütteõli asemel)</v>
      </c>
      <c r="C212">
        <f t="shared" si="91"/>
        <v>0</v>
      </c>
      <c r="D212">
        <f t="shared" ref="D212:N212" si="107">D182/1000</f>
        <v>0</v>
      </c>
      <c r="E212">
        <f t="shared" si="107"/>
        <v>0</v>
      </c>
      <c r="F212" t="e">
        <f t="shared" si="107"/>
        <v>#DIV/0!</v>
      </c>
      <c r="G212" t="e">
        <f t="shared" si="107"/>
        <v>#DIV/0!</v>
      </c>
      <c r="H212" t="e">
        <f t="shared" si="107"/>
        <v>#DIV/0!</v>
      </c>
      <c r="I212" t="e">
        <f t="shared" si="107"/>
        <v>#DIV/0!</v>
      </c>
      <c r="J212" t="e">
        <f t="shared" si="107"/>
        <v>#DIV/0!</v>
      </c>
      <c r="K212" t="e">
        <f t="shared" si="107"/>
        <v>#DIV/0!</v>
      </c>
      <c r="L212" t="e">
        <f t="shared" si="107"/>
        <v>#DIV/0!</v>
      </c>
      <c r="M212" t="e">
        <f t="shared" si="107"/>
        <v>#DIV/0!</v>
      </c>
      <c r="N212" t="e">
        <f t="shared" si="107"/>
        <v>#DIV/0!</v>
      </c>
    </row>
    <row r="213" spans="1:14" x14ac:dyDescent="0.25">
      <c r="A213" s="313" t="str">
        <f t="shared" si="90"/>
        <v>Vedel põlevaine (raske kütteõli asemel, ATKEAS § 66 lg 8.1)</v>
      </c>
      <c r="C213">
        <f t="shared" si="91"/>
        <v>0</v>
      </c>
      <c r="D213">
        <f t="shared" ref="D213:N213" si="108">D183/1000</f>
        <v>0</v>
      </c>
      <c r="E213">
        <f t="shared" si="108"/>
        <v>0</v>
      </c>
      <c r="F213" t="e">
        <f t="shared" si="108"/>
        <v>#DIV/0!</v>
      </c>
      <c r="G213" t="e">
        <f t="shared" si="108"/>
        <v>#DIV/0!</v>
      </c>
      <c r="H213" t="e">
        <f t="shared" si="108"/>
        <v>#DIV/0!</v>
      </c>
      <c r="I213" t="e">
        <f t="shared" si="108"/>
        <v>#DIV/0!</v>
      </c>
      <c r="J213" t="e">
        <f t="shared" si="108"/>
        <v>#DIV/0!</v>
      </c>
      <c r="K213" t="e">
        <f t="shared" si="108"/>
        <v>#DIV/0!</v>
      </c>
      <c r="L213" t="e">
        <f t="shared" si="108"/>
        <v>#DIV/0!</v>
      </c>
      <c r="M213" t="e">
        <f t="shared" si="108"/>
        <v>#DIV/0!</v>
      </c>
      <c r="N213" t="e">
        <f t="shared" si="108"/>
        <v>#DIV/0!</v>
      </c>
    </row>
    <row r="214" spans="1:14" x14ac:dyDescent="0.25">
      <c r="A214" s="313" t="str">
        <f t="shared" si="90"/>
        <v>Raske kütteõli komponendid</v>
      </c>
      <c r="C214">
        <f t="shared" si="91"/>
        <v>0</v>
      </c>
      <c r="D214">
        <f t="shared" ref="D214:N214" si="109">D184/1000</f>
        <v>0</v>
      </c>
      <c r="E214">
        <f t="shared" si="109"/>
        <v>0</v>
      </c>
      <c r="F214" t="e">
        <f t="shared" si="109"/>
        <v>#DIV/0!</v>
      </c>
      <c r="G214" t="e">
        <f t="shared" si="109"/>
        <v>#DIV/0!</v>
      </c>
      <c r="H214" t="e">
        <f t="shared" si="109"/>
        <v>#DIV/0!</v>
      </c>
      <c r="I214" t="e">
        <f t="shared" si="109"/>
        <v>#DIV/0!</v>
      </c>
      <c r="J214" t="e">
        <f t="shared" si="109"/>
        <v>#DIV/0!</v>
      </c>
      <c r="K214" t="e">
        <f t="shared" si="109"/>
        <v>#DIV/0!</v>
      </c>
      <c r="L214" t="e">
        <f t="shared" si="109"/>
        <v>#DIV/0!</v>
      </c>
      <c r="M214" t="e">
        <f t="shared" si="109"/>
        <v>#DIV/0!</v>
      </c>
      <c r="N214" t="e">
        <f t="shared" si="109"/>
        <v>#DIV/0!</v>
      </c>
    </row>
    <row r="215" spans="1:14" x14ac:dyDescent="0.25">
      <c r="A215" s="313" t="str">
        <f t="shared" si="90"/>
        <v>Vedelgaas</v>
      </c>
      <c r="C215">
        <f t="shared" si="91"/>
        <v>97.885203642523948</v>
      </c>
      <c r="D215">
        <f t="shared" ref="D215:N215" si="110">D185/1000</f>
        <v>95.297442133786177</v>
      </c>
      <c r="E215">
        <f t="shared" si="110"/>
        <v>94.985126465571852</v>
      </c>
      <c r="F215" t="e">
        <f t="shared" si="110"/>
        <v>#DIV/0!</v>
      </c>
      <c r="G215" t="e">
        <f t="shared" si="110"/>
        <v>#DIV/0!</v>
      </c>
      <c r="H215" t="e">
        <f t="shared" si="110"/>
        <v>#DIV/0!</v>
      </c>
      <c r="I215" t="e">
        <f t="shared" si="110"/>
        <v>#DIV/0!</v>
      </c>
      <c r="J215" t="e">
        <f t="shared" si="110"/>
        <v>#DIV/0!</v>
      </c>
      <c r="K215" t="e">
        <f t="shared" si="110"/>
        <v>#DIV/0!</v>
      </c>
      <c r="L215" t="e">
        <f t="shared" si="110"/>
        <v>#DIV/0!</v>
      </c>
      <c r="M215" t="e">
        <f t="shared" si="110"/>
        <v>#DIV/0!</v>
      </c>
      <c r="N215" t="e">
        <f t="shared" si="110"/>
        <v>#DIV/0!</v>
      </c>
    </row>
    <row r="216" spans="1:14" x14ac:dyDescent="0.25">
      <c r="A216" s="313" t="str">
        <f t="shared" si="90"/>
        <v>Veeldatud olekus mootorimaagaas</v>
      </c>
      <c r="C216">
        <f t="shared" si="91"/>
        <v>3.3120971054962056</v>
      </c>
      <c r="D216">
        <f t="shared" ref="D216:N216" si="111">D186/1000</f>
        <v>2.894591431217588</v>
      </c>
      <c r="E216">
        <f t="shared" si="111"/>
        <v>1.9771721965724414</v>
      </c>
      <c r="F216" t="e">
        <f t="shared" si="111"/>
        <v>#DIV/0!</v>
      </c>
      <c r="G216" t="e">
        <f t="shared" si="111"/>
        <v>#DIV/0!</v>
      </c>
      <c r="H216" t="e">
        <f t="shared" si="111"/>
        <v>#DIV/0!</v>
      </c>
      <c r="I216" t="e">
        <f t="shared" si="111"/>
        <v>#DIV/0!</v>
      </c>
      <c r="J216" t="e">
        <f t="shared" si="111"/>
        <v>#DIV/0!</v>
      </c>
      <c r="K216" t="e">
        <f t="shared" si="111"/>
        <v>#DIV/0!</v>
      </c>
      <c r="L216" t="e">
        <f t="shared" si="111"/>
        <v>#DIV/0!</v>
      </c>
      <c r="M216" t="e">
        <f t="shared" si="111"/>
        <v>#DIV/0!</v>
      </c>
      <c r="N216" t="e">
        <f t="shared" si="111"/>
        <v>#DIV/0!</v>
      </c>
    </row>
    <row r="217" spans="1:14" x14ac:dyDescent="0.25">
      <c r="A217" s="313" t="str">
        <f t="shared" si="90"/>
        <v>Maagaas</v>
      </c>
      <c r="C217">
        <f t="shared" si="91"/>
        <v>2444.178306748237</v>
      </c>
      <c r="D217">
        <f t="shared" ref="D217:N217" si="112">D187/1000</f>
        <v>2615.2101338440802</v>
      </c>
      <c r="E217">
        <f t="shared" si="112"/>
        <v>1988.4578569863547</v>
      </c>
      <c r="F217" t="e">
        <f t="shared" si="112"/>
        <v>#DIV/0!</v>
      </c>
      <c r="G217" t="e">
        <f t="shared" si="112"/>
        <v>#DIV/0!</v>
      </c>
      <c r="H217" t="e">
        <f t="shared" si="112"/>
        <v>#DIV/0!</v>
      </c>
      <c r="I217" t="e">
        <f t="shared" si="112"/>
        <v>#DIV/0!</v>
      </c>
      <c r="J217" t="e">
        <f t="shared" si="112"/>
        <v>#DIV/0!</v>
      </c>
      <c r="K217" t="e">
        <f t="shared" si="112"/>
        <v>#DIV/0!</v>
      </c>
      <c r="L217" t="e">
        <f t="shared" si="112"/>
        <v>#DIV/0!</v>
      </c>
      <c r="M217" t="e">
        <f t="shared" si="112"/>
        <v>#DIV/0!</v>
      </c>
      <c r="N217" t="e">
        <f t="shared" si="112"/>
        <v>#DIV/0!</v>
      </c>
    </row>
    <row r="219" spans="1:14" x14ac:dyDescent="0.25">
      <c r="C219" s="80">
        <f>C22/'2019'!C25-1</f>
        <v>0.12718378254626295</v>
      </c>
      <c r="D219" s="80">
        <f>D22/'2019'!D25-1</f>
        <v>0.18537742622172382</v>
      </c>
    </row>
    <row r="220" spans="1:14" x14ac:dyDescent="0.25">
      <c r="C220" s="80">
        <f>C23/'2019'!C26-1</f>
        <v>-1.1286718728055978E-2</v>
      </c>
      <c r="D220" s="80">
        <f>D23/'2019'!D26-1</f>
        <v>7.5060506433742402E-2</v>
      </c>
    </row>
  </sheetData>
  <mergeCells count="3">
    <mergeCell ref="A73:N73"/>
    <mergeCell ref="A139:N139"/>
    <mergeCell ref="A191:N191"/>
  </mergeCells>
  <pageMargins left="0.70866141732283472" right="0.70866141732283472" top="0.74803149606299213" bottom="0.74803149606299213" header="0.31496062992125984" footer="0.31496062992125984"/>
  <pageSetup paperSize="9" scale="21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35"/>
  <sheetViews>
    <sheetView topLeftCell="A31" workbookViewId="0">
      <selection activeCell="R10" sqref="R10"/>
    </sheetView>
  </sheetViews>
  <sheetFormatPr defaultRowHeight="12.5" x14ac:dyDescent="0.25"/>
  <cols>
    <col min="1" max="1" width="19.81640625" bestFit="1" customWidth="1"/>
    <col min="7" max="7" width="12.54296875" customWidth="1"/>
  </cols>
  <sheetData>
    <row r="1" spans="1:14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 s="153" t="s">
        <v>61</v>
      </c>
    </row>
    <row r="2" spans="1:14" x14ac:dyDescent="0.25">
      <c r="A2" s="153" t="s">
        <v>60</v>
      </c>
      <c r="B2" s="80">
        <f>'2012'!C25</f>
        <v>0.66830328667735173</v>
      </c>
      <c r="C2" s="80">
        <f>'2012'!D25</f>
        <v>0.40836605112701463</v>
      </c>
      <c r="D2" s="80">
        <f>'2012'!E25</f>
        <v>0.31105193120558106</v>
      </c>
      <c r="E2" s="80">
        <f>'2012'!F25</f>
        <v>0.33602647658107965</v>
      </c>
      <c r="F2" s="80">
        <f>'2012'!G25</f>
        <v>9.7351338054057823E-2</v>
      </c>
      <c r="G2" s="80">
        <f>'2012'!H25</f>
        <v>0.25280975980983089</v>
      </c>
      <c r="H2" s="80">
        <f>'2012'!I25</f>
        <v>0.49056471636957366</v>
      </c>
      <c r="I2" s="80">
        <f>'2012'!J25</f>
        <v>-0.27401565933921357</v>
      </c>
      <c r="J2" s="80">
        <f>'2012'!K25</f>
        <v>-0.30337863888988437</v>
      </c>
      <c r="K2" s="80">
        <f>'2012'!L25</f>
        <v>-0.28371706524627838</v>
      </c>
      <c r="L2" s="171"/>
      <c r="M2" s="171"/>
      <c r="N2" s="80">
        <f>SUM('2012'!C24:L24)/SUM('2012'!C23:L23)-1</f>
        <v>5.7253280768607029E-2</v>
      </c>
    </row>
    <row r="3" spans="1:14" x14ac:dyDescent="0.25">
      <c r="A3" s="153" t="s">
        <v>58</v>
      </c>
      <c r="B3" s="80">
        <f>'2012'!C28</f>
        <v>-0.34431823583829668</v>
      </c>
      <c r="C3" s="80">
        <f>'2012'!D28</f>
        <v>-0.23237934735361987</v>
      </c>
      <c r="D3" s="80">
        <f>'2012'!E28</f>
        <v>-0.294588285924829</v>
      </c>
      <c r="E3" s="80">
        <f>'2012'!F28</f>
        <v>-0.30140018926226597</v>
      </c>
      <c r="F3" s="80">
        <f>'2012'!G28</f>
        <v>-0.32582106788274334</v>
      </c>
      <c r="G3" s="80">
        <f>'2012'!H28</f>
        <v>-0.14878558745638826</v>
      </c>
      <c r="H3" s="80">
        <f>'2012'!I28</f>
        <v>-0.3031347896809502</v>
      </c>
      <c r="I3" s="80">
        <f>'2012'!J28</f>
        <v>0.44778308996374294</v>
      </c>
      <c r="J3" s="80">
        <f>'2012'!K28</f>
        <v>0.55971910059758323</v>
      </c>
      <c r="K3" s="80">
        <f>'2012'!L28</f>
        <v>0.67164221318536699</v>
      </c>
      <c r="N3" s="80">
        <f>SUM('2012'!C27:L27)/SUM('2012'!C26:L26)-1</f>
        <v>-0.12893007768214626</v>
      </c>
    </row>
    <row r="4" spans="1:14" x14ac:dyDescent="0.25">
      <c r="A4" s="153" t="s">
        <v>59</v>
      </c>
      <c r="B4" s="80">
        <f>'2012'!C20</f>
        <v>5.9051435551473075E-2</v>
      </c>
      <c r="C4" s="80">
        <f>'2012'!D20</f>
        <v>2.9331965903566459E-2</v>
      </c>
      <c r="D4" s="80">
        <f>'2012'!E20</f>
        <v>-4.1407084494804014E-2</v>
      </c>
      <c r="E4" s="80">
        <f>'2012'!F20</f>
        <v>-4.9263778735523123E-2</v>
      </c>
      <c r="F4" s="80">
        <f>'2012'!G20</f>
        <v>-0.13085355546802546</v>
      </c>
      <c r="G4" s="80">
        <f>'2012'!H20</f>
        <v>-9.9422006976555011E-3</v>
      </c>
      <c r="H4" s="80">
        <f>'2012'!I20</f>
        <v>-2.5005829556468462E-2</v>
      </c>
      <c r="I4" s="80">
        <f>'2012'!J20</f>
        <v>-7.0869935781899707E-2</v>
      </c>
      <c r="J4" s="80">
        <f>'2012'!K20</f>
        <v>-4.3184927418145391E-2</v>
      </c>
      <c r="K4" s="80">
        <f>'2012'!L20</f>
        <v>-3.2805038045431889E-2</v>
      </c>
      <c r="N4" s="80">
        <f>SUM('2012'!C2:L2,'2012'!C17:L17)/SUM('2011'!C3:L3,'2011'!C18:L18)-1</f>
        <v>-3.6128486634429136E-2</v>
      </c>
    </row>
    <row r="29" spans="1:11" x14ac:dyDescent="0.25">
      <c r="A29" s="277" t="s">
        <v>93</v>
      </c>
      <c r="G29" s="277" t="s">
        <v>94</v>
      </c>
    </row>
    <row r="30" spans="1:11" x14ac:dyDescent="0.25">
      <c r="A30" s="278" t="s">
        <v>92</v>
      </c>
      <c r="B30" s="279">
        <v>2013</v>
      </c>
      <c r="C30" s="279">
        <v>2014</v>
      </c>
      <c r="D30" s="279">
        <v>2015</v>
      </c>
      <c r="E30" s="279">
        <v>2016</v>
      </c>
      <c r="G30" s="278" t="s">
        <v>92</v>
      </c>
      <c r="H30" s="279">
        <v>2013</v>
      </c>
      <c r="I30" s="279">
        <v>2014</v>
      </c>
      <c r="J30" s="279">
        <v>2015</v>
      </c>
      <c r="K30" s="279">
        <v>2016</v>
      </c>
    </row>
    <row r="31" spans="1:11" x14ac:dyDescent="0.25">
      <c r="A31" s="280" t="s">
        <v>8</v>
      </c>
      <c r="B31" s="281">
        <f>'2013'!O174</f>
        <v>133.89301312905371</v>
      </c>
      <c r="C31" s="281">
        <f>'2014'!O176</f>
        <v>136.48003507924574</v>
      </c>
      <c r="D31" s="281">
        <f>'2015'!O146</f>
        <v>137.38620652205245</v>
      </c>
      <c r="E31" s="281">
        <f>'2016'!O148</f>
        <v>153.72027361368492</v>
      </c>
      <c r="G31" s="280" t="s">
        <v>8</v>
      </c>
      <c r="H31" s="281">
        <f>('2013'!O2+'2013'!O16)/1000</f>
        <v>315.64662300000003</v>
      </c>
      <c r="I31" s="281">
        <f>('2014'!O2+'2014'!O3)/1000</f>
        <v>322.46225400000003</v>
      </c>
      <c r="J31" s="281">
        <f>('2015'!P2+'2015'!P3)/1000</f>
        <v>318.37024600000001</v>
      </c>
      <c r="K31" s="281">
        <f>('2016'!Q2+'2016'!Q3)/1000</f>
        <v>324.44976999999994</v>
      </c>
    </row>
    <row r="32" spans="1:11" x14ac:dyDescent="0.25">
      <c r="A32" s="280" t="s">
        <v>1</v>
      </c>
      <c r="B32" s="281">
        <f>'2013'!O175</f>
        <v>215.26938297185245</v>
      </c>
      <c r="C32" s="281">
        <f>'2014'!O177</f>
        <v>238.1612106263843</v>
      </c>
      <c r="D32" s="281">
        <f>'2015'!O147</f>
        <v>280.05817269307107</v>
      </c>
      <c r="E32" s="281">
        <f>'2016'!O149</f>
        <v>320.72784170324383</v>
      </c>
      <c r="G32" s="280" t="s">
        <v>1</v>
      </c>
      <c r="H32" s="281">
        <f>'2013'!O4/1000</f>
        <v>547.49100899999996</v>
      </c>
      <c r="I32" s="281">
        <f>'2014'!O5/1000</f>
        <v>605.56493599999999</v>
      </c>
      <c r="J32" s="281">
        <f>'2015'!P5/1000</f>
        <v>697.37308900000005</v>
      </c>
      <c r="K32" s="281">
        <f>'2016'!Q5/1000</f>
        <v>729.89703199999997</v>
      </c>
    </row>
    <row r="33" spans="1:11" x14ac:dyDescent="0.25">
      <c r="A33" s="280" t="s">
        <v>2</v>
      </c>
      <c r="B33" s="281">
        <f>'2013'!O176</f>
        <v>18.222488859552211</v>
      </c>
      <c r="C33" s="281">
        <f>'2014'!O178</f>
        <v>16.943451148938358</v>
      </c>
      <c r="D33" s="281">
        <f>'2015'!O148</f>
        <v>10.938584743156543</v>
      </c>
      <c r="E33" s="281">
        <f>'2016'!O150</f>
        <v>9.8391831971381265</v>
      </c>
      <c r="I33" s="80">
        <f t="shared" ref="I33:K34" si="0">I31/H31-1</f>
        <v>2.1592599138942736E-2</v>
      </c>
      <c r="J33" s="80">
        <f t="shared" si="0"/>
        <v>-1.2689882146640352E-2</v>
      </c>
      <c r="K33" s="80">
        <f t="shared" si="0"/>
        <v>1.9095766882687659E-2</v>
      </c>
    </row>
    <row r="34" spans="1:11" x14ac:dyDescent="0.25">
      <c r="A34" s="282" t="s">
        <v>29</v>
      </c>
      <c r="B34" s="281">
        <f>'2013'!O177</f>
        <v>12.30808498713418</v>
      </c>
      <c r="C34" s="281">
        <f>'2014'!O179</f>
        <v>11.578414061811308</v>
      </c>
      <c r="D34" s="281">
        <f>'2015'!O149</f>
        <v>12.576548671111842</v>
      </c>
      <c r="E34" s="281">
        <f>'2016'!O151</f>
        <v>16.290049246639093</v>
      </c>
      <c r="I34" s="80">
        <f t="shared" si="0"/>
        <v>0.10607284146286333</v>
      </c>
      <c r="J34" s="80">
        <f t="shared" si="0"/>
        <v>0.15160744544826166</v>
      </c>
      <c r="K34" s="80">
        <f t="shared" si="0"/>
        <v>4.6637794765837182E-2</v>
      </c>
    </row>
    <row r="35" spans="1:11" x14ac:dyDescent="0.25">
      <c r="A35" s="282" t="s">
        <v>65</v>
      </c>
      <c r="B35" s="281">
        <f>'2013'!O178</f>
        <v>2.9451536024074487</v>
      </c>
      <c r="C35" s="281">
        <f>'2014'!O180</f>
        <v>2.9502992736202822</v>
      </c>
      <c r="D35" s="281">
        <f>'2015'!O150</f>
        <v>3.3439222206080568</v>
      </c>
      <c r="E35" s="281">
        <f>'2016'!O152</f>
        <v>5.5103355692940257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9C878-62E0-49AB-9F20-639B4AFB6E34}">
  <dimension ref="A2:P29"/>
  <sheetViews>
    <sheetView topLeftCell="A10" workbookViewId="0">
      <selection activeCell="K22" sqref="K22"/>
    </sheetView>
  </sheetViews>
  <sheetFormatPr defaultRowHeight="12.5" x14ac:dyDescent="0.25"/>
  <cols>
    <col min="1" max="1" width="19" bestFit="1" customWidth="1"/>
    <col min="2" max="2" width="13.08984375" bestFit="1" customWidth="1"/>
    <col min="3" max="3" width="13.6328125" bestFit="1" customWidth="1"/>
    <col min="4" max="4" width="12.26953125" bestFit="1" customWidth="1"/>
    <col min="5" max="5" width="12.90625" bestFit="1" customWidth="1"/>
    <col min="6" max="6" width="9.7265625" customWidth="1"/>
    <col min="7" max="7" width="9.81640625" customWidth="1"/>
    <col min="8" max="8" width="16.81640625" bestFit="1" customWidth="1"/>
  </cols>
  <sheetData>
    <row r="2" spans="1:16" x14ac:dyDescent="0.2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</row>
    <row r="3" spans="1:16" x14ac:dyDescent="0.25">
      <c r="A3" t="s">
        <v>123</v>
      </c>
      <c r="B3" s="340">
        <v>62.159264999999998</v>
      </c>
      <c r="C3" s="340">
        <v>60.339872</v>
      </c>
      <c r="D3" s="340">
        <v>107.95800800000001</v>
      </c>
      <c r="E3" s="340">
        <v>23.417998000000001</v>
      </c>
      <c r="F3" s="340">
        <v>54.174996999999998</v>
      </c>
      <c r="G3" s="340">
        <v>61.975311999999995</v>
      </c>
      <c r="H3" s="340">
        <v>63.537442000000006</v>
      </c>
      <c r="I3" s="340">
        <v>65.331927000000007</v>
      </c>
      <c r="J3" s="340">
        <v>62.857074999999995</v>
      </c>
      <c r="K3" s="340">
        <v>62.319637999999998</v>
      </c>
      <c r="L3" s="340">
        <v>59.108968999999995</v>
      </c>
      <c r="M3" s="340">
        <v>172.132981</v>
      </c>
    </row>
    <row r="4" spans="1:16" x14ac:dyDescent="0.25">
      <c r="A4" t="s">
        <v>124</v>
      </c>
      <c r="B4" s="340">
        <v>30.640479685959786</v>
      </c>
      <c r="C4" s="340">
        <v>29.78446243733864</v>
      </c>
      <c r="D4" s="340">
        <v>53.209284176902095</v>
      </c>
      <c r="E4" s="340">
        <v>11.581215053454969</v>
      </c>
      <c r="F4" s="340">
        <v>26.706205378562569</v>
      </c>
      <c r="G4" s="340">
        <v>30.565875745295401</v>
      </c>
      <c r="H4" s="340">
        <v>31.303440835762288</v>
      </c>
      <c r="I4" s="340">
        <v>32.19637191475227</v>
      </c>
      <c r="J4" s="340">
        <v>31.034185163818446</v>
      </c>
      <c r="K4" s="340">
        <v>30.697047936069726</v>
      </c>
      <c r="L4" s="340">
        <v>29.1504351477965</v>
      </c>
      <c r="M4" s="340">
        <v>84.83286919433074</v>
      </c>
    </row>
    <row r="5" spans="1:16" x14ac:dyDescent="0.25">
      <c r="A5" t="s">
        <v>125</v>
      </c>
      <c r="B5" s="340">
        <v>10.810694</v>
      </c>
      <c r="C5" s="340">
        <v>15.026022999999999</v>
      </c>
      <c r="D5" s="340">
        <v>27.909345000000002</v>
      </c>
      <c r="E5" s="340">
        <v>43.260232999999999</v>
      </c>
      <c r="F5" s="340">
        <v>70.75459699999999</v>
      </c>
      <c r="G5" s="340">
        <v>64.264933999999997</v>
      </c>
      <c r="H5" s="340">
        <v>68.830280999999999</v>
      </c>
      <c r="I5" s="340">
        <v>71.055089999999993</v>
      </c>
      <c r="J5" s="340">
        <v>70.013390999999999</v>
      </c>
      <c r="K5" s="340">
        <v>69.043197000000006</v>
      </c>
      <c r="L5" s="340">
        <v>67.516136000000003</v>
      </c>
      <c r="M5" s="340">
        <v>70.57239100000001</v>
      </c>
      <c r="P5" s="340">
        <v>110</v>
      </c>
    </row>
    <row r="6" spans="1:16" x14ac:dyDescent="0.25">
      <c r="A6" t="s">
        <v>126</v>
      </c>
      <c r="B6" s="340">
        <v>5.3296720000000004</v>
      </c>
      <c r="C6" s="340">
        <v>7.4078290000000004</v>
      </c>
      <c r="D6" s="340">
        <v>13.759307</v>
      </c>
      <c r="E6" s="340">
        <v>21.327294999999999</v>
      </c>
      <c r="F6" s="340">
        <v>26.320709999999998</v>
      </c>
      <c r="G6" s="340">
        <v>23.906555000000001</v>
      </c>
      <c r="H6" s="340">
        <v>25.604865</v>
      </c>
      <c r="I6" s="340">
        <v>26.432438999999999</v>
      </c>
      <c r="J6" s="340">
        <v>26.044981</v>
      </c>
      <c r="K6" s="340">
        <v>25.684069000000001</v>
      </c>
      <c r="L6" s="340">
        <v>25.116002000000002</v>
      </c>
      <c r="M6" s="340">
        <v>26.252929000000002</v>
      </c>
    </row>
    <row r="7" spans="1:16" x14ac:dyDescent="0.25">
      <c r="B7" s="340">
        <v>49.5</v>
      </c>
      <c r="C7" s="340">
        <v>38.5</v>
      </c>
      <c r="D7" s="340">
        <v>22</v>
      </c>
      <c r="E7" s="340"/>
      <c r="F7" s="340">
        <f>SUM(B7:E7)</f>
        <v>110</v>
      </c>
    </row>
    <row r="8" spans="1:16" x14ac:dyDescent="0.25">
      <c r="A8" t="s">
        <v>127</v>
      </c>
      <c r="B8" s="340">
        <f>B7+B5</f>
        <v>60.310693999999998</v>
      </c>
      <c r="C8" s="340">
        <f>C7+C5</f>
        <v>53.526022999999995</v>
      </c>
      <c r="D8" s="340">
        <f t="shared" ref="D8" si="0">D7+D5</f>
        <v>49.909345000000002</v>
      </c>
      <c r="E8" s="340">
        <f>E5</f>
        <v>43.260232999999999</v>
      </c>
      <c r="F8" s="340">
        <f t="shared" ref="F8:M8" si="1">F5</f>
        <v>70.75459699999999</v>
      </c>
      <c r="G8" s="340">
        <f t="shared" si="1"/>
        <v>64.264933999999997</v>
      </c>
      <c r="H8" s="340">
        <f t="shared" si="1"/>
        <v>68.830280999999999</v>
      </c>
      <c r="I8" s="340">
        <f t="shared" si="1"/>
        <v>71.055089999999993</v>
      </c>
      <c r="J8" s="340">
        <f t="shared" si="1"/>
        <v>70.013390999999999</v>
      </c>
      <c r="K8" s="340">
        <f t="shared" si="1"/>
        <v>69.043197000000006</v>
      </c>
      <c r="L8" s="340">
        <f t="shared" si="1"/>
        <v>67.516136000000003</v>
      </c>
      <c r="M8" s="340">
        <f t="shared" si="1"/>
        <v>70.57239100000001</v>
      </c>
    </row>
    <row r="9" spans="1:16" x14ac:dyDescent="0.25">
      <c r="A9" t="s">
        <v>128</v>
      </c>
      <c r="B9" s="340">
        <f>B3</f>
        <v>62.159264999999998</v>
      </c>
      <c r="C9" s="340">
        <f>C3</f>
        <v>60.339872</v>
      </c>
      <c r="D9" s="340">
        <f>D3+D10</f>
        <v>60.958008000000007</v>
      </c>
      <c r="E9" s="340">
        <f>E3+E10</f>
        <v>61.957998000000003</v>
      </c>
      <c r="F9" s="340">
        <f>F3+F10</f>
        <v>62.634996999999998</v>
      </c>
      <c r="G9" s="340">
        <f t="shared" ref="G9:M9" si="2">G3+G10</f>
        <v>61.975311999999995</v>
      </c>
      <c r="H9" s="340">
        <f t="shared" si="2"/>
        <v>63.537442000000006</v>
      </c>
      <c r="I9" s="340">
        <f t="shared" si="2"/>
        <v>65.331927000000007</v>
      </c>
      <c r="J9" s="340">
        <f t="shared" si="2"/>
        <v>62.857074999999995</v>
      </c>
      <c r="K9" s="340">
        <f t="shared" si="2"/>
        <v>62.319637999999998</v>
      </c>
      <c r="L9" s="340">
        <f t="shared" si="2"/>
        <v>59.108968999999995</v>
      </c>
      <c r="M9" s="340">
        <f t="shared" si="2"/>
        <v>62.132981000000001</v>
      </c>
    </row>
    <row r="10" spans="1:16" x14ac:dyDescent="0.25">
      <c r="D10">
        <v>-47</v>
      </c>
      <c r="E10">
        <v>38.54</v>
      </c>
      <c r="F10">
        <v>8.4600000000000009</v>
      </c>
      <c r="M10">
        <f>P5*-1</f>
        <v>-110</v>
      </c>
    </row>
    <row r="12" spans="1:16" x14ac:dyDescent="0.25">
      <c r="A12" t="s">
        <v>129</v>
      </c>
      <c r="B12">
        <f>B8*493/1000</f>
        <v>29.733172142000001</v>
      </c>
      <c r="C12">
        <f t="shared" ref="C12:E12" si="3">C8*493/1000</f>
        <v>26.388329338999995</v>
      </c>
      <c r="D12">
        <f t="shared" si="3"/>
        <v>24.605307085</v>
      </c>
      <c r="E12">
        <f t="shared" si="3"/>
        <v>21.327294869000003</v>
      </c>
      <c r="F12">
        <f>F8*372/1000</f>
        <v>26.320710083999995</v>
      </c>
      <c r="G12">
        <f t="shared" ref="G12:L12" si="4">G8*372/1000</f>
        <v>23.906555447999999</v>
      </c>
      <c r="H12">
        <f t="shared" si="4"/>
        <v>25.604864532000001</v>
      </c>
      <c r="I12">
        <f t="shared" si="4"/>
        <v>26.432493479999998</v>
      </c>
      <c r="J12">
        <f t="shared" si="4"/>
        <v>26.044981451999998</v>
      </c>
      <c r="K12">
        <f t="shared" si="4"/>
        <v>25.684069284</v>
      </c>
      <c r="L12">
        <f t="shared" si="4"/>
        <v>25.116002592000001</v>
      </c>
      <c r="M12">
        <f>M8*372/1000</f>
        <v>26.252929452000004</v>
      </c>
    </row>
    <row r="13" spans="1:16" x14ac:dyDescent="0.25">
      <c r="A13" t="s">
        <v>130</v>
      </c>
      <c r="B13">
        <f>B9*493/1000</f>
        <v>30.644517645000001</v>
      </c>
      <c r="C13">
        <f t="shared" ref="C13:M13" si="5">C9*493/1000</f>
        <v>29.747556895999999</v>
      </c>
      <c r="D13">
        <f>D9*493/1000</f>
        <v>30.052297944000003</v>
      </c>
      <c r="E13">
        <f t="shared" si="5"/>
        <v>30.545293014000002</v>
      </c>
      <c r="F13">
        <f t="shared" si="5"/>
        <v>30.879053520999999</v>
      </c>
      <c r="G13">
        <f t="shared" si="5"/>
        <v>30.553828815999996</v>
      </c>
      <c r="H13">
        <f t="shared" si="5"/>
        <v>31.323958906000005</v>
      </c>
      <c r="I13">
        <f t="shared" si="5"/>
        <v>32.208640011</v>
      </c>
      <c r="J13">
        <f t="shared" si="5"/>
        <v>30.988537974999996</v>
      </c>
      <c r="K13">
        <f t="shared" si="5"/>
        <v>30.723581533999997</v>
      </c>
      <c r="L13">
        <f t="shared" si="5"/>
        <v>29.140721716999998</v>
      </c>
      <c r="M13">
        <f t="shared" si="5"/>
        <v>30.631559633000002</v>
      </c>
    </row>
    <row r="15" spans="1:16" x14ac:dyDescent="0.25">
      <c r="A15" s="279" t="s">
        <v>135</v>
      </c>
      <c r="B15" s="343">
        <v>493</v>
      </c>
      <c r="C15" s="343">
        <v>493</v>
      </c>
      <c r="D15" s="343">
        <v>372</v>
      </c>
      <c r="E15" s="343">
        <v>372</v>
      </c>
      <c r="F15" s="343">
        <v>493</v>
      </c>
      <c r="G15" s="343" t="s">
        <v>139</v>
      </c>
      <c r="H15" s="343" t="s">
        <v>140</v>
      </c>
    </row>
    <row r="16" spans="1:16" x14ac:dyDescent="0.25">
      <c r="A16" s="279" t="s">
        <v>136</v>
      </c>
      <c r="B16" s="279" t="s">
        <v>131</v>
      </c>
      <c r="C16" s="279" t="s">
        <v>132</v>
      </c>
      <c r="D16" s="279" t="s">
        <v>133</v>
      </c>
      <c r="E16" s="279" t="s">
        <v>134</v>
      </c>
      <c r="F16" s="279">
        <v>2019</v>
      </c>
      <c r="G16" s="279">
        <v>2020</v>
      </c>
      <c r="H16" s="279"/>
    </row>
    <row r="17" spans="1:8" x14ac:dyDescent="0.25">
      <c r="A17" s="279" t="s">
        <v>137</v>
      </c>
      <c r="B17" s="341">
        <f>SUM(B9:E9)</f>
        <v>245.415143</v>
      </c>
      <c r="C17" s="341">
        <f>SUM(B8:E8)</f>
        <v>207.00629499999999</v>
      </c>
      <c r="D17" s="341">
        <f>SUM(F9:M9)</f>
        <v>499.89834099999996</v>
      </c>
      <c r="E17" s="341">
        <f>SUM(F8:M8)</f>
        <v>552.05001700000003</v>
      </c>
      <c r="F17" s="341">
        <f>B17+D17</f>
        <v>745.31348400000002</v>
      </c>
      <c r="G17" s="341">
        <f>C17+E17</f>
        <v>759.05631200000005</v>
      </c>
      <c r="H17" s="279"/>
    </row>
    <row r="18" spans="1:8" x14ac:dyDescent="0.25">
      <c r="A18" s="279" t="s">
        <v>138</v>
      </c>
      <c r="B18" s="341">
        <f>SUM(B13:E13)</f>
        <v>120.98966549900001</v>
      </c>
      <c r="C18" s="341">
        <f>SUM(B12:E12)</f>
        <v>102.05410343499999</v>
      </c>
      <c r="D18" s="341">
        <f>SUM(F13:M13)</f>
        <v>246.44988211299997</v>
      </c>
      <c r="E18" s="341">
        <f>SUM(F12:M12)</f>
        <v>205.36260632400001</v>
      </c>
      <c r="F18" s="341">
        <f>B18+D18</f>
        <v>367.43954761199996</v>
      </c>
      <c r="G18" s="341">
        <f>C18+E18</f>
        <v>307.41670975900001</v>
      </c>
      <c r="H18" s="279"/>
    </row>
    <row r="19" spans="1:8" x14ac:dyDescent="0.25">
      <c r="A19" s="278" t="s">
        <v>141</v>
      </c>
      <c r="B19" s="279"/>
      <c r="C19" s="342">
        <f>C17/B17-1</f>
        <v>-0.15650561546644248</v>
      </c>
      <c r="D19" s="279"/>
      <c r="E19" s="342">
        <f>E17/D17-1</f>
        <v>0.10432456306151261</v>
      </c>
      <c r="F19" s="342"/>
      <c r="G19" s="342">
        <f>G17/F17-1</f>
        <v>1.8438990163231805E-2</v>
      </c>
      <c r="H19" s="341">
        <f>G17-F17</f>
        <v>13.742828000000031</v>
      </c>
    </row>
    <row r="20" spans="1:8" x14ac:dyDescent="0.25">
      <c r="A20" s="278" t="s">
        <v>142</v>
      </c>
      <c r="B20" s="279"/>
      <c r="C20" s="342">
        <f>C18/B18-1</f>
        <v>-0.1565056154664427</v>
      </c>
      <c r="D20" s="279"/>
      <c r="E20" s="342">
        <f>E18/D18-1</f>
        <v>-0.16671655687853404</v>
      </c>
      <c r="F20" s="342"/>
      <c r="G20" s="342">
        <f>G18/F18-1</f>
        <v>-0.16335432112054915</v>
      </c>
      <c r="H20" s="341">
        <f>G18-F18</f>
        <v>-60.022837852999942</v>
      </c>
    </row>
    <row r="21" spans="1:8" x14ac:dyDescent="0.25">
      <c r="C21" s="340">
        <f>C17-B17</f>
        <v>-38.408848000000006</v>
      </c>
      <c r="E21" s="340">
        <f>E17-D17</f>
        <v>52.151676000000066</v>
      </c>
    </row>
    <row r="22" spans="1:8" x14ac:dyDescent="0.25">
      <c r="C22" s="340">
        <f>C18-B18</f>
        <v>-18.935562064000024</v>
      </c>
      <c r="E22" s="340">
        <f>E18-D18</f>
        <v>-41.08727578899996</v>
      </c>
    </row>
    <row r="24" spans="1:8" x14ac:dyDescent="0.25">
      <c r="A24" s="279" t="s">
        <v>135</v>
      </c>
      <c r="B24" s="343">
        <v>493</v>
      </c>
      <c r="C24" s="343">
        <v>493</v>
      </c>
      <c r="D24" s="343">
        <v>372</v>
      </c>
      <c r="E24" s="343">
        <v>372</v>
      </c>
      <c r="F24" s="343">
        <v>493</v>
      </c>
      <c r="G24" s="343" t="s">
        <v>139</v>
      </c>
      <c r="H24" s="343" t="s">
        <v>140</v>
      </c>
    </row>
    <row r="25" spans="1:8" x14ac:dyDescent="0.25">
      <c r="A25" s="279" t="s">
        <v>136</v>
      </c>
      <c r="B25" s="279" t="s">
        <v>131</v>
      </c>
      <c r="C25" s="279" t="s">
        <v>132</v>
      </c>
      <c r="D25" s="279" t="s">
        <v>133</v>
      </c>
      <c r="E25" s="279" t="s">
        <v>134</v>
      </c>
      <c r="F25" s="279">
        <v>2019</v>
      </c>
      <c r="G25" s="279">
        <v>2020</v>
      </c>
      <c r="H25" s="279"/>
    </row>
    <row r="26" spans="1:8" x14ac:dyDescent="0.25">
      <c r="A26" s="279" t="s">
        <v>137</v>
      </c>
      <c r="B26" s="341">
        <v>245.52669645771905</v>
      </c>
      <c r="C26" s="341">
        <v>203.22983284372401</v>
      </c>
      <c r="D26" s="341">
        <v>499.85235561133453</v>
      </c>
      <c r="E26" s="341">
        <v>556.25807546058149</v>
      </c>
      <c r="F26" s="341">
        <f>B26+D26</f>
        <v>745.37905206905361</v>
      </c>
      <c r="G26" s="341">
        <f>C26+E26</f>
        <v>759.48790830430551</v>
      </c>
      <c r="H26" s="279"/>
    </row>
    <row r="27" spans="1:8" x14ac:dyDescent="0.25">
      <c r="A27" s="279" t="s">
        <v>138</v>
      </c>
      <c r="B27" s="341">
        <v>121.045</v>
      </c>
      <c r="C27" s="341">
        <v>100.19199999999999</v>
      </c>
      <c r="D27" s="341">
        <v>246.42699999999999</v>
      </c>
      <c r="E27" s="341">
        <v>206.928</v>
      </c>
      <c r="F27" s="341">
        <f>B27+D27</f>
        <v>367.47199999999998</v>
      </c>
      <c r="G27" s="341">
        <f>C27+E27</f>
        <v>307.12</v>
      </c>
      <c r="H27" s="279"/>
    </row>
    <row r="28" spans="1:8" x14ac:dyDescent="0.25">
      <c r="A28" s="278" t="s">
        <v>141</v>
      </c>
      <c r="B28" s="279"/>
      <c r="C28" s="342">
        <f>C26/B26-1</f>
        <v>-0.17226991697531668</v>
      </c>
      <c r="D28" s="279"/>
      <c r="E28" s="342">
        <f>E26/D26-1</f>
        <v>0.11284476149014244</v>
      </c>
      <c r="F28" s="342"/>
      <c r="G28" s="342">
        <f>G26/F26-1</f>
        <v>1.8928431374731991E-2</v>
      </c>
      <c r="H28" s="341">
        <f>G26-F26</f>
        <v>14.108856235251892</v>
      </c>
    </row>
    <row r="29" spans="1:8" x14ac:dyDescent="0.25">
      <c r="A29" s="278" t="s">
        <v>142</v>
      </c>
      <c r="B29" s="279"/>
      <c r="C29" s="342">
        <f>C27/B27-1</f>
        <v>-0.17227477384443812</v>
      </c>
      <c r="D29" s="279"/>
      <c r="E29" s="342">
        <f>E27/D27-1</f>
        <v>-0.16028681922029642</v>
      </c>
      <c r="F29" s="342"/>
      <c r="G29" s="342">
        <f>G27/F27-1</f>
        <v>-0.16423564244350586</v>
      </c>
      <c r="H29" s="341">
        <f>G27-F27</f>
        <v>-60.351999999999975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11"/>
  <sheetViews>
    <sheetView workbookViewId="0">
      <pane xSplit="2" ySplit="2" topLeftCell="F83" activePane="bottomRight" state="frozen"/>
      <selection pane="topRight" activeCell="C1" sqref="C1"/>
      <selection pane="bottomLeft" activeCell="A3" sqref="A3"/>
      <selection pane="bottomRight" activeCell="O105" sqref="O105"/>
    </sheetView>
  </sheetViews>
  <sheetFormatPr defaultRowHeight="12.5" x14ac:dyDescent="0.25"/>
  <cols>
    <col min="1" max="1" width="50.453125" bestFit="1" customWidth="1"/>
    <col min="3" max="4" width="12.7265625" bestFit="1" customWidth="1"/>
    <col min="5" max="14" width="11.1796875" bestFit="1" customWidth="1"/>
    <col min="15" max="15" width="11.54296875" bestFit="1" customWidth="1"/>
  </cols>
  <sheetData>
    <row r="1" spans="1:19" ht="13" x14ac:dyDescent="0.3">
      <c r="A1" s="344" t="s">
        <v>19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</row>
    <row r="2" spans="1:19" ht="13.5" thickBot="1" x14ac:dyDescent="0.35">
      <c r="A2" s="5" t="s">
        <v>14</v>
      </c>
      <c r="B2" s="5" t="s">
        <v>15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  <c r="N2" s="6">
        <v>12</v>
      </c>
    </row>
    <row r="3" spans="1:19" ht="13" thickTop="1" x14ac:dyDescent="0.25">
      <c r="A3" s="27" t="s">
        <v>8</v>
      </c>
      <c r="B3" s="28" t="s">
        <v>9</v>
      </c>
      <c r="C3" s="12">
        <f>C16+C29</f>
        <v>31229.35</v>
      </c>
      <c r="D3" s="12">
        <f>D16+D29</f>
        <v>30159.111999999997</v>
      </c>
      <c r="E3" s="12">
        <f t="shared" ref="E3:N3" si="0">E16+E29</f>
        <v>33121.08</v>
      </c>
      <c r="F3" s="12">
        <f t="shared" si="0"/>
        <v>32685.632000000001</v>
      </c>
      <c r="G3" s="12">
        <f t="shared" si="0"/>
        <v>38641.959000000003</v>
      </c>
      <c r="H3" s="12">
        <f t="shared" si="0"/>
        <v>38073.627</v>
      </c>
      <c r="I3" s="12">
        <f t="shared" si="0"/>
        <v>40938.493000000002</v>
      </c>
      <c r="J3" s="12">
        <f t="shared" si="0"/>
        <v>40508.983</v>
      </c>
      <c r="K3" s="12">
        <f t="shared" si="0"/>
        <v>36890.667999999998</v>
      </c>
      <c r="L3" s="12">
        <f t="shared" si="0"/>
        <v>36699.798999999999</v>
      </c>
      <c r="M3" s="12">
        <f>M16+M29</f>
        <v>34919.137000000002</v>
      </c>
      <c r="N3" s="12">
        <f t="shared" si="0"/>
        <v>36072.464999999997</v>
      </c>
    </row>
    <row r="4" spans="1:19" x14ac:dyDescent="0.25">
      <c r="A4" s="27" t="s">
        <v>0</v>
      </c>
      <c r="B4" s="28" t="s">
        <v>9</v>
      </c>
      <c r="C4" s="12">
        <f t="shared" ref="C4:C13" si="1">C17+C30</f>
        <v>0.40400000000000003</v>
      </c>
      <c r="D4" s="12">
        <f t="shared" ref="D4:N13" si="2">D17+D30</f>
        <v>0.62000000000000011</v>
      </c>
      <c r="E4" s="12">
        <f t="shared" si="2"/>
        <v>0.20300000000000001</v>
      </c>
      <c r="F4" s="12">
        <f t="shared" si="2"/>
        <v>4.633</v>
      </c>
      <c r="G4" s="12">
        <f t="shared" si="2"/>
        <v>7.2069999999999999</v>
      </c>
      <c r="H4" s="12">
        <f t="shared" si="2"/>
        <v>0.34399999999999997</v>
      </c>
      <c r="I4" s="12">
        <f t="shared" si="2"/>
        <v>0</v>
      </c>
      <c r="J4" s="12">
        <f t="shared" si="2"/>
        <v>0</v>
      </c>
      <c r="K4" s="12">
        <f t="shared" si="2"/>
        <v>0.378</v>
      </c>
      <c r="L4" s="12">
        <f t="shared" si="2"/>
        <v>0.77400000000000002</v>
      </c>
      <c r="M4" s="12">
        <f t="shared" si="2"/>
        <v>0.40899999999999997</v>
      </c>
      <c r="N4" s="12">
        <f t="shared" si="2"/>
        <v>0.64300000000000002</v>
      </c>
    </row>
    <row r="5" spans="1:19" x14ac:dyDescent="0.25">
      <c r="A5" s="27" t="s">
        <v>1</v>
      </c>
      <c r="B5" s="28" t="s">
        <v>9</v>
      </c>
      <c r="C5" s="12">
        <f t="shared" si="1"/>
        <v>30843.876</v>
      </c>
      <c r="D5" s="12">
        <f t="shared" si="2"/>
        <v>27917.663</v>
      </c>
      <c r="E5" s="12">
        <f t="shared" si="2"/>
        <v>31783.422999999999</v>
      </c>
      <c r="F5" s="12">
        <f t="shared" si="2"/>
        <v>31009.940999999999</v>
      </c>
      <c r="G5" s="12">
        <f t="shared" si="2"/>
        <v>37816.69</v>
      </c>
      <c r="H5" s="12">
        <f t="shared" si="2"/>
        <v>35297.400999999998</v>
      </c>
      <c r="I5" s="12">
        <f t="shared" si="2"/>
        <v>37776.932000000001</v>
      </c>
      <c r="J5" s="12">
        <f t="shared" si="2"/>
        <v>38207.326000000001</v>
      </c>
      <c r="K5" s="12">
        <f t="shared" si="2"/>
        <v>38449.873</v>
      </c>
      <c r="L5" s="12">
        <f t="shared" si="2"/>
        <v>38601.896000000001</v>
      </c>
      <c r="M5" s="12">
        <f t="shared" si="2"/>
        <v>39109.411999999997</v>
      </c>
      <c r="N5" s="12">
        <f t="shared" si="2"/>
        <v>37061.108</v>
      </c>
    </row>
    <row r="6" spans="1:19" x14ac:dyDescent="0.25">
      <c r="A6" s="27" t="s">
        <v>2</v>
      </c>
      <c r="B6" s="28" t="s">
        <v>9</v>
      </c>
      <c r="C6" s="12">
        <f t="shared" si="1"/>
        <v>15152.544999999998</v>
      </c>
      <c r="D6" s="12">
        <f t="shared" si="2"/>
        <v>12450.757</v>
      </c>
      <c r="E6" s="12">
        <f t="shared" si="2"/>
        <v>17464.504000000001</v>
      </c>
      <c r="F6" s="12">
        <f t="shared" si="2"/>
        <v>14667.686999999998</v>
      </c>
      <c r="G6" s="12">
        <f t="shared" si="2"/>
        <v>15863.032999999999</v>
      </c>
      <c r="H6" s="12">
        <f t="shared" si="2"/>
        <v>13864.686</v>
      </c>
      <c r="I6" s="12">
        <f t="shared" si="2"/>
        <v>15588.419</v>
      </c>
      <c r="J6" s="12">
        <f t="shared" si="2"/>
        <v>16098.082999999999</v>
      </c>
      <c r="K6" s="12">
        <f t="shared" si="2"/>
        <v>16072.314999999999</v>
      </c>
      <c r="L6" s="12">
        <f t="shared" si="2"/>
        <v>14406.050999999999</v>
      </c>
      <c r="M6" s="12">
        <f t="shared" si="2"/>
        <v>13177.879000000001</v>
      </c>
      <c r="N6" s="12">
        <f t="shared" si="2"/>
        <v>10687.941999999999</v>
      </c>
      <c r="O6" s="135">
        <f>SUM(C6:N6)</f>
        <v>175493.90099999998</v>
      </c>
      <c r="P6" s="135">
        <f>SUM(C6:E6)</f>
        <v>45067.805999999997</v>
      </c>
      <c r="Q6" s="135">
        <f>SUM(F6:H6)</f>
        <v>44395.405999999995</v>
      </c>
      <c r="R6" s="135">
        <f>SUM(I6:K6)</f>
        <v>47758.816999999995</v>
      </c>
      <c r="S6" s="135">
        <f>SUM(L6:N6)</f>
        <v>38271.872000000003</v>
      </c>
    </row>
    <row r="7" spans="1:19" x14ac:dyDescent="0.25">
      <c r="A7" s="27" t="s">
        <v>3</v>
      </c>
      <c r="B7" s="28" t="s">
        <v>9</v>
      </c>
      <c r="C7" s="12">
        <f t="shared" si="1"/>
        <v>9678.6509999999998</v>
      </c>
      <c r="D7" s="12">
        <f t="shared" si="2"/>
        <v>10599.153</v>
      </c>
      <c r="E7" s="12">
        <f t="shared" si="2"/>
        <v>12950.131000000001</v>
      </c>
      <c r="F7" s="12">
        <f t="shared" si="2"/>
        <v>8922.4159999999993</v>
      </c>
      <c r="G7" s="12">
        <f t="shared" si="2"/>
        <v>6366.1710000000003</v>
      </c>
      <c r="H7" s="12">
        <f t="shared" si="2"/>
        <v>6535.4609999999993</v>
      </c>
      <c r="I7" s="12">
        <f t="shared" si="2"/>
        <v>6168.6189999999997</v>
      </c>
      <c r="J7" s="12">
        <f t="shared" si="2"/>
        <v>7716.5730000000003</v>
      </c>
      <c r="K7" s="12">
        <f t="shared" si="2"/>
        <v>7635.75</v>
      </c>
      <c r="L7" s="12">
        <f t="shared" si="2"/>
        <v>6580.8960000000006</v>
      </c>
      <c r="M7" s="12">
        <f t="shared" si="2"/>
        <v>9006.5</v>
      </c>
      <c r="N7" s="12">
        <f t="shared" si="2"/>
        <v>10861.501</v>
      </c>
      <c r="P7" s="135">
        <f>SUM(C7:E7)</f>
        <v>33227.934999999998</v>
      </c>
      <c r="Q7" s="135">
        <f>SUM(F7:H7)</f>
        <v>21824.047999999999</v>
      </c>
      <c r="R7" s="135">
        <f>SUM(I7:K7)</f>
        <v>21520.941999999999</v>
      </c>
      <c r="S7" s="135">
        <f>SUM(L7:N7)</f>
        <v>26448.897000000001</v>
      </c>
    </row>
    <row r="8" spans="1:19" x14ac:dyDescent="0.25">
      <c r="A8" s="27" t="s">
        <v>4</v>
      </c>
      <c r="B8" s="28" t="s">
        <v>9</v>
      </c>
      <c r="C8" s="12">
        <f t="shared" si="1"/>
        <v>2.3769999999999998</v>
      </c>
      <c r="D8" s="12">
        <f t="shared" si="2"/>
        <v>1.508</v>
      </c>
      <c r="E8" s="12">
        <f t="shared" si="2"/>
        <v>10.409000000000001</v>
      </c>
      <c r="F8" s="12">
        <f t="shared" si="2"/>
        <v>9.3019999999999996</v>
      </c>
      <c r="G8" s="12">
        <f t="shared" si="2"/>
        <v>8.5020000000000007</v>
      </c>
      <c r="H8" s="12">
        <f t="shared" si="2"/>
        <v>13.901999999999999</v>
      </c>
      <c r="I8" s="12">
        <f t="shared" si="2"/>
        <v>20.692</v>
      </c>
      <c r="J8" s="12">
        <f t="shared" si="2"/>
        <v>19.984999999999999</v>
      </c>
      <c r="K8" s="12">
        <f t="shared" si="2"/>
        <v>20.891999999999999</v>
      </c>
      <c r="L8" s="12">
        <f t="shared" si="2"/>
        <v>3.7749999999999999</v>
      </c>
      <c r="M8" s="12">
        <f t="shared" si="2"/>
        <v>9.2219999999999995</v>
      </c>
      <c r="N8" s="12">
        <f t="shared" si="2"/>
        <v>0.84499999999999997</v>
      </c>
    </row>
    <row r="9" spans="1:19" x14ac:dyDescent="0.25">
      <c r="A9" s="27" t="s">
        <v>5</v>
      </c>
      <c r="B9" s="28" t="s">
        <v>9</v>
      </c>
      <c r="C9" s="12">
        <f t="shared" si="1"/>
        <v>16.911000000000001</v>
      </c>
      <c r="D9" s="12">
        <f t="shared" si="2"/>
        <v>20.12</v>
      </c>
      <c r="E9" s="12">
        <f t="shared" si="2"/>
        <v>16.361999999999998</v>
      </c>
      <c r="F9" s="12">
        <f t="shared" si="2"/>
        <v>28.265000000000001</v>
      </c>
      <c r="G9" s="12">
        <f t="shared" si="2"/>
        <v>32.582000000000001</v>
      </c>
      <c r="H9" s="12">
        <f t="shared" si="2"/>
        <v>36.39</v>
      </c>
      <c r="I9" s="12">
        <f t="shared" si="2"/>
        <v>40.417999999999999</v>
      </c>
      <c r="J9" s="12">
        <f t="shared" si="2"/>
        <v>22.085999999999999</v>
      </c>
      <c r="K9" s="12">
        <f t="shared" si="2"/>
        <v>32.628</v>
      </c>
      <c r="L9" s="12">
        <f t="shared" si="2"/>
        <v>22.753</v>
      </c>
      <c r="M9" s="12">
        <f t="shared" si="2"/>
        <v>12.587999999999999</v>
      </c>
      <c r="N9" s="12">
        <f t="shared" si="2"/>
        <v>29.468</v>
      </c>
      <c r="O9" s="135">
        <f>SUM(C9:N9)</f>
        <v>310.57100000000003</v>
      </c>
    </row>
    <row r="10" spans="1:19" x14ac:dyDescent="0.25">
      <c r="A10" s="27" t="s">
        <v>11</v>
      </c>
      <c r="B10" s="28" t="s">
        <v>10</v>
      </c>
      <c r="C10" s="12">
        <f t="shared" si="1"/>
        <v>5257.99</v>
      </c>
      <c r="D10" s="12">
        <f t="shared" si="2"/>
        <v>4972.1419999999998</v>
      </c>
      <c r="E10" s="12">
        <f t="shared" si="2"/>
        <v>6423.0050000000001</v>
      </c>
      <c r="F10" s="12">
        <f t="shared" si="2"/>
        <v>5966.55</v>
      </c>
      <c r="G10" s="12">
        <f t="shared" si="2"/>
        <v>5192.4539999999997</v>
      </c>
      <c r="H10" s="12">
        <f t="shared" si="2"/>
        <v>5248.35</v>
      </c>
      <c r="I10" s="12">
        <f t="shared" si="2"/>
        <v>3528.05</v>
      </c>
      <c r="J10" s="12">
        <f t="shared" si="2"/>
        <v>4458.62</v>
      </c>
      <c r="K10" s="12">
        <f t="shared" si="2"/>
        <v>5457.06</v>
      </c>
      <c r="L10" s="12">
        <f t="shared" si="2"/>
        <v>6260.5360000000001</v>
      </c>
      <c r="M10" s="12">
        <f t="shared" si="2"/>
        <v>5238.29</v>
      </c>
      <c r="N10" s="12">
        <f t="shared" si="2"/>
        <v>3989.32</v>
      </c>
    </row>
    <row r="11" spans="1:19" x14ac:dyDescent="0.25">
      <c r="A11" s="27" t="s">
        <v>6</v>
      </c>
      <c r="B11" s="28" t="s">
        <v>10</v>
      </c>
      <c r="C11" s="12">
        <f t="shared" si="1"/>
        <v>522.69000000000005</v>
      </c>
      <c r="D11" s="12">
        <f t="shared" si="2"/>
        <v>958.79</v>
      </c>
      <c r="E11" s="12">
        <f t="shared" si="2"/>
        <v>0</v>
      </c>
      <c r="F11" s="12">
        <f t="shared" si="2"/>
        <v>314.87</v>
      </c>
      <c r="G11" s="12">
        <f t="shared" si="2"/>
        <v>246.68</v>
      </c>
      <c r="H11" s="12">
        <f t="shared" si="2"/>
        <v>0</v>
      </c>
      <c r="I11" s="12">
        <f t="shared" si="2"/>
        <v>81</v>
      </c>
      <c r="J11" s="12">
        <f t="shared" si="2"/>
        <v>343.78</v>
      </c>
      <c r="K11" s="12">
        <f t="shared" si="2"/>
        <v>906.15499999999997</v>
      </c>
      <c r="L11" s="12">
        <f t="shared" si="2"/>
        <v>1363.1279999999999</v>
      </c>
      <c r="M11" s="12">
        <f t="shared" si="2"/>
        <v>78</v>
      </c>
      <c r="N11" s="12">
        <f t="shared" si="2"/>
        <v>1106.0940000000001</v>
      </c>
    </row>
    <row r="12" spans="1:19" x14ac:dyDescent="0.25">
      <c r="A12" s="27" t="s">
        <v>7</v>
      </c>
      <c r="B12" s="28" t="s">
        <v>10</v>
      </c>
      <c r="C12" s="12">
        <f t="shared" si="1"/>
        <v>131.41300000000001</v>
      </c>
      <c r="D12" s="12">
        <f t="shared" si="2"/>
        <v>109.221</v>
      </c>
      <c r="E12" s="12">
        <f t="shared" si="2"/>
        <v>140.67599999999999</v>
      </c>
      <c r="F12" s="12">
        <f t="shared" si="2"/>
        <v>153.41399999999999</v>
      </c>
      <c r="G12" s="12">
        <f t="shared" si="2"/>
        <v>172.46199999999999</v>
      </c>
      <c r="H12" s="12">
        <f t="shared" si="2"/>
        <v>187.25700000000001</v>
      </c>
      <c r="I12" s="12">
        <f t="shared" si="2"/>
        <v>194.27</v>
      </c>
      <c r="J12" s="12">
        <f t="shared" si="2"/>
        <v>194.29</v>
      </c>
      <c r="K12" s="12">
        <f t="shared" si="2"/>
        <v>159.83799999999999</v>
      </c>
      <c r="L12" s="12">
        <f t="shared" si="2"/>
        <v>129.215</v>
      </c>
      <c r="M12" s="12">
        <f t="shared" si="2"/>
        <v>122.988</v>
      </c>
      <c r="N12" s="12">
        <f t="shared" si="2"/>
        <v>119.22499999999999</v>
      </c>
    </row>
    <row r="13" spans="1:19" x14ac:dyDescent="0.25">
      <c r="A13" s="27" t="s">
        <v>20</v>
      </c>
      <c r="B13" s="28" t="s">
        <v>9</v>
      </c>
      <c r="C13" s="12">
        <f t="shared" si="1"/>
        <v>0</v>
      </c>
      <c r="D13" s="12">
        <f t="shared" si="2"/>
        <v>3.548</v>
      </c>
      <c r="E13" s="12">
        <f t="shared" si="2"/>
        <v>0</v>
      </c>
      <c r="F13" s="12">
        <f t="shared" si="2"/>
        <v>0</v>
      </c>
      <c r="G13" s="12">
        <f t="shared" si="2"/>
        <v>0</v>
      </c>
      <c r="H13" s="12">
        <f t="shared" si="2"/>
        <v>0</v>
      </c>
      <c r="I13" s="12">
        <f t="shared" si="2"/>
        <v>0</v>
      </c>
      <c r="J13" s="12">
        <f t="shared" si="2"/>
        <v>0</v>
      </c>
      <c r="K13" s="12">
        <f t="shared" si="2"/>
        <v>0</v>
      </c>
      <c r="L13" s="12">
        <f t="shared" si="2"/>
        <v>0</v>
      </c>
      <c r="M13" s="12">
        <f t="shared" si="2"/>
        <v>0</v>
      </c>
      <c r="N13" s="12">
        <f t="shared" si="2"/>
        <v>0</v>
      </c>
    </row>
    <row r="15" spans="1:19" ht="13.5" thickBot="1" x14ac:dyDescent="0.35">
      <c r="A15" s="5" t="s">
        <v>16</v>
      </c>
      <c r="B15" s="5" t="s">
        <v>15</v>
      </c>
      <c r="C15" s="6">
        <v>1</v>
      </c>
      <c r="D15" s="6">
        <v>2</v>
      </c>
      <c r="E15" s="6">
        <v>3</v>
      </c>
      <c r="F15" s="6">
        <v>4</v>
      </c>
      <c r="G15" s="6">
        <v>5</v>
      </c>
      <c r="H15" s="6">
        <v>6</v>
      </c>
      <c r="I15" s="6">
        <v>7</v>
      </c>
      <c r="J15" s="6">
        <v>8</v>
      </c>
      <c r="K15" s="6">
        <v>9</v>
      </c>
      <c r="L15" s="6">
        <v>10</v>
      </c>
      <c r="M15" s="6">
        <v>11</v>
      </c>
      <c r="N15" s="6">
        <v>12</v>
      </c>
    </row>
    <row r="16" spans="1:19" ht="13" thickTop="1" x14ac:dyDescent="0.25">
      <c r="A16" s="27" t="s">
        <v>8</v>
      </c>
      <c r="B16" s="28" t="s">
        <v>9</v>
      </c>
      <c r="C16" s="10"/>
      <c r="D16" s="19">
        <v>1361.21</v>
      </c>
      <c r="E16" s="10"/>
      <c r="F16" s="10"/>
      <c r="G16" s="12"/>
      <c r="H16" s="10"/>
      <c r="I16" s="12"/>
      <c r="J16" s="10"/>
      <c r="K16" s="12"/>
      <c r="L16" s="12"/>
      <c r="M16" s="10"/>
      <c r="N16" s="10"/>
    </row>
    <row r="17" spans="1:14" x14ac:dyDescent="0.25">
      <c r="A17" s="27" t="s">
        <v>0</v>
      </c>
      <c r="B17" s="28" t="s">
        <v>9</v>
      </c>
      <c r="C17" s="10"/>
      <c r="D17" s="32">
        <v>0.56000000000000005</v>
      </c>
      <c r="E17" s="10"/>
      <c r="F17" s="33">
        <v>0.18</v>
      </c>
      <c r="G17" s="22">
        <v>0.72</v>
      </c>
      <c r="H17" s="20">
        <v>0.12</v>
      </c>
      <c r="I17" s="22"/>
      <c r="J17" s="10"/>
      <c r="K17" s="22">
        <v>0.378</v>
      </c>
      <c r="L17" s="22">
        <v>0.108</v>
      </c>
      <c r="M17" s="10"/>
      <c r="N17" s="33">
        <v>0.23</v>
      </c>
    </row>
    <row r="18" spans="1:14" x14ac:dyDescent="0.25">
      <c r="A18" s="27" t="s">
        <v>1</v>
      </c>
      <c r="B18" s="28" t="s">
        <v>9</v>
      </c>
      <c r="C18" s="20">
        <v>5769.18</v>
      </c>
      <c r="D18" s="32">
        <v>2385.0700000000002</v>
      </c>
      <c r="E18" s="20">
        <v>2075.75</v>
      </c>
      <c r="F18" s="32">
        <v>5418.37</v>
      </c>
      <c r="G18" s="22">
        <v>5843.4620000000004</v>
      </c>
      <c r="H18" s="20">
        <v>3331.5819999999999</v>
      </c>
      <c r="I18" s="22">
        <v>5509.5810000000001</v>
      </c>
      <c r="J18" s="33">
        <v>9507.4330000000009</v>
      </c>
      <c r="K18" s="22">
        <v>6508.9210000000003</v>
      </c>
      <c r="L18" s="22">
        <v>5505.3770000000004</v>
      </c>
      <c r="M18" s="33">
        <v>9865.6970000000001</v>
      </c>
      <c r="N18" s="32">
        <v>5543.3819999999996</v>
      </c>
    </row>
    <row r="19" spans="1:14" x14ac:dyDescent="0.25">
      <c r="A19" s="27" t="s">
        <v>2</v>
      </c>
      <c r="B19" s="28" t="s">
        <v>9</v>
      </c>
      <c r="C19" s="20">
        <v>5980.78</v>
      </c>
      <c r="D19" s="32">
        <v>1698.31</v>
      </c>
      <c r="E19" s="20">
        <v>5170.84</v>
      </c>
      <c r="F19" s="32">
        <v>5706.69</v>
      </c>
      <c r="G19" s="22">
        <v>3600.1039999999998</v>
      </c>
      <c r="H19" s="20">
        <v>3031.4369999999999</v>
      </c>
      <c r="I19" s="22">
        <v>6487.6610000000001</v>
      </c>
      <c r="J19" s="32">
        <v>8005.3559999999998</v>
      </c>
      <c r="K19" s="22">
        <v>4896.7169999999996</v>
      </c>
      <c r="L19" s="22">
        <v>5635.05</v>
      </c>
      <c r="M19" s="32">
        <v>5017.2759999999998</v>
      </c>
      <c r="N19" s="32">
        <v>4500.0630000000001</v>
      </c>
    </row>
    <row r="20" spans="1:14" x14ac:dyDescent="0.25">
      <c r="A20" s="27" t="s">
        <v>3</v>
      </c>
      <c r="B20" s="28" t="s">
        <v>9</v>
      </c>
      <c r="C20" s="20">
        <v>2798.54</v>
      </c>
      <c r="D20" s="32">
        <v>5353.42</v>
      </c>
      <c r="E20" s="20">
        <v>7182</v>
      </c>
      <c r="F20" s="32">
        <v>6111.69</v>
      </c>
      <c r="G20" s="22">
        <v>3425.9450000000002</v>
      </c>
      <c r="H20" s="20">
        <v>3431.2779999999998</v>
      </c>
      <c r="I20" s="22">
        <v>3505.3789999999999</v>
      </c>
      <c r="J20" s="32">
        <v>3793.1590000000001</v>
      </c>
      <c r="K20" s="22">
        <v>4252.2830000000004</v>
      </c>
      <c r="L20" s="22">
        <v>3100.194</v>
      </c>
      <c r="M20" s="32">
        <v>3044.3470000000002</v>
      </c>
      <c r="N20" s="32">
        <v>1917.222</v>
      </c>
    </row>
    <row r="21" spans="1:14" x14ac:dyDescent="0.25">
      <c r="A21" s="27" t="s">
        <v>4</v>
      </c>
      <c r="B21" s="28" t="s">
        <v>9</v>
      </c>
      <c r="C21" s="19"/>
      <c r="D21" s="19"/>
      <c r="E21" s="10"/>
      <c r="F21" s="19"/>
      <c r="G21" s="22"/>
      <c r="H21" s="10"/>
      <c r="I21" s="22"/>
      <c r="J21" s="19"/>
      <c r="K21" s="22"/>
      <c r="L21" s="22"/>
      <c r="M21" s="19"/>
      <c r="N21" s="19"/>
    </row>
    <row r="22" spans="1:14" x14ac:dyDescent="0.25">
      <c r="A22" s="27" t="s">
        <v>5</v>
      </c>
      <c r="B22" s="28" t="s">
        <v>9</v>
      </c>
      <c r="C22" s="19"/>
      <c r="D22" s="19"/>
      <c r="E22" s="10"/>
      <c r="F22" s="19"/>
      <c r="G22" s="22"/>
      <c r="H22" s="10"/>
      <c r="I22" s="22"/>
      <c r="J22" s="19"/>
      <c r="K22" s="22"/>
      <c r="L22" s="22"/>
      <c r="M22" s="19"/>
      <c r="N22" s="19"/>
    </row>
    <row r="23" spans="1:14" x14ac:dyDescent="0.25">
      <c r="A23" s="27" t="s">
        <v>11</v>
      </c>
      <c r="B23" s="28" t="s">
        <v>10</v>
      </c>
      <c r="C23" s="19"/>
      <c r="D23" s="19"/>
      <c r="E23" s="10"/>
      <c r="F23" s="19"/>
      <c r="G23" s="22"/>
      <c r="H23" s="10"/>
      <c r="I23" s="22"/>
      <c r="J23" s="19"/>
      <c r="K23" s="22"/>
      <c r="L23" s="22"/>
      <c r="M23" s="19"/>
      <c r="N23" s="19"/>
    </row>
    <row r="24" spans="1:14" x14ac:dyDescent="0.25">
      <c r="A24" s="27" t="s">
        <v>6</v>
      </c>
      <c r="B24" s="28" t="s">
        <v>10</v>
      </c>
      <c r="C24" s="24">
        <v>522.69000000000005</v>
      </c>
      <c r="D24" s="24">
        <v>958.79</v>
      </c>
      <c r="E24" s="10"/>
      <c r="F24" s="34">
        <v>28</v>
      </c>
      <c r="G24" s="22"/>
      <c r="H24" s="22"/>
      <c r="I24" s="22">
        <v>81</v>
      </c>
      <c r="J24" s="34">
        <v>343.78</v>
      </c>
      <c r="K24" s="22">
        <v>898</v>
      </c>
      <c r="L24" s="22">
        <v>1363.1279999999999</v>
      </c>
      <c r="M24" s="34">
        <v>78</v>
      </c>
      <c r="N24" s="34">
        <v>1106.0940000000001</v>
      </c>
    </row>
    <row r="25" spans="1:14" x14ac:dyDescent="0.25">
      <c r="A25" s="27" t="s">
        <v>7</v>
      </c>
      <c r="B25" s="28" t="s">
        <v>10</v>
      </c>
      <c r="C25" s="10"/>
      <c r="D25" s="9"/>
      <c r="E25" s="10"/>
      <c r="F25" s="21"/>
      <c r="G25" s="22"/>
      <c r="H25" s="22"/>
      <c r="I25" s="22"/>
      <c r="J25" s="21"/>
      <c r="K25" s="22"/>
      <c r="L25" s="22"/>
      <c r="M25" s="21"/>
      <c r="N25" s="21"/>
    </row>
    <row r="26" spans="1:14" x14ac:dyDescent="0.25">
      <c r="A26" s="27" t="s">
        <v>20</v>
      </c>
      <c r="B26" s="28" t="s">
        <v>9</v>
      </c>
      <c r="C26" s="9"/>
      <c r="D26" s="10"/>
      <c r="E26" s="9"/>
      <c r="F26" s="9"/>
      <c r="G26" s="9"/>
      <c r="H26" s="9"/>
      <c r="I26" s="9"/>
      <c r="J26" s="9"/>
      <c r="K26" s="9"/>
      <c r="L26" s="9"/>
      <c r="M26" s="9"/>
      <c r="N26" s="9"/>
    </row>
    <row r="28" spans="1:14" ht="13.5" thickBot="1" x14ac:dyDescent="0.35">
      <c r="A28" s="7" t="s">
        <v>17</v>
      </c>
      <c r="B28" s="7" t="s">
        <v>15</v>
      </c>
      <c r="C28" s="8">
        <v>1</v>
      </c>
      <c r="D28" s="8">
        <v>2</v>
      </c>
      <c r="E28" s="8">
        <v>3</v>
      </c>
      <c r="F28" s="8">
        <v>4</v>
      </c>
      <c r="G28" s="8">
        <v>5</v>
      </c>
      <c r="H28" s="8">
        <v>6</v>
      </c>
      <c r="I28" s="8">
        <v>7</v>
      </c>
      <c r="J28" s="8">
        <v>8</v>
      </c>
      <c r="K28" s="8">
        <v>9</v>
      </c>
      <c r="L28" s="8">
        <v>10</v>
      </c>
      <c r="M28" s="8">
        <v>11</v>
      </c>
      <c r="N28" s="8">
        <v>12</v>
      </c>
    </row>
    <row r="29" spans="1:14" ht="13" thickTop="1" x14ac:dyDescent="0.25">
      <c r="A29" s="27" t="s">
        <v>8</v>
      </c>
      <c r="B29" s="28" t="s">
        <v>9</v>
      </c>
      <c r="C29" s="10">
        <v>31229.35</v>
      </c>
      <c r="D29" s="10">
        <v>28797.901999999998</v>
      </c>
      <c r="E29" s="10">
        <v>33121.08</v>
      </c>
      <c r="F29" s="10">
        <v>32685.632000000001</v>
      </c>
      <c r="G29" s="25">
        <v>38641.959000000003</v>
      </c>
      <c r="H29" s="25">
        <v>38073.627</v>
      </c>
      <c r="I29" s="25">
        <v>40938.493000000002</v>
      </c>
      <c r="J29" s="25">
        <v>40508.983</v>
      </c>
      <c r="K29" s="25">
        <v>36890.667999999998</v>
      </c>
      <c r="L29" s="25">
        <v>36699.798999999999</v>
      </c>
      <c r="M29" s="10">
        <v>34919.137000000002</v>
      </c>
      <c r="N29" s="25">
        <v>36072.464999999997</v>
      </c>
    </row>
    <row r="30" spans="1:14" x14ac:dyDescent="0.25">
      <c r="A30" s="27" t="s">
        <v>0</v>
      </c>
      <c r="B30" s="28" t="s">
        <v>9</v>
      </c>
      <c r="C30" s="10">
        <v>0.40400000000000003</v>
      </c>
      <c r="D30" s="10">
        <v>0.06</v>
      </c>
      <c r="E30" s="10">
        <v>0.20300000000000001</v>
      </c>
      <c r="F30" s="10">
        <v>4.4530000000000003</v>
      </c>
      <c r="G30" s="9">
        <v>6.4870000000000001</v>
      </c>
      <c r="H30" s="9">
        <v>0.224</v>
      </c>
      <c r="I30" s="9"/>
      <c r="J30" s="9"/>
      <c r="K30" s="9"/>
      <c r="L30" s="9">
        <v>0.66600000000000004</v>
      </c>
      <c r="M30" s="10">
        <v>0.40899999999999997</v>
      </c>
      <c r="N30" s="9">
        <v>0.41299999999999998</v>
      </c>
    </row>
    <row r="31" spans="1:14" x14ac:dyDescent="0.25">
      <c r="A31" s="27" t="s">
        <v>1</v>
      </c>
      <c r="B31" s="28" t="s">
        <v>9</v>
      </c>
      <c r="C31" s="10">
        <v>25074.696</v>
      </c>
      <c r="D31" s="10">
        <v>25532.593000000001</v>
      </c>
      <c r="E31" s="10">
        <v>29707.672999999999</v>
      </c>
      <c r="F31" s="10">
        <v>25591.571</v>
      </c>
      <c r="G31" s="9">
        <v>31973.227999999999</v>
      </c>
      <c r="H31" s="9">
        <v>31965.819</v>
      </c>
      <c r="I31" s="9">
        <v>32267.350999999999</v>
      </c>
      <c r="J31" s="9">
        <v>28699.893</v>
      </c>
      <c r="K31" s="9">
        <v>31940.952000000001</v>
      </c>
      <c r="L31" s="9">
        <v>33096.519</v>
      </c>
      <c r="M31" s="10">
        <v>29243.715</v>
      </c>
      <c r="N31" s="9">
        <v>31517.725999999999</v>
      </c>
    </row>
    <row r="32" spans="1:14" x14ac:dyDescent="0.25">
      <c r="A32" s="27" t="s">
        <v>2</v>
      </c>
      <c r="B32" s="28" t="s">
        <v>9</v>
      </c>
      <c r="C32" s="10">
        <v>9171.7649999999994</v>
      </c>
      <c r="D32" s="10">
        <v>10752.447</v>
      </c>
      <c r="E32" s="10">
        <v>12293.664000000001</v>
      </c>
      <c r="F32" s="10">
        <v>8960.9969999999994</v>
      </c>
      <c r="G32" s="9">
        <v>12262.929</v>
      </c>
      <c r="H32" s="9">
        <v>10833.249</v>
      </c>
      <c r="I32" s="9">
        <v>9100.7579999999998</v>
      </c>
      <c r="J32" s="9">
        <v>8092.7269999999999</v>
      </c>
      <c r="K32" s="9">
        <v>11175.598</v>
      </c>
      <c r="L32" s="9">
        <v>8771.0010000000002</v>
      </c>
      <c r="M32" s="10">
        <v>8160.6030000000001</v>
      </c>
      <c r="N32" s="9">
        <v>6187.8789999999999</v>
      </c>
    </row>
    <row r="33" spans="1:14" x14ac:dyDescent="0.25">
      <c r="A33" s="27" t="s">
        <v>3</v>
      </c>
      <c r="B33" s="28" t="s">
        <v>9</v>
      </c>
      <c r="C33" s="10">
        <v>6880.1109999999999</v>
      </c>
      <c r="D33" s="10">
        <v>5245.7330000000002</v>
      </c>
      <c r="E33" s="10">
        <v>5768.1310000000003</v>
      </c>
      <c r="F33" s="10">
        <v>2810.7260000000001</v>
      </c>
      <c r="G33" s="9">
        <v>2940.2260000000001</v>
      </c>
      <c r="H33" s="9">
        <v>3104.183</v>
      </c>
      <c r="I33" s="9">
        <v>2663.24</v>
      </c>
      <c r="J33" s="9">
        <v>3923.4140000000002</v>
      </c>
      <c r="K33" s="9">
        <v>3383.4670000000001</v>
      </c>
      <c r="L33" s="9">
        <v>3480.7020000000002</v>
      </c>
      <c r="M33" s="10">
        <v>5962.1530000000002</v>
      </c>
      <c r="N33" s="9">
        <v>8944.2790000000005</v>
      </c>
    </row>
    <row r="34" spans="1:14" x14ac:dyDescent="0.25">
      <c r="A34" s="27" t="s">
        <v>4</v>
      </c>
      <c r="B34" s="28" t="s">
        <v>9</v>
      </c>
      <c r="C34" s="10">
        <v>2.3769999999999998</v>
      </c>
      <c r="D34" s="10">
        <v>1.508</v>
      </c>
      <c r="E34" s="10">
        <v>10.409000000000001</v>
      </c>
      <c r="F34" s="10">
        <v>9.3019999999999996</v>
      </c>
      <c r="G34" s="9">
        <v>8.5020000000000007</v>
      </c>
      <c r="H34" s="9">
        <v>13.901999999999999</v>
      </c>
      <c r="I34" s="9">
        <v>20.692</v>
      </c>
      <c r="J34" s="9">
        <v>19.984999999999999</v>
      </c>
      <c r="K34" s="9">
        <v>20.891999999999999</v>
      </c>
      <c r="L34" s="9">
        <v>3.7749999999999999</v>
      </c>
      <c r="M34" s="10">
        <v>9.2219999999999995</v>
      </c>
      <c r="N34" s="9">
        <v>0.84499999999999997</v>
      </c>
    </row>
    <row r="35" spans="1:14" x14ac:dyDescent="0.25">
      <c r="A35" s="27" t="s">
        <v>5</v>
      </c>
      <c r="B35" s="28" t="s">
        <v>9</v>
      </c>
      <c r="C35" s="10">
        <v>16.911000000000001</v>
      </c>
      <c r="D35" s="10">
        <v>20.12</v>
      </c>
      <c r="E35" s="10">
        <v>16.361999999999998</v>
      </c>
      <c r="F35" s="10">
        <v>28.265000000000001</v>
      </c>
      <c r="G35" s="9">
        <v>32.582000000000001</v>
      </c>
      <c r="H35" s="9">
        <v>36.39</v>
      </c>
      <c r="I35" s="9">
        <v>40.417999999999999</v>
      </c>
      <c r="J35" s="9">
        <v>22.085999999999999</v>
      </c>
      <c r="K35" s="9">
        <v>32.628</v>
      </c>
      <c r="L35" s="9">
        <v>22.753</v>
      </c>
      <c r="M35" s="10">
        <v>12.587999999999999</v>
      </c>
      <c r="N35" s="9">
        <v>29.468</v>
      </c>
    </row>
    <row r="36" spans="1:14" x14ac:dyDescent="0.25">
      <c r="A36" s="27" t="s">
        <v>11</v>
      </c>
      <c r="B36" s="28" t="s">
        <v>10</v>
      </c>
      <c r="C36" s="10">
        <v>5257.99</v>
      </c>
      <c r="D36" s="10">
        <v>4972.1419999999998</v>
      </c>
      <c r="E36" s="10">
        <v>6423.0050000000001</v>
      </c>
      <c r="F36" s="10">
        <v>5966.55</v>
      </c>
      <c r="G36" s="9">
        <v>5192.4539999999997</v>
      </c>
      <c r="H36" s="9">
        <v>5248.35</v>
      </c>
      <c r="I36" s="9">
        <v>3528.05</v>
      </c>
      <c r="J36" s="9">
        <v>4458.62</v>
      </c>
      <c r="K36" s="9">
        <v>5457.06</v>
      </c>
      <c r="L36" s="9">
        <v>6260.5360000000001</v>
      </c>
      <c r="M36" s="10">
        <v>5238.29</v>
      </c>
      <c r="N36" s="9">
        <v>3989.32</v>
      </c>
    </row>
    <row r="37" spans="1:14" x14ac:dyDescent="0.25">
      <c r="A37" s="27" t="s">
        <v>6</v>
      </c>
      <c r="B37" s="28" t="s">
        <v>10</v>
      </c>
      <c r="C37" s="10"/>
      <c r="D37" s="11"/>
      <c r="E37" s="10"/>
      <c r="F37" s="10">
        <v>286.87</v>
      </c>
      <c r="G37" s="9">
        <v>246.68</v>
      </c>
      <c r="H37" s="9"/>
      <c r="I37" s="9"/>
      <c r="J37" s="9"/>
      <c r="K37" s="9">
        <v>8.1549999999999994</v>
      </c>
      <c r="L37" s="9"/>
      <c r="M37" s="10"/>
      <c r="N37" s="9"/>
    </row>
    <row r="38" spans="1:14" x14ac:dyDescent="0.25">
      <c r="A38" s="27" t="s">
        <v>7</v>
      </c>
      <c r="B38" s="28" t="s">
        <v>10</v>
      </c>
      <c r="C38" s="10">
        <v>131.41300000000001</v>
      </c>
      <c r="D38" s="10">
        <v>109.221</v>
      </c>
      <c r="E38" s="10">
        <v>140.67599999999999</v>
      </c>
      <c r="F38" s="10">
        <v>153.41399999999999</v>
      </c>
      <c r="G38" s="9">
        <v>172.46199999999999</v>
      </c>
      <c r="H38" s="9">
        <v>187.25700000000001</v>
      </c>
      <c r="I38" s="9">
        <v>194.27</v>
      </c>
      <c r="J38" s="9">
        <v>194.29</v>
      </c>
      <c r="K38" s="9">
        <v>159.83799999999999</v>
      </c>
      <c r="L38" s="9">
        <v>129.215</v>
      </c>
      <c r="M38" s="10">
        <v>122.988</v>
      </c>
      <c r="N38" s="9">
        <v>119.22499999999999</v>
      </c>
    </row>
    <row r="39" spans="1:14" x14ac:dyDescent="0.25">
      <c r="A39" s="27" t="s">
        <v>20</v>
      </c>
      <c r="B39" s="28" t="s">
        <v>9</v>
      </c>
      <c r="C39" s="11"/>
      <c r="D39" s="10">
        <v>3.548</v>
      </c>
      <c r="E39" s="9"/>
      <c r="F39" s="9"/>
      <c r="G39" s="9"/>
      <c r="H39" s="9"/>
      <c r="I39" s="9"/>
      <c r="J39" s="9"/>
      <c r="K39" s="9"/>
      <c r="L39" s="9"/>
      <c r="M39" s="9"/>
      <c r="N39" s="9"/>
    </row>
    <row r="40" spans="1:14" ht="13" x14ac:dyDescent="0.3">
      <c r="A40" s="345" t="s">
        <v>13</v>
      </c>
      <c r="B40" s="345"/>
      <c r="C40" s="345"/>
      <c r="D40" s="345"/>
      <c r="E40" s="345"/>
      <c r="F40" s="345"/>
      <c r="G40" s="345"/>
      <c r="H40" s="345"/>
      <c r="I40" s="345"/>
      <c r="J40" s="345"/>
      <c r="K40" s="345"/>
      <c r="L40" s="345"/>
      <c r="M40" s="345"/>
      <c r="N40" s="345"/>
    </row>
    <row r="41" spans="1:14" ht="13.5" hidden="1" thickBot="1" x14ac:dyDescent="0.35">
      <c r="A41" s="5" t="s">
        <v>14</v>
      </c>
      <c r="B41" s="5" t="s">
        <v>15</v>
      </c>
      <c r="C41" s="6">
        <v>1</v>
      </c>
      <c r="D41" s="6">
        <v>2</v>
      </c>
      <c r="E41" s="6">
        <v>3</v>
      </c>
      <c r="F41" s="6">
        <v>4</v>
      </c>
      <c r="G41" s="6">
        <v>5</v>
      </c>
      <c r="H41" s="6">
        <v>6</v>
      </c>
      <c r="I41" s="6">
        <v>7</v>
      </c>
      <c r="J41" s="6">
        <v>8</v>
      </c>
      <c r="K41" s="6">
        <v>9</v>
      </c>
      <c r="L41" s="6">
        <v>10</v>
      </c>
      <c r="M41" s="6">
        <v>11</v>
      </c>
      <c r="N41" s="6">
        <v>12</v>
      </c>
    </row>
    <row r="42" spans="1:14" ht="13" hidden="1" thickTop="1" x14ac:dyDescent="0.25">
      <c r="A42" s="27" t="s">
        <v>8</v>
      </c>
      <c r="B42" s="28" t="s">
        <v>22</v>
      </c>
      <c r="C42" s="4">
        <f t="shared" ref="C42:D52" si="3">C56+C69</f>
        <v>140532075</v>
      </c>
      <c r="D42" s="4">
        <f t="shared" si="3"/>
        <v>135716119</v>
      </c>
      <c r="E42" s="4">
        <f t="shared" ref="E42:N42" si="4">E56+E69</f>
        <v>149044860</v>
      </c>
      <c r="F42" s="4">
        <f t="shared" si="4"/>
        <v>147085344</v>
      </c>
      <c r="G42" s="4">
        <f t="shared" si="4"/>
        <v>173888815.5</v>
      </c>
      <c r="H42" s="4">
        <f t="shared" si="4"/>
        <v>171331321.5</v>
      </c>
      <c r="I42" s="4">
        <f t="shared" si="4"/>
        <v>184223218.5</v>
      </c>
      <c r="J42" s="4">
        <f t="shared" si="4"/>
        <v>182290423.5</v>
      </c>
      <c r="K42" s="4">
        <f t="shared" si="4"/>
        <v>166008006</v>
      </c>
      <c r="L42" s="4">
        <f t="shared" si="4"/>
        <v>165149095.5</v>
      </c>
      <c r="M42" s="4">
        <f t="shared" si="4"/>
        <v>157136116.5</v>
      </c>
      <c r="N42" s="4">
        <f t="shared" si="4"/>
        <v>162326092.49999997</v>
      </c>
    </row>
    <row r="43" spans="1:14" hidden="1" x14ac:dyDescent="0.25">
      <c r="A43" s="27" t="s">
        <v>0</v>
      </c>
      <c r="B43" s="28" t="s">
        <v>22</v>
      </c>
      <c r="C43" s="4">
        <f t="shared" si="3"/>
        <v>1818</v>
      </c>
      <c r="D43" s="4">
        <f t="shared" si="3"/>
        <v>2790</v>
      </c>
      <c r="E43" s="4">
        <f t="shared" ref="E43:N43" si="5">E57+E70</f>
        <v>913.5</v>
      </c>
      <c r="F43" s="4">
        <f t="shared" si="5"/>
        <v>20866.5</v>
      </c>
      <c r="G43" s="4">
        <f t="shared" si="5"/>
        <v>32431.5</v>
      </c>
      <c r="H43" s="4">
        <f t="shared" si="5"/>
        <v>1548</v>
      </c>
      <c r="I43" s="4">
        <f t="shared" si="5"/>
        <v>0</v>
      </c>
      <c r="J43" s="4">
        <f t="shared" si="5"/>
        <v>0</v>
      </c>
      <c r="K43" s="4">
        <f t="shared" si="5"/>
        <v>1701</v>
      </c>
      <c r="L43" s="4">
        <f t="shared" si="5"/>
        <v>3483</v>
      </c>
      <c r="M43" s="4">
        <f t="shared" si="5"/>
        <v>1840.5</v>
      </c>
      <c r="N43" s="4">
        <f t="shared" si="5"/>
        <v>2893.5</v>
      </c>
    </row>
    <row r="44" spans="1:14" hidden="1" x14ac:dyDescent="0.25">
      <c r="A44" s="27" t="s">
        <v>1</v>
      </c>
      <c r="B44" s="28" t="s">
        <v>22</v>
      </c>
      <c r="C44" s="4">
        <f t="shared" si="3"/>
        <v>118441120.64</v>
      </c>
      <c r="D44" s="4">
        <f t="shared" si="3"/>
        <v>107204229.12</v>
      </c>
      <c r="E44" s="4">
        <f t="shared" ref="E44:N44" si="6">E58+E71</f>
        <v>122048714.31999999</v>
      </c>
      <c r="F44" s="4">
        <f t="shared" si="6"/>
        <v>119078794.64</v>
      </c>
      <c r="G44" s="4">
        <f t="shared" si="6"/>
        <v>145216091.51999998</v>
      </c>
      <c r="H44" s="4">
        <f t="shared" si="6"/>
        <v>135542021.95999998</v>
      </c>
      <c r="I44" s="4">
        <f t="shared" si="6"/>
        <v>145063419.83999997</v>
      </c>
      <c r="J44" s="4">
        <f t="shared" si="6"/>
        <v>146716124.12</v>
      </c>
      <c r="K44" s="4">
        <f t="shared" si="6"/>
        <v>147647512.68000001</v>
      </c>
      <c r="L44" s="4">
        <f t="shared" si="6"/>
        <v>148231280.96000001</v>
      </c>
      <c r="M44" s="4">
        <f t="shared" si="6"/>
        <v>150180142.59999999</v>
      </c>
      <c r="N44" s="4">
        <f t="shared" si="6"/>
        <v>142314653.83999997</v>
      </c>
    </row>
    <row r="45" spans="1:14" hidden="1" x14ac:dyDescent="0.25">
      <c r="A45" s="27" t="s">
        <v>2</v>
      </c>
      <c r="B45" s="28" t="s">
        <v>22</v>
      </c>
      <c r="C45" s="4">
        <f t="shared" si="3"/>
        <v>10455336.85</v>
      </c>
      <c r="D45" s="4">
        <f t="shared" si="3"/>
        <v>8591063.4299999997</v>
      </c>
      <c r="E45" s="4">
        <f t="shared" ref="E45:N45" si="7">E59+E72</f>
        <v>12050594.16</v>
      </c>
      <c r="F45" s="4">
        <f t="shared" si="7"/>
        <v>10120774.93</v>
      </c>
      <c r="G45" s="4">
        <f t="shared" si="7"/>
        <v>10945494.01</v>
      </c>
      <c r="H45" s="4">
        <f t="shared" si="7"/>
        <v>9566631.8099999987</v>
      </c>
      <c r="I45" s="4">
        <f t="shared" si="7"/>
        <v>10756008.02</v>
      </c>
      <c r="J45" s="4">
        <f t="shared" si="7"/>
        <v>11107676.629999999</v>
      </c>
      <c r="K45" s="4">
        <f t="shared" si="7"/>
        <v>11089896.620000001</v>
      </c>
      <c r="L45" s="4">
        <f t="shared" si="7"/>
        <v>9940176.6900000013</v>
      </c>
      <c r="M45" s="4">
        <f t="shared" si="7"/>
        <v>9092737.0700000003</v>
      </c>
      <c r="N45" s="4">
        <f t="shared" si="7"/>
        <v>7374681.5099999998</v>
      </c>
    </row>
    <row r="46" spans="1:14" hidden="1" x14ac:dyDescent="0.25">
      <c r="A46" s="27" t="s">
        <v>3</v>
      </c>
      <c r="B46" s="28" t="s">
        <v>22</v>
      </c>
      <c r="C46" s="4">
        <f t="shared" si="3"/>
        <v>6678333.5899999999</v>
      </c>
      <c r="D46" s="4">
        <f t="shared" si="3"/>
        <v>7313503.7699999996</v>
      </c>
      <c r="E46" s="4">
        <f t="shared" ref="E46:N46" si="8">E60+E73</f>
        <v>8935690.3900000006</v>
      </c>
      <c r="F46" s="4">
        <f t="shared" si="8"/>
        <v>6156546.9399999995</v>
      </c>
      <c r="G46" s="4">
        <f t="shared" si="8"/>
        <v>4392657.9399999995</v>
      </c>
      <c r="H46" s="4">
        <f t="shared" si="8"/>
        <v>4509468.2699999996</v>
      </c>
      <c r="I46" s="4">
        <f t="shared" si="8"/>
        <v>4256347.5999999996</v>
      </c>
      <c r="J46" s="4">
        <f t="shared" si="8"/>
        <v>5324435.66</v>
      </c>
      <c r="K46" s="4">
        <f t="shared" si="8"/>
        <v>5268665.2300000004</v>
      </c>
      <c r="L46" s="4">
        <f t="shared" si="8"/>
        <v>4540818.38</v>
      </c>
      <c r="M46" s="4">
        <f t="shared" si="8"/>
        <v>6214485.5700000003</v>
      </c>
      <c r="N46" s="4">
        <f t="shared" si="8"/>
        <v>7494436.5100000007</v>
      </c>
    </row>
    <row r="47" spans="1:14" hidden="1" x14ac:dyDescent="0.25">
      <c r="A47" s="27" t="s">
        <v>4</v>
      </c>
      <c r="B47" s="28" t="s">
        <v>22</v>
      </c>
      <c r="C47" s="4">
        <f t="shared" si="3"/>
        <v>2662.24</v>
      </c>
      <c r="D47" s="4">
        <f t="shared" si="3"/>
        <v>1688.96</v>
      </c>
      <c r="E47" s="4">
        <f t="shared" ref="E47:N47" si="9">E61+E74</f>
        <v>11658.08</v>
      </c>
      <c r="F47" s="4">
        <f t="shared" si="9"/>
        <v>10418.24</v>
      </c>
      <c r="G47" s="4">
        <f t="shared" si="9"/>
        <v>9522.24</v>
      </c>
      <c r="H47" s="4">
        <f t="shared" si="9"/>
        <v>15570.24</v>
      </c>
      <c r="I47" s="4">
        <f t="shared" si="9"/>
        <v>23175.040000000001</v>
      </c>
      <c r="J47" s="4">
        <f t="shared" si="9"/>
        <v>22383.200000000001</v>
      </c>
      <c r="K47" s="4">
        <f t="shared" si="9"/>
        <v>23399.040000000001</v>
      </c>
      <c r="L47" s="4">
        <f t="shared" si="9"/>
        <v>4228</v>
      </c>
      <c r="M47" s="4">
        <f t="shared" si="9"/>
        <v>10328.64</v>
      </c>
      <c r="N47" s="4">
        <f t="shared" si="9"/>
        <v>946.4</v>
      </c>
    </row>
    <row r="48" spans="1:14" hidden="1" x14ac:dyDescent="0.25">
      <c r="A48" s="27" t="s">
        <v>5</v>
      </c>
      <c r="B48" s="28" t="s">
        <v>22</v>
      </c>
      <c r="C48" s="4">
        <f t="shared" si="3"/>
        <v>79989.03</v>
      </c>
      <c r="D48" s="4">
        <f t="shared" si="3"/>
        <v>95167.6</v>
      </c>
      <c r="E48" s="4">
        <f t="shared" ref="E48:N48" si="10">E62+E75</f>
        <v>77392.259999999995</v>
      </c>
      <c r="F48" s="4">
        <f t="shared" si="10"/>
        <v>133693.45000000001</v>
      </c>
      <c r="G48" s="4">
        <f t="shared" si="10"/>
        <v>154112.85999999999</v>
      </c>
      <c r="H48" s="4">
        <f t="shared" si="10"/>
        <v>172124.7</v>
      </c>
      <c r="I48" s="4">
        <f t="shared" si="10"/>
        <v>191177.14</v>
      </c>
      <c r="J48" s="4">
        <f t="shared" si="10"/>
        <v>104466.78</v>
      </c>
      <c r="K48" s="4">
        <f t="shared" si="10"/>
        <v>154330.44</v>
      </c>
      <c r="L48" s="4">
        <f t="shared" si="10"/>
        <v>107621.69</v>
      </c>
      <c r="M48" s="4">
        <f t="shared" si="10"/>
        <v>59541.24</v>
      </c>
      <c r="N48" s="4">
        <f t="shared" si="10"/>
        <v>139383.64000000001</v>
      </c>
    </row>
    <row r="49" spans="1:14" hidden="1" x14ac:dyDescent="0.25">
      <c r="A49" s="27" t="s">
        <v>11</v>
      </c>
      <c r="B49" s="28" t="s">
        <v>22</v>
      </c>
      <c r="C49" s="4">
        <f t="shared" si="3"/>
        <v>1235627.6499999999</v>
      </c>
      <c r="D49" s="4">
        <f t="shared" si="3"/>
        <v>1168453.3700000001</v>
      </c>
      <c r="E49" s="4">
        <f t="shared" ref="E49:N49" si="11">E63+E76</f>
        <v>1509406.175</v>
      </c>
      <c r="F49" s="4">
        <f t="shared" si="11"/>
        <v>1402139.25</v>
      </c>
      <c r="G49" s="4">
        <f t="shared" si="11"/>
        <v>1220226.69</v>
      </c>
      <c r="H49" s="4">
        <f t="shared" si="11"/>
        <v>1233362.25</v>
      </c>
      <c r="I49" s="4">
        <f t="shared" si="11"/>
        <v>829091.75</v>
      </c>
      <c r="J49" s="4">
        <f t="shared" si="11"/>
        <v>1047775.7</v>
      </c>
      <c r="K49" s="4">
        <f t="shared" si="11"/>
        <v>1282409.1000000001</v>
      </c>
      <c r="L49" s="4">
        <f t="shared" si="11"/>
        <v>1471225.96</v>
      </c>
      <c r="M49" s="4">
        <f t="shared" si="11"/>
        <v>1230998.1499999999</v>
      </c>
      <c r="N49" s="4">
        <f t="shared" si="11"/>
        <v>937490.2</v>
      </c>
    </row>
    <row r="50" spans="1:14" hidden="1" x14ac:dyDescent="0.25">
      <c r="A50" s="27" t="s">
        <v>6</v>
      </c>
      <c r="B50" s="28" t="s">
        <v>22</v>
      </c>
      <c r="C50" s="4">
        <f t="shared" si="3"/>
        <v>122834</v>
      </c>
      <c r="D50" s="4">
        <f t="shared" si="3"/>
        <v>225318</v>
      </c>
      <c r="E50" s="4">
        <f t="shared" ref="E50:N50" si="12">E64+E77</f>
        <v>0</v>
      </c>
      <c r="F50" s="4">
        <f t="shared" si="12"/>
        <v>73994.45</v>
      </c>
      <c r="G50" s="4">
        <f t="shared" si="12"/>
        <v>57969.8</v>
      </c>
      <c r="H50" s="4">
        <f t="shared" si="12"/>
        <v>0</v>
      </c>
      <c r="I50" s="4">
        <f t="shared" si="12"/>
        <v>19035</v>
      </c>
      <c r="J50" s="4">
        <f t="shared" si="12"/>
        <v>80788</v>
      </c>
      <c r="K50" s="4">
        <f t="shared" si="12"/>
        <v>212946.42499999999</v>
      </c>
      <c r="L50" s="4">
        <f t="shared" si="12"/>
        <v>320335</v>
      </c>
      <c r="M50" s="4">
        <f t="shared" si="12"/>
        <v>18330</v>
      </c>
      <c r="N50" s="4">
        <f t="shared" si="12"/>
        <v>259932</v>
      </c>
    </row>
    <row r="51" spans="1:14" hidden="1" x14ac:dyDescent="0.25">
      <c r="A51" s="27" t="s">
        <v>7</v>
      </c>
      <c r="B51" s="28" t="s">
        <v>22</v>
      </c>
      <c r="C51" s="4">
        <f t="shared" si="3"/>
        <v>206318.41</v>
      </c>
      <c r="D51" s="4">
        <f t="shared" si="3"/>
        <v>171476.97</v>
      </c>
      <c r="E51" s="4">
        <f t="shared" ref="E51:N51" si="13">E65+E78</f>
        <v>220861.32</v>
      </c>
      <c r="F51" s="4">
        <f t="shared" si="13"/>
        <v>240859.98</v>
      </c>
      <c r="G51" s="4">
        <f t="shared" si="13"/>
        <v>270765.34000000003</v>
      </c>
      <c r="H51" s="4">
        <f t="shared" si="13"/>
        <v>293993.49</v>
      </c>
      <c r="I51" s="4">
        <f t="shared" si="13"/>
        <v>305003.90000000002</v>
      </c>
      <c r="J51" s="4">
        <f t="shared" si="13"/>
        <v>305035.3</v>
      </c>
      <c r="K51" s="4">
        <f t="shared" si="13"/>
        <v>250945.66</v>
      </c>
      <c r="L51" s="4">
        <f t="shared" si="13"/>
        <v>202867.55</v>
      </c>
      <c r="M51" s="4">
        <f t="shared" si="13"/>
        <v>193091.16</v>
      </c>
      <c r="N51" s="4">
        <f t="shared" si="13"/>
        <v>187183.25</v>
      </c>
    </row>
    <row r="52" spans="1:14" hidden="1" x14ac:dyDescent="0.25">
      <c r="A52" s="27" t="s">
        <v>20</v>
      </c>
      <c r="B52" s="28" t="s">
        <v>22</v>
      </c>
      <c r="C52" s="4">
        <f t="shared" si="3"/>
        <v>0</v>
      </c>
      <c r="D52" s="4">
        <f t="shared" si="3"/>
        <v>15966</v>
      </c>
      <c r="E52" s="4">
        <f t="shared" ref="E52:N52" si="14">E66+E79</f>
        <v>0</v>
      </c>
      <c r="F52" s="4">
        <f t="shared" si="14"/>
        <v>0</v>
      </c>
      <c r="G52" s="4">
        <f t="shared" si="14"/>
        <v>0</v>
      </c>
      <c r="H52" s="4">
        <f t="shared" si="14"/>
        <v>0</v>
      </c>
      <c r="I52" s="4">
        <f t="shared" si="14"/>
        <v>0</v>
      </c>
      <c r="J52" s="4">
        <f t="shared" si="14"/>
        <v>0</v>
      </c>
      <c r="K52" s="4">
        <f t="shared" si="14"/>
        <v>0</v>
      </c>
      <c r="L52" s="4">
        <f t="shared" si="14"/>
        <v>0</v>
      </c>
      <c r="M52" s="4">
        <f t="shared" si="14"/>
        <v>0</v>
      </c>
      <c r="N52" s="4">
        <f t="shared" si="14"/>
        <v>0</v>
      </c>
    </row>
    <row r="53" spans="1:14" ht="13" hidden="1" thickBot="1" x14ac:dyDescent="0.3">
      <c r="A53" s="2" t="s">
        <v>25</v>
      </c>
      <c r="B53" s="68" t="s">
        <v>22</v>
      </c>
      <c r="C53" s="71">
        <v>8569</v>
      </c>
      <c r="D53" s="71">
        <v>7427</v>
      </c>
      <c r="E53" s="71">
        <v>7047</v>
      </c>
      <c r="F53" s="76">
        <v>3900</v>
      </c>
      <c r="G53" s="71">
        <v>1294</v>
      </c>
      <c r="H53" s="77">
        <v>361</v>
      </c>
      <c r="I53" s="71">
        <v>348</v>
      </c>
      <c r="J53" s="71">
        <v>455</v>
      </c>
      <c r="K53" s="71">
        <v>1306</v>
      </c>
      <c r="L53" s="71">
        <v>4256</v>
      </c>
      <c r="M53" s="71">
        <v>4936</v>
      </c>
      <c r="N53" s="71">
        <v>3893</v>
      </c>
    </row>
    <row r="54" spans="1:14" ht="13" hidden="1" thickBot="1" x14ac:dyDescent="0.3">
      <c r="C54" s="63">
        <f>SUM(C42:C53)</f>
        <v>277764684.40999997</v>
      </c>
      <c r="D54" s="64">
        <f t="shared" ref="D54:N54" si="15">SUM(D42:D53)</f>
        <v>260513203.22000003</v>
      </c>
      <c r="E54" s="64">
        <f t="shared" si="15"/>
        <v>293907137.20499998</v>
      </c>
      <c r="F54" s="64">
        <f t="shared" si="15"/>
        <v>284327332.38</v>
      </c>
      <c r="G54" s="64">
        <f t="shared" si="15"/>
        <v>336189381.39999998</v>
      </c>
      <c r="H54" s="64">
        <f t="shared" si="15"/>
        <v>322666403.21999997</v>
      </c>
      <c r="I54" s="64">
        <f t="shared" si="15"/>
        <v>345666824.78999996</v>
      </c>
      <c r="J54" s="64">
        <f t="shared" si="15"/>
        <v>346999563.88999999</v>
      </c>
      <c r="K54" s="64">
        <f t="shared" si="15"/>
        <v>331941118.19500011</v>
      </c>
      <c r="L54" s="64">
        <f t="shared" si="15"/>
        <v>329975388.73000002</v>
      </c>
      <c r="M54" s="64">
        <f t="shared" si="15"/>
        <v>324142547.43000001</v>
      </c>
      <c r="N54" s="65">
        <f t="shared" si="15"/>
        <v>321041586.34999985</v>
      </c>
    </row>
    <row r="55" spans="1:14" ht="13.5" thickBot="1" x14ac:dyDescent="0.35">
      <c r="A55" s="5" t="s">
        <v>16</v>
      </c>
      <c r="B55" s="5" t="s">
        <v>15</v>
      </c>
      <c r="C55" s="62">
        <v>1</v>
      </c>
      <c r="D55" s="62">
        <v>2</v>
      </c>
      <c r="E55" s="62">
        <v>3</v>
      </c>
      <c r="F55" s="62">
        <v>4</v>
      </c>
      <c r="G55" s="62">
        <v>5</v>
      </c>
      <c r="H55" s="62">
        <v>6</v>
      </c>
      <c r="I55" s="62">
        <v>7</v>
      </c>
      <c r="J55" s="62">
        <v>8</v>
      </c>
      <c r="K55" s="62">
        <v>9</v>
      </c>
      <c r="L55" s="62">
        <v>10</v>
      </c>
      <c r="M55" s="62">
        <v>11</v>
      </c>
      <c r="N55" s="62">
        <v>12</v>
      </c>
    </row>
    <row r="56" spans="1:14" ht="13" thickTop="1" x14ac:dyDescent="0.25">
      <c r="A56" s="27" t="s">
        <v>8</v>
      </c>
      <c r="B56" s="28" t="s">
        <v>22</v>
      </c>
      <c r="C56" s="4"/>
      <c r="D56" s="4">
        <v>6125560</v>
      </c>
      <c r="E56" s="4"/>
      <c r="F56" s="4"/>
      <c r="G56" s="4"/>
      <c r="H56" s="4"/>
      <c r="I56" s="4"/>
      <c r="J56" s="4"/>
      <c r="K56" s="13"/>
      <c r="L56" s="4"/>
      <c r="M56" s="4"/>
      <c r="N56" s="4"/>
    </row>
    <row r="57" spans="1:14" x14ac:dyDescent="0.25">
      <c r="A57" s="27" t="s">
        <v>0</v>
      </c>
      <c r="B57" s="28" t="s">
        <v>22</v>
      </c>
      <c r="C57" s="1"/>
      <c r="D57" s="1">
        <v>2520</v>
      </c>
      <c r="E57" s="1"/>
      <c r="F57" s="1">
        <v>828</v>
      </c>
      <c r="G57" s="1">
        <v>3240</v>
      </c>
      <c r="H57" s="1">
        <v>540</v>
      </c>
      <c r="I57" s="1"/>
      <c r="J57" s="1"/>
      <c r="K57" s="29">
        <v>1701</v>
      </c>
      <c r="L57" s="1">
        <v>486</v>
      </c>
      <c r="M57" s="1"/>
      <c r="N57" s="1">
        <v>1035</v>
      </c>
    </row>
    <row r="58" spans="1:14" x14ac:dyDescent="0.25">
      <c r="A58" s="27" t="s">
        <v>1</v>
      </c>
      <c r="B58" s="28" t="s">
        <v>22</v>
      </c>
      <c r="C58" s="1">
        <v>22154288</v>
      </c>
      <c r="D58" s="1">
        <v>9159072</v>
      </c>
      <c r="E58" s="1">
        <v>7971250</v>
      </c>
      <c r="F58" s="1">
        <v>20807162</v>
      </c>
      <c r="G58" s="1">
        <v>22438896</v>
      </c>
      <c r="H58" s="1">
        <v>12793277</v>
      </c>
      <c r="I58" s="1">
        <v>21156792</v>
      </c>
      <c r="J58" s="1">
        <v>36508535</v>
      </c>
      <c r="K58" s="18">
        <v>24994257</v>
      </c>
      <c r="L58" s="1">
        <v>21140648</v>
      </c>
      <c r="M58" s="1">
        <v>37884277</v>
      </c>
      <c r="N58" s="1">
        <v>21286586</v>
      </c>
    </row>
    <row r="59" spans="1:14" x14ac:dyDescent="0.25">
      <c r="A59" s="27" t="s">
        <v>2</v>
      </c>
      <c r="B59" s="28" t="s">
        <v>22</v>
      </c>
      <c r="C59" s="1">
        <v>4126819</v>
      </c>
      <c r="D59" s="1">
        <v>1171875</v>
      </c>
      <c r="E59" s="1">
        <v>3567966</v>
      </c>
      <c r="F59" s="1">
        <v>3937687</v>
      </c>
      <c r="G59" s="1">
        <v>2484073</v>
      </c>
      <c r="H59" s="1">
        <v>2091690</v>
      </c>
      <c r="I59" s="1">
        <v>4476485</v>
      </c>
      <c r="J59" s="1">
        <v>5523695</v>
      </c>
      <c r="K59" s="18">
        <v>3378734</v>
      </c>
      <c r="L59" s="1">
        <v>3888186</v>
      </c>
      <c r="M59" s="1">
        <v>3461921</v>
      </c>
      <c r="N59" s="1">
        <v>3105045</v>
      </c>
    </row>
    <row r="60" spans="1:14" x14ac:dyDescent="0.25">
      <c r="A60" s="27" t="s">
        <v>3</v>
      </c>
      <c r="B60" s="28" t="s">
        <v>22</v>
      </c>
      <c r="C60" s="1">
        <v>1931057</v>
      </c>
      <c r="D60" s="1">
        <v>3693948</v>
      </c>
      <c r="E60" s="1">
        <v>4955680</v>
      </c>
      <c r="F60" s="1">
        <v>4217146</v>
      </c>
      <c r="G60" s="1">
        <v>2363902</v>
      </c>
      <c r="H60" s="1">
        <v>2367582</v>
      </c>
      <c r="I60" s="1">
        <v>2418712</v>
      </c>
      <c r="J60" s="1">
        <v>2617280</v>
      </c>
      <c r="K60" s="18">
        <v>2934073</v>
      </c>
      <c r="L60" s="1">
        <v>2139134</v>
      </c>
      <c r="M60" s="1">
        <v>2100600</v>
      </c>
      <c r="N60" s="1">
        <v>1322884</v>
      </c>
    </row>
    <row r="61" spans="1:14" x14ac:dyDescent="0.25">
      <c r="A61" s="27" t="s">
        <v>4</v>
      </c>
      <c r="B61" s="28" t="s">
        <v>22</v>
      </c>
      <c r="C61" s="1"/>
      <c r="D61" s="1"/>
      <c r="E61" s="1"/>
      <c r="F61" s="1"/>
      <c r="G61" s="1"/>
      <c r="H61" s="1"/>
      <c r="I61" s="1"/>
      <c r="J61" s="1"/>
      <c r="K61" s="15"/>
      <c r="L61" s="1"/>
      <c r="M61" s="1"/>
      <c r="N61" s="1"/>
    </row>
    <row r="62" spans="1:14" x14ac:dyDescent="0.25">
      <c r="A62" s="27" t="s">
        <v>5</v>
      </c>
      <c r="B62" s="28" t="s">
        <v>22</v>
      </c>
      <c r="C62" s="1"/>
      <c r="D62" s="1"/>
      <c r="E62" s="1"/>
      <c r="F62" s="1"/>
      <c r="G62" s="1"/>
      <c r="H62" s="1"/>
      <c r="I62" s="1"/>
      <c r="J62" s="1"/>
      <c r="K62" s="15"/>
      <c r="L62" s="1"/>
      <c r="M62" s="1"/>
      <c r="N62" s="1"/>
    </row>
    <row r="63" spans="1:14" x14ac:dyDescent="0.25">
      <c r="A63" s="27" t="s">
        <v>11</v>
      </c>
      <c r="B63" s="28" t="s">
        <v>22</v>
      </c>
      <c r="C63" s="1"/>
      <c r="D63" s="1"/>
      <c r="E63" s="1"/>
      <c r="F63" s="1"/>
      <c r="G63" s="1"/>
      <c r="H63" s="1"/>
      <c r="I63" s="1"/>
      <c r="J63" s="1"/>
      <c r="K63" s="15"/>
      <c r="L63" s="1"/>
      <c r="M63" s="1"/>
      <c r="N63" s="1"/>
    </row>
    <row r="64" spans="1:14" x14ac:dyDescent="0.25">
      <c r="A64" s="27" t="s">
        <v>6</v>
      </c>
      <c r="B64" s="28" t="s">
        <v>22</v>
      </c>
      <c r="C64" s="1">
        <v>122834</v>
      </c>
      <c r="D64" s="1">
        <v>225318</v>
      </c>
      <c r="E64" s="1"/>
      <c r="F64" s="1">
        <v>6580</v>
      </c>
      <c r="G64" s="1"/>
      <c r="H64" s="1"/>
      <c r="I64" s="1">
        <v>19035</v>
      </c>
      <c r="J64" s="1">
        <v>80788</v>
      </c>
      <c r="K64" s="30">
        <v>211030</v>
      </c>
      <c r="L64" s="1">
        <v>320335</v>
      </c>
      <c r="M64" s="1">
        <v>18330</v>
      </c>
      <c r="N64" s="1">
        <v>259932</v>
      </c>
    </row>
    <row r="65" spans="1:14" x14ac:dyDescent="0.25">
      <c r="A65" s="27" t="s">
        <v>7</v>
      </c>
      <c r="B65" s="28" t="s">
        <v>22</v>
      </c>
      <c r="C65" s="1"/>
      <c r="D65" s="14"/>
      <c r="E65" s="1"/>
      <c r="F65" s="1"/>
      <c r="G65" s="1"/>
      <c r="H65" s="1"/>
      <c r="I65" s="1"/>
      <c r="J65" s="1"/>
      <c r="K65" s="31"/>
      <c r="L65" s="1"/>
      <c r="M65" s="1"/>
      <c r="N65" s="1"/>
    </row>
    <row r="66" spans="1:14" x14ac:dyDescent="0.25">
      <c r="A66" s="27" t="s">
        <v>20</v>
      </c>
      <c r="B66" s="28" t="s">
        <v>22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8" spans="1:14" ht="13.5" thickBot="1" x14ac:dyDescent="0.35">
      <c r="A68" s="5" t="s">
        <v>18</v>
      </c>
      <c r="B68" s="5" t="s">
        <v>15</v>
      </c>
      <c r="C68" s="6">
        <v>1</v>
      </c>
      <c r="D68" s="6">
        <v>2</v>
      </c>
      <c r="E68" s="6">
        <v>3</v>
      </c>
      <c r="F68" s="6">
        <v>4</v>
      </c>
      <c r="G68" s="6">
        <v>5</v>
      </c>
      <c r="H68" s="6">
        <v>6</v>
      </c>
      <c r="I68" s="6">
        <v>7</v>
      </c>
      <c r="J68" s="6">
        <v>8</v>
      </c>
      <c r="K68" s="6">
        <v>9</v>
      </c>
      <c r="L68" s="6">
        <v>10</v>
      </c>
      <c r="M68" s="6">
        <v>11</v>
      </c>
      <c r="N68" s="6">
        <v>12</v>
      </c>
    </row>
    <row r="69" spans="1:14" ht="13" thickTop="1" x14ac:dyDescent="0.25">
      <c r="A69" s="27" t="s">
        <v>8</v>
      </c>
      <c r="B69" s="28" t="s">
        <v>22</v>
      </c>
      <c r="C69" s="13">
        <v>140532075</v>
      </c>
      <c r="D69" s="4">
        <v>129590558.99999999</v>
      </c>
      <c r="E69" s="4">
        <v>149044860</v>
      </c>
      <c r="F69" s="4">
        <v>147085344</v>
      </c>
      <c r="G69" s="4">
        <v>173888815.5</v>
      </c>
      <c r="H69" s="13">
        <v>171331321.5</v>
      </c>
      <c r="I69" s="4">
        <v>184223218.5</v>
      </c>
      <c r="J69" s="4">
        <v>182290423.5</v>
      </c>
      <c r="K69" s="4">
        <v>166008006</v>
      </c>
      <c r="L69" s="4">
        <v>165149095.5</v>
      </c>
      <c r="M69" s="4">
        <v>157136116.5</v>
      </c>
      <c r="N69" s="4">
        <v>162326092.49999997</v>
      </c>
    </row>
    <row r="70" spans="1:14" x14ac:dyDescent="0.25">
      <c r="A70" s="27" t="s">
        <v>0</v>
      </c>
      <c r="B70" s="28" t="s">
        <v>22</v>
      </c>
      <c r="C70" s="13">
        <v>1818</v>
      </c>
      <c r="D70" s="1">
        <v>270</v>
      </c>
      <c r="E70" s="1">
        <v>913.5</v>
      </c>
      <c r="F70" s="1">
        <v>20038.5</v>
      </c>
      <c r="G70" s="1">
        <v>29191.5</v>
      </c>
      <c r="H70" s="13">
        <v>1008</v>
      </c>
      <c r="I70" s="1"/>
      <c r="J70" s="1"/>
      <c r="K70" s="1"/>
      <c r="L70" s="1">
        <v>2997</v>
      </c>
      <c r="M70" s="1">
        <v>1840.5</v>
      </c>
      <c r="N70" s="1">
        <v>1858.5</v>
      </c>
    </row>
    <row r="71" spans="1:14" x14ac:dyDescent="0.25">
      <c r="A71" s="27" t="s">
        <v>1</v>
      </c>
      <c r="B71" s="28" t="s">
        <v>22</v>
      </c>
      <c r="C71" s="13">
        <v>96286832.640000001</v>
      </c>
      <c r="D71" s="1">
        <v>98045157.120000005</v>
      </c>
      <c r="E71" s="1">
        <v>114077464.31999999</v>
      </c>
      <c r="F71" s="1">
        <v>98271632.640000001</v>
      </c>
      <c r="G71" s="1">
        <v>122777195.52</v>
      </c>
      <c r="H71" s="13">
        <v>122748744.95999999</v>
      </c>
      <c r="I71" s="1">
        <v>123906627.83999999</v>
      </c>
      <c r="J71" s="1">
        <v>110207589.12</v>
      </c>
      <c r="K71" s="1">
        <v>122653255.68000001</v>
      </c>
      <c r="L71" s="1">
        <v>127090632.96000001</v>
      </c>
      <c r="M71" s="1">
        <v>112295865.59999999</v>
      </c>
      <c r="N71" s="1">
        <v>121028067.83999999</v>
      </c>
    </row>
    <row r="72" spans="1:14" x14ac:dyDescent="0.25">
      <c r="A72" s="27" t="s">
        <v>2</v>
      </c>
      <c r="B72" s="28" t="s">
        <v>22</v>
      </c>
      <c r="C72" s="13">
        <v>6328517.8499999996</v>
      </c>
      <c r="D72" s="1">
        <v>7419188.4299999997</v>
      </c>
      <c r="E72" s="1">
        <v>8482628.1600000001</v>
      </c>
      <c r="F72" s="1">
        <v>6183087.9299999997</v>
      </c>
      <c r="G72" s="1">
        <v>8461421.0099999998</v>
      </c>
      <c r="H72" s="13">
        <v>7474941.8099999996</v>
      </c>
      <c r="I72" s="1">
        <v>6279523.0199999996</v>
      </c>
      <c r="J72" s="1">
        <v>5583981.6299999999</v>
      </c>
      <c r="K72" s="1">
        <v>7711162.6200000001</v>
      </c>
      <c r="L72" s="1">
        <v>6051990.6900000004</v>
      </c>
      <c r="M72" s="1">
        <v>5630816.0700000003</v>
      </c>
      <c r="N72" s="1">
        <v>4269636.51</v>
      </c>
    </row>
    <row r="73" spans="1:14" x14ac:dyDescent="0.25">
      <c r="A73" s="27" t="s">
        <v>3</v>
      </c>
      <c r="B73" s="28" t="s">
        <v>22</v>
      </c>
      <c r="C73" s="13">
        <v>4747276.59</v>
      </c>
      <c r="D73" s="1">
        <v>3619555.77</v>
      </c>
      <c r="E73" s="1">
        <v>3980010.39</v>
      </c>
      <c r="F73" s="1">
        <v>1939400.94</v>
      </c>
      <c r="G73" s="1">
        <v>2028755.94</v>
      </c>
      <c r="H73" s="13">
        <v>2141886.27</v>
      </c>
      <c r="I73" s="1">
        <v>1837635.6</v>
      </c>
      <c r="J73" s="1">
        <v>2707155.66</v>
      </c>
      <c r="K73" s="1">
        <v>2334592.23</v>
      </c>
      <c r="L73" s="1">
        <v>2401684.38</v>
      </c>
      <c r="M73" s="1">
        <v>4113885.57</v>
      </c>
      <c r="N73" s="1">
        <v>6171552.5100000007</v>
      </c>
    </row>
    <row r="74" spans="1:14" x14ac:dyDescent="0.25">
      <c r="A74" s="27" t="s">
        <v>4</v>
      </c>
      <c r="B74" s="28" t="s">
        <v>22</v>
      </c>
      <c r="C74" s="13">
        <v>2662.24</v>
      </c>
      <c r="D74" s="1">
        <v>1688.96</v>
      </c>
      <c r="E74" s="1">
        <v>11658.08</v>
      </c>
      <c r="F74" s="1">
        <v>10418.24</v>
      </c>
      <c r="G74" s="1">
        <v>9522.24</v>
      </c>
      <c r="H74" s="13">
        <v>15570.24</v>
      </c>
      <c r="I74" s="1">
        <v>23175.040000000001</v>
      </c>
      <c r="J74" s="1">
        <v>22383.200000000001</v>
      </c>
      <c r="K74" s="1">
        <v>23399.040000000001</v>
      </c>
      <c r="L74" s="1">
        <v>4228</v>
      </c>
      <c r="M74" s="1">
        <v>10328.64</v>
      </c>
      <c r="N74" s="1">
        <v>946.4</v>
      </c>
    </row>
    <row r="75" spans="1:14" x14ac:dyDescent="0.25">
      <c r="A75" s="27" t="s">
        <v>5</v>
      </c>
      <c r="B75" s="28" t="s">
        <v>22</v>
      </c>
      <c r="C75" s="13">
        <v>79989.03</v>
      </c>
      <c r="D75" s="1">
        <v>95167.6</v>
      </c>
      <c r="E75" s="1">
        <v>77392.259999999995</v>
      </c>
      <c r="F75" s="1">
        <v>133693.45000000001</v>
      </c>
      <c r="G75" s="1">
        <v>154112.85999999999</v>
      </c>
      <c r="H75" s="13">
        <v>172124.7</v>
      </c>
      <c r="I75" s="1">
        <v>191177.14</v>
      </c>
      <c r="J75" s="1">
        <v>104466.78</v>
      </c>
      <c r="K75" s="1">
        <v>154330.44</v>
      </c>
      <c r="L75" s="1">
        <v>107621.69</v>
      </c>
      <c r="M75" s="1">
        <v>59541.24</v>
      </c>
      <c r="N75" s="1">
        <v>139383.64000000001</v>
      </c>
    </row>
    <row r="76" spans="1:14" x14ac:dyDescent="0.25">
      <c r="A76" s="27" t="s">
        <v>11</v>
      </c>
      <c r="B76" s="28" t="s">
        <v>22</v>
      </c>
      <c r="C76" s="13">
        <v>1235627.6499999999</v>
      </c>
      <c r="D76" s="1">
        <v>1168453.3700000001</v>
      </c>
      <c r="E76" s="1">
        <v>1509406.175</v>
      </c>
      <c r="F76" s="1">
        <v>1402139.25</v>
      </c>
      <c r="G76" s="1">
        <v>1220226.69</v>
      </c>
      <c r="H76" s="13">
        <v>1233362.25</v>
      </c>
      <c r="I76" s="1">
        <v>829091.75</v>
      </c>
      <c r="J76" s="1">
        <v>1047775.7</v>
      </c>
      <c r="K76" s="1">
        <v>1282409.1000000001</v>
      </c>
      <c r="L76" s="1">
        <v>1471225.96</v>
      </c>
      <c r="M76" s="1">
        <v>1230998.1499999999</v>
      </c>
      <c r="N76" s="1">
        <v>937490.2</v>
      </c>
    </row>
    <row r="77" spans="1:14" x14ac:dyDescent="0.25">
      <c r="A77" s="27" t="s">
        <v>6</v>
      </c>
      <c r="B77" s="28" t="s">
        <v>22</v>
      </c>
      <c r="C77" s="13"/>
      <c r="D77" s="14"/>
      <c r="E77" s="1"/>
      <c r="F77" s="1">
        <v>67414.45</v>
      </c>
      <c r="G77" s="1">
        <v>57969.8</v>
      </c>
      <c r="H77" s="13"/>
      <c r="I77" s="1"/>
      <c r="J77" s="1"/>
      <c r="K77" s="1">
        <v>1916.425</v>
      </c>
      <c r="L77" s="1"/>
      <c r="M77" s="1"/>
      <c r="N77" s="1"/>
    </row>
    <row r="78" spans="1:14" x14ac:dyDescent="0.25">
      <c r="A78" s="27" t="s">
        <v>7</v>
      </c>
      <c r="B78" s="28" t="s">
        <v>22</v>
      </c>
      <c r="C78" s="13">
        <v>206318.41</v>
      </c>
      <c r="D78" s="2">
        <v>171476.97</v>
      </c>
      <c r="E78" s="1">
        <v>220861.32</v>
      </c>
      <c r="F78" s="1">
        <v>240859.98</v>
      </c>
      <c r="G78" s="1">
        <v>270765.34000000003</v>
      </c>
      <c r="H78" s="13">
        <v>293993.49</v>
      </c>
      <c r="I78" s="1">
        <v>305003.90000000002</v>
      </c>
      <c r="J78" s="1">
        <v>305035.3</v>
      </c>
      <c r="K78" s="1">
        <v>250945.66</v>
      </c>
      <c r="L78" s="1">
        <v>202867.55</v>
      </c>
      <c r="M78" s="1">
        <v>193091.16</v>
      </c>
      <c r="N78" s="1">
        <v>187183.25</v>
      </c>
    </row>
    <row r="79" spans="1:14" x14ac:dyDescent="0.25">
      <c r="A79" s="27" t="s">
        <v>20</v>
      </c>
      <c r="B79" s="28" t="s">
        <v>22</v>
      </c>
      <c r="C79" s="2"/>
      <c r="D79" s="1">
        <v>15966</v>
      </c>
      <c r="E79" s="2"/>
      <c r="F79" s="2"/>
      <c r="G79" s="2"/>
      <c r="H79" s="2"/>
      <c r="I79" s="2"/>
      <c r="J79" s="2"/>
      <c r="K79" s="2"/>
      <c r="L79" s="2"/>
      <c r="M79" s="2"/>
      <c r="N79" s="2"/>
    </row>
    <row r="81" spans="1:14" ht="13" x14ac:dyDescent="0.3">
      <c r="A81" s="93" t="s">
        <v>14</v>
      </c>
      <c r="B81" s="85" t="s">
        <v>15</v>
      </c>
      <c r="C81" s="86">
        <v>2</v>
      </c>
      <c r="D81" s="87">
        <v>3</v>
      </c>
      <c r="E81" s="87">
        <v>4</v>
      </c>
      <c r="F81" s="87">
        <v>5</v>
      </c>
      <c r="G81" s="87">
        <v>6</v>
      </c>
      <c r="H81" s="87">
        <v>7</v>
      </c>
      <c r="I81" s="87">
        <v>8</v>
      </c>
      <c r="J81" s="88">
        <v>9</v>
      </c>
      <c r="K81" s="88">
        <v>10</v>
      </c>
      <c r="L81" s="88">
        <v>11</v>
      </c>
      <c r="M81" s="88">
        <v>12</v>
      </c>
      <c r="N81" s="88">
        <v>1</v>
      </c>
    </row>
    <row r="82" spans="1:14" x14ac:dyDescent="0.25">
      <c r="A82" s="82" t="s">
        <v>8</v>
      </c>
      <c r="B82" s="89" t="s">
        <v>22</v>
      </c>
      <c r="C82" s="84">
        <f>D56+C69</f>
        <v>146657635</v>
      </c>
      <c r="D82" s="84">
        <f t="shared" ref="D82:M82" si="16">E56+D69</f>
        <v>129590558.99999999</v>
      </c>
      <c r="E82" s="84">
        <f t="shared" si="16"/>
        <v>149044860</v>
      </c>
      <c r="F82" s="84">
        <f t="shared" si="16"/>
        <v>147085344</v>
      </c>
      <c r="G82" s="84">
        <f t="shared" si="16"/>
        <v>173888815.5</v>
      </c>
      <c r="H82" s="84">
        <f t="shared" si="16"/>
        <v>171331321.5</v>
      </c>
      <c r="I82" s="84">
        <f t="shared" si="16"/>
        <v>184223218.5</v>
      </c>
      <c r="J82" s="84">
        <f t="shared" si="16"/>
        <v>182290423.5</v>
      </c>
      <c r="K82" s="84">
        <f t="shared" si="16"/>
        <v>166008006</v>
      </c>
      <c r="L82" s="84">
        <f t="shared" si="16"/>
        <v>165149095.5</v>
      </c>
      <c r="M82" s="84">
        <f t="shared" si="16"/>
        <v>157136116.5</v>
      </c>
      <c r="N82" s="84">
        <f>'2007'!C52+N69</f>
        <v>168541508.49999997</v>
      </c>
    </row>
    <row r="83" spans="1:14" x14ac:dyDescent="0.25">
      <c r="A83" s="82" t="s">
        <v>0</v>
      </c>
      <c r="B83" s="89" t="s">
        <v>22</v>
      </c>
      <c r="C83" s="84">
        <f t="shared" ref="C83:M93" si="17">D57+C70</f>
        <v>4338</v>
      </c>
      <c r="D83" s="84">
        <f t="shared" si="17"/>
        <v>270</v>
      </c>
      <c r="E83" s="84">
        <f t="shared" si="17"/>
        <v>1741.5</v>
      </c>
      <c r="F83" s="84">
        <f t="shared" si="17"/>
        <v>23278.5</v>
      </c>
      <c r="G83" s="84">
        <f t="shared" si="17"/>
        <v>29731.5</v>
      </c>
      <c r="H83" s="84">
        <f t="shared" si="17"/>
        <v>1008</v>
      </c>
      <c r="I83" s="84">
        <f t="shared" si="17"/>
        <v>0</v>
      </c>
      <c r="J83" s="84">
        <f t="shared" si="17"/>
        <v>1701</v>
      </c>
      <c r="K83" s="84">
        <f t="shared" si="17"/>
        <v>486</v>
      </c>
      <c r="L83" s="84">
        <f t="shared" si="17"/>
        <v>2997</v>
      </c>
      <c r="M83" s="84">
        <f t="shared" si="17"/>
        <v>2875.5</v>
      </c>
      <c r="N83" s="84">
        <f>'2007'!C53+N70</f>
        <v>1858.5</v>
      </c>
    </row>
    <row r="84" spans="1:14" x14ac:dyDescent="0.25">
      <c r="A84" s="82" t="s">
        <v>1</v>
      </c>
      <c r="B84" s="89" t="s">
        <v>22</v>
      </c>
      <c r="C84" s="84">
        <f t="shared" si="17"/>
        <v>105445904.64</v>
      </c>
      <c r="D84" s="84">
        <f t="shared" si="17"/>
        <v>106016407.12</v>
      </c>
      <c r="E84" s="84">
        <f t="shared" si="17"/>
        <v>134884626.31999999</v>
      </c>
      <c r="F84" s="84">
        <f t="shared" si="17"/>
        <v>120710528.64</v>
      </c>
      <c r="G84" s="84">
        <f t="shared" si="17"/>
        <v>135570472.51999998</v>
      </c>
      <c r="H84" s="84">
        <f t="shared" si="17"/>
        <v>143905536.95999998</v>
      </c>
      <c r="I84" s="84">
        <f t="shared" si="17"/>
        <v>160415162.83999997</v>
      </c>
      <c r="J84" s="84">
        <f t="shared" si="17"/>
        <v>135201846.12</v>
      </c>
      <c r="K84" s="84">
        <f t="shared" si="17"/>
        <v>143793903.68000001</v>
      </c>
      <c r="L84" s="84">
        <f t="shared" si="17"/>
        <v>164974909.96000001</v>
      </c>
      <c r="M84" s="84">
        <f t="shared" si="17"/>
        <v>133582451.59999999</v>
      </c>
      <c r="N84" s="84">
        <f>'2007'!C54+N71</f>
        <v>139572675.83999997</v>
      </c>
    </row>
    <row r="85" spans="1:14" x14ac:dyDescent="0.25">
      <c r="A85" s="82" t="s">
        <v>2</v>
      </c>
      <c r="B85" s="89" t="s">
        <v>22</v>
      </c>
      <c r="C85" s="84">
        <f t="shared" si="17"/>
        <v>7500392.8499999996</v>
      </c>
      <c r="D85" s="84">
        <f t="shared" si="17"/>
        <v>10987154.43</v>
      </c>
      <c r="E85" s="84">
        <f t="shared" si="17"/>
        <v>12420315.16</v>
      </c>
      <c r="F85" s="84">
        <f t="shared" si="17"/>
        <v>8667160.9299999997</v>
      </c>
      <c r="G85" s="84">
        <f t="shared" si="17"/>
        <v>10553111.01</v>
      </c>
      <c r="H85" s="84">
        <f t="shared" si="17"/>
        <v>11951426.809999999</v>
      </c>
      <c r="I85" s="84">
        <f t="shared" si="17"/>
        <v>11803218.02</v>
      </c>
      <c r="J85" s="84">
        <f t="shared" si="17"/>
        <v>8962715.629999999</v>
      </c>
      <c r="K85" s="84">
        <f t="shared" si="17"/>
        <v>11599348.620000001</v>
      </c>
      <c r="L85" s="84">
        <f t="shared" si="17"/>
        <v>9513911.6900000013</v>
      </c>
      <c r="M85" s="84">
        <f t="shared" si="17"/>
        <v>8735861.0700000003</v>
      </c>
      <c r="N85" s="84">
        <f>'2007'!C55+N72</f>
        <v>7542624.5099999998</v>
      </c>
    </row>
    <row r="86" spans="1:14" x14ac:dyDescent="0.25">
      <c r="A86" s="82" t="s">
        <v>3</v>
      </c>
      <c r="B86" s="89" t="s">
        <v>22</v>
      </c>
      <c r="C86" s="84">
        <f t="shared" si="17"/>
        <v>8441224.5899999999</v>
      </c>
      <c r="D86" s="84">
        <f t="shared" si="17"/>
        <v>8575235.7699999996</v>
      </c>
      <c r="E86" s="84">
        <f t="shared" si="17"/>
        <v>8197156.3900000006</v>
      </c>
      <c r="F86" s="84">
        <f t="shared" si="17"/>
        <v>4303302.9399999995</v>
      </c>
      <c r="G86" s="84">
        <f t="shared" si="17"/>
        <v>4396337.9399999995</v>
      </c>
      <c r="H86" s="84">
        <f t="shared" si="17"/>
        <v>4560598.2699999996</v>
      </c>
      <c r="I86" s="84">
        <f t="shared" si="17"/>
        <v>4454915.5999999996</v>
      </c>
      <c r="J86" s="84">
        <f t="shared" si="17"/>
        <v>5641228.6600000001</v>
      </c>
      <c r="K86" s="84">
        <f t="shared" si="17"/>
        <v>4473726.2300000004</v>
      </c>
      <c r="L86" s="84">
        <f t="shared" si="17"/>
        <v>4502284.38</v>
      </c>
      <c r="M86" s="84">
        <f t="shared" si="17"/>
        <v>5436769.5700000003</v>
      </c>
      <c r="N86" s="84">
        <f>'2007'!C56+N73</f>
        <v>7991811.5100000007</v>
      </c>
    </row>
    <row r="87" spans="1:14" x14ac:dyDescent="0.25">
      <c r="A87" s="82" t="s">
        <v>4</v>
      </c>
      <c r="B87" s="89" t="s">
        <v>22</v>
      </c>
      <c r="C87" s="84">
        <f t="shared" si="17"/>
        <v>2662.24</v>
      </c>
      <c r="D87" s="84">
        <f t="shared" si="17"/>
        <v>1688.96</v>
      </c>
      <c r="E87" s="84">
        <f t="shared" si="17"/>
        <v>11658.08</v>
      </c>
      <c r="F87" s="84">
        <f t="shared" si="17"/>
        <v>10418.24</v>
      </c>
      <c r="G87" s="84">
        <f t="shared" si="17"/>
        <v>9522.24</v>
      </c>
      <c r="H87" s="84">
        <f t="shared" si="17"/>
        <v>15570.24</v>
      </c>
      <c r="I87" s="84">
        <f t="shared" si="17"/>
        <v>23175.040000000001</v>
      </c>
      <c r="J87" s="84">
        <f t="shared" si="17"/>
        <v>22383.200000000001</v>
      </c>
      <c r="K87" s="84">
        <f t="shared" si="17"/>
        <v>23399.040000000001</v>
      </c>
      <c r="L87" s="84">
        <f t="shared" si="17"/>
        <v>4228</v>
      </c>
      <c r="M87" s="84">
        <f t="shared" si="17"/>
        <v>10328.64</v>
      </c>
      <c r="N87" s="84">
        <f>'2007'!C57+N74</f>
        <v>946.4</v>
      </c>
    </row>
    <row r="88" spans="1:14" x14ac:dyDescent="0.25">
      <c r="A88" s="82" t="s">
        <v>5</v>
      </c>
      <c r="B88" s="89" t="s">
        <v>22</v>
      </c>
      <c r="C88" s="84">
        <f t="shared" si="17"/>
        <v>79989.03</v>
      </c>
      <c r="D88" s="84">
        <f t="shared" si="17"/>
        <v>95167.6</v>
      </c>
      <c r="E88" s="84">
        <f t="shared" si="17"/>
        <v>77392.259999999995</v>
      </c>
      <c r="F88" s="84">
        <f t="shared" si="17"/>
        <v>133693.45000000001</v>
      </c>
      <c r="G88" s="84">
        <f t="shared" si="17"/>
        <v>154112.85999999999</v>
      </c>
      <c r="H88" s="84">
        <f t="shared" si="17"/>
        <v>172124.7</v>
      </c>
      <c r="I88" s="84">
        <f t="shared" si="17"/>
        <v>191177.14</v>
      </c>
      <c r="J88" s="84">
        <f t="shared" si="17"/>
        <v>104466.78</v>
      </c>
      <c r="K88" s="84">
        <f t="shared" si="17"/>
        <v>154330.44</v>
      </c>
      <c r="L88" s="84">
        <f t="shared" si="17"/>
        <v>107621.69</v>
      </c>
      <c r="M88" s="84">
        <f t="shared" si="17"/>
        <v>59541.24</v>
      </c>
      <c r="N88" s="84">
        <f>'2007'!C58+N75</f>
        <v>139383.64000000001</v>
      </c>
    </row>
    <row r="89" spans="1:14" x14ac:dyDescent="0.25">
      <c r="A89" s="82" t="s">
        <v>11</v>
      </c>
      <c r="B89" s="89" t="s">
        <v>22</v>
      </c>
      <c r="C89" s="84">
        <f t="shared" si="17"/>
        <v>1235627.6499999999</v>
      </c>
      <c r="D89" s="84">
        <f t="shared" si="17"/>
        <v>1168453.3700000001</v>
      </c>
      <c r="E89" s="84">
        <f t="shared" si="17"/>
        <v>1509406.175</v>
      </c>
      <c r="F89" s="84">
        <f t="shared" si="17"/>
        <v>1402139.25</v>
      </c>
      <c r="G89" s="84">
        <f t="shared" si="17"/>
        <v>1220226.69</v>
      </c>
      <c r="H89" s="84">
        <f t="shared" si="17"/>
        <v>1233362.25</v>
      </c>
      <c r="I89" s="84">
        <f t="shared" si="17"/>
        <v>829091.75</v>
      </c>
      <c r="J89" s="84">
        <f t="shared" si="17"/>
        <v>1047775.7</v>
      </c>
      <c r="K89" s="84">
        <f t="shared" si="17"/>
        <v>1282409.1000000001</v>
      </c>
      <c r="L89" s="84">
        <f t="shared" si="17"/>
        <v>1471225.96</v>
      </c>
      <c r="M89" s="84">
        <f t="shared" si="17"/>
        <v>1230998.1499999999</v>
      </c>
      <c r="N89" s="84">
        <f>'2007'!C59+N76</f>
        <v>937490.2</v>
      </c>
    </row>
    <row r="90" spans="1:14" x14ac:dyDescent="0.25">
      <c r="A90" s="82" t="s">
        <v>6</v>
      </c>
      <c r="B90" s="89" t="s">
        <v>22</v>
      </c>
      <c r="C90" s="84">
        <f t="shared" si="17"/>
        <v>225318</v>
      </c>
      <c r="D90" s="84">
        <f t="shared" si="17"/>
        <v>0</v>
      </c>
      <c r="E90" s="84">
        <f t="shared" si="17"/>
        <v>6580</v>
      </c>
      <c r="F90" s="84">
        <f t="shared" si="17"/>
        <v>67414.45</v>
      </c>
      <c r="G90" s="84">
        <f t="shared" si="17"/>
        <v>57969.8</v>
      </c>
      <c r="H90" s="84">
        <f t="shared" si="17"/>
        <v>19035</v>
      </c>
      <c r="I90" s="84">
        <f t="shared" si="17"/>
        <v>80788</v>
      </c>
      <c r="J90" s="84">
        <f t="shared" si="17"/>
        <v>211030</v>
      </c>
      <c r="K90" s="84">
        <f t="shared" si="17"/>
        <v>322251.42499999999</v>
      </c>
      <c r="L90" s="84">
        <f t="shared" si="17"/>
        <v>18330</v>
      </c>
      <c r="M90" s="84">
        <f t="shared" si="17"/>
        <v>259932</v>
      </c>
      <c r="N90" s="84">
        <f>'2007'!C60+N77</f>
        <v>275879</v>
      </c>
    </row>
    <row r="91" spans="1:14" x14ac:dyDescent="0.25">
      <c r="A91" s="82" t="s">
        <v>7</v>
      </c>
      <c r="B91" s="89" t="s">
        <v>22</v>
      </c>
      <c r="C91" s="84">
        <f t="shared" si="17"/>
        <v>206318.41</v>
      </c>
      <c r="D91" s="84">
        <f t="shared" si="17"/>
        <v>171476.97</v>
      </c>
      <c r="E91" s="84">
        <f t="shared" si="17"/>
        <v>220861.32</v>
      </c>
      <c r="F91" s="84">
        <f t="shared" si="17"/>
        <v>240859.98</v>
      </c>
      <c r="G91" s="84">
        <f t="shared" si="17"/>
        <v>270765.34000000003</v>
      </c>
      <c r="H91" s="84">
        <f t="shared" si="17"/>
        <v>293993.49</v>
      </c>
      <c r="I91" s="84">
        <f t="shared" si="17"/>
        <v>305003.90000000002</v>
      </c>
      <c r="J91" s="84">
        <f t="shared" si="17"/>
        <v>305035.3</v>
      </c>
      <c r="K91" s="84">
        <f t="shared" si="17"/>
        <v>250945.66</v>
      </c>
      <c r="L91" s="84">
        <f t="shared" si="17"/>
        <v>202867.55</v>
      </c>
      <c r="M91" s="84">
        <f t="shared" si="17"/>
        <v>193091.16</v>
      </c>
      <c r="N91" s="84">
        <f>'2007'!C61+N78</f>
        <v>187183.25</v>
      </c>
    </row>
    <row r="92" spans="1:14" x14ac:dyDescent="0.25">
      <c r="A92" s="82" t="s">
        <v>20</v>
      </c>
      <c r="B92" s="89" t="s">
        <v>22</v>
      </c>
      <c r="C92" s="84">
        <f t="shared" si="17"/>
        <v>0</v>
      </c>
      <c r="D92" s="84">
        <f t="shared" si="17"/>
        <v>15966</v>
      </c>
      <c r="E92" s="84">
        <f t="shared" si="17"/>
        <v>0</v>
      </c>
      <c r="F92" s="84">
        <f t="shared" si="17"/>
        <v>0</v>
      </c>
      <c r="G92" s="84">
        <f t="shared" si="17"/>
        <v>0</v>
      </c>
      <c r="H92" s="84">
        <f t="shared" si="17"/>
        <v>0</v>
      </c>
      <c r="I92" s="84">
        <f t="shared" si="17"/>
        <v>0</v>
      </c>
      <c r="J92" s="84">
        <f t="shared" si="17"/>
        <v>0</v>
      </c>
      <c r="K92" s="84">
        <f t="shared" si="17"/>
        <v>0</v>
      </c>
      <c r="L92" s="84">
        <f t="shared" si="17"/>
        <v>0</v>
      </c>
      <c r="M92" s="84">
        <f t="shared" si="17"/>
        <v>0</v>
      </c>
      <c r="N92" s="84">
        <f>'2007'!C62+N79</f>
        <v>0</v>
      </c>
    </row>
    <row r="93" spans="1:14" x14ac:dyDescent="0.25">
      <c r="A93" s="83" t="s">
        <v>25</v>
      </c>
      <c r="B93" s="89" t="s">
        <v>22</v>
      </c>
      <c r="C93" s="84">
        <f t="shared" si="17"/>
        <v>0</v>
      </c>
      <c r="D93" s="84">
        <f t="shared" si="17"/>
        <v>0</v>
      </c>
      <c r="E93" s="84">
        <f t="shared" si="17"/>
        <v>0</v>
      </c>
      <c r="F93" s="84">
        <f t="shared" si="17"/>
        <v>0</v>
      </c>
      <c r="G93" s="84">
        <f t="shared" si="17"/>
        <v>0</v>
      </c>
      <c r="H93" s="84">
        <f t="shared" si="17"/>
        <v>0</v>
      </c>
      <c r="I93" s="84">
        <f t="shared" si="17"/>
        <v>0</v>
      </c>
      <c r="J93" s="84">
        <f t="shared" si="17"/>
        <v>0</v>
      </c>
      <c r="K93" s="84">
        <f t="shared" si="17"/>
        <v>0</v>
      </c>
      <c r="L93" s="84">
        <f t="shared" si="17"/>
        <v>0</v>
      </c>
      <c r="M93" s="84">
        <f t="shared" si="17"/>
        <v>0</v>
      </c>
      <c r="N93" s="84">
        <f>'2007'!C63+N80</f>
        <v>1</v>
      </c>
    </row>
    <row r="94" spans="1:14" x14ac:dyDescent="0.25">
      <c r="A94" s="83" t="s">
        <v>27</v>
      </c>
      <c r="B94" s="89" t="s">
        <v>22</v>
      </c>
      <c r="C94" s="84">
        <f>SUM(C82:C93)</f>
        <v>269799410.41000003</v>
      </c>
      <c r="D94" s="84">
        <f t="shared" ref="D94:N94" si="18">SUM(D82:D93)</f>
        <v>256622379.22000003</v>
      </c>
      <c r="E94" s="84">
        <f t="shared" si="18"/>
        <v>306374597.20499998</v>
      </c>
      <c r="F94" s="84">
        <f>SUM(F82:F93)</f>
        <v>282644140.38</v>
      </c>
      <c r="G94" s="84">
        <f t="shared" si="18"/>
        <v>326151065.39999998</v>
      </c>
      <c r="H94" s="84">
        <f t="shared" si="18"/>
        <v>333483977.21999997</v>
      </c>
      <c r="I94" s="84">
        <f t="shared" si="18"/>
        <v>362325750.78999996</v>
      </c>
      <c r="J94" s="84">
        <f t="shared" si="18"/>
        <v>333788605.88999999</v>
      </c>
      <c r="K94" s="84">
        <f t="shared" si="18"/>
        <v>327908806.19500011</v>
      </c>
      <c r="L94" s="84">
        <f t="shared" si="18"/>
        <v>345947471.73000002</v>
      </c>
      <c r="M94" s="84">
        <f t="shared" si="18"/>
        <v>306647965.43000001</v>
      </c>
      <c r="N94" s="84">
        <f t="shared" si="18"/>
        <v>325191362.34999985</v>
      </c>
    </row>
    <row r="96" spans="1:14" ht="13" x14ac:dyDescent="0.3">
      <c r="A96" s="56"/>
      <c r="B96" s="61" t="s">
        <v>15</v>
      </c>
      <c r="C96" s="58">
        <v>2</v>
      </c>
      <c r="D96" s="47">
        <v>3</v>
      </c>
      <c r="E96" s="47">
        <v>4</v>
      </c>
      <c r="F96" s="47">
        <v>5</v>
      </c>
      <c r="G96" s="47">
        <v>6</v>
      </c>
      <c r="H96" s="47">
        <v>7</v>
      </c>
      <c r="I96" s="47">
        <v>8</v>
      </c>
      <c r="J96" s="46">
        <v>9</v>
      </c>
      <c r="K96" s="46">
        <v>10</v>
      </c>
      <c r="L96" s="46">
        <v>11</v>
      </c>
      <c r="M96" s="46">
        <v>12</v>
      </c>
      <c r="N96" s="46">
        <v>1</v>
      </c>
    </row>
    <row r="97" spans="1:15" x14ac:dyDescent="0.25">
      <c r="A97" s="57" t="s">
        <v>21</v>
      </c>
      <c r="B97" s="54" t="s">
        <v>22</v>
      </c>
      <c r="C97" s="59">
        <v>268989634.13999999</v>
      </c>
      <c r="D97" s="49">
        <v>263604823.09999999</v>
      </c>
      <c r="E97" s="49">
        <v>302659981.10000002</v>
      </c>
      <c r="F97" s="49">
        <v>279071080.89999998</v>
      </c>
      <c r="G97" s="49">
        <v>335283497.21000004</v>
      </c>
      <c r="H97" s="49">
        <v>319302828.75</v>
      </c>
      <c r="I97" s="49">
        <v>349242193.25</v>
      </c>
      <c r="J97" s="49">
        <v>342572633.10000002</v>
      </c>
      <c r="K97" s="49">
        <v>333322830</v>
      </c>
      <c r="L97" s="49">
        <v>331121959.69999999</v>
      </c>
      <c r="M97" s="49">
        <v>322687631</v>
      </c>
      <c r="N97" s="50">
        <v>325346209</v>
      </c>
      <c r="O97" s="325">
        <f>SUM(C97:N97)/15.6466</f>
        <v>241151771.07167053</v>
      </c>
    </row>
    <row r="98" spans="1:15" x14ac:dyDescent="0.25">
      <c r="A98" s="51" t="s">
        <v>8</v>
      </c>
      <c r="B98" s="60" t="s">
        <v>22</v>
      </c>
      <c r="C98" s="53">
        <f t="shared" ref="C98:C109" si="19">C82/C$94*C$97</f>
        <v>146217456.60058522</v>
      </c>
      <c r="D98" s="53">
        <f t="shared" ref="D98:N98" si="20">D82/D$94*D$97</f>
        <v>133116591.32947035</v>
      </c>
      <c r="E98" s="53">
        <f t="shared" si="20"/>
        <v>147237776.63742927</v>
      </c>
      <c r="F98" s="53">
        <f t="shared" si="20"/>
        <v>145225957.55723953</v>
      </c>
      <c r="G98" s="53">
        <f t="shared" si="20"/>
        <v>178757810.01984873</v>
      </c>
      <c r="H98" s="53">
        <f t="shared" si="20"/>
        <v>164045589.42973045</v>
      </c>
      <c r="I98" s="53">
        <f t="shared" si="20"/>
        <v>177570930.95434964</v>
      </c>
      <c r="J98" s="53">
        <f t="shared" si="20"/>
        <v>187087603.54716471</v>
      </c>
      <c r="K98" s="53">
        <f t="shared" si="20"/>
        <v>168748924.44843617</v>
      </c>
      <c r="L98" s="53">
        <f t="shared" si="20"/>
        <v>158071662.93535393</v>
      </c>
      <c r="M98" s="53">
        <f t="shared" si="20"/>
        <v>165355348.45901296</v>
      </c>
      <c r="N98" s="53">
        <f t="shared" si="20"/>
        <v>168621763.05469847</v>
      </c>
      <c r="O98" s="325">
        <f t="shared" ref="O98:O109" si="21">SUM(C98:N98)/15.6466</f>
        <v>123992267.64749655</v>
      </c>
    </row>
    <row r="99" spans="1:15" x14ac:dyDescent="0.25">
      <c r="A99" s="51" t="s">
        <v>0</v>
      </c>
      <c r="B99" s="55" t="s">
        <v>22</v>
      </c>
      <c r="C99" s="53">
        <f t="shared" si="19"/>
        <v>4324.9799216613492</v>
      </c>
      <c r="D99" s="53">
        <f t="shared" ref="D99:N99" si="22">D83/D$94*D$97</f>
        <v>277.3464358538418</v>
      </c>
      <c r="E99" s="53">
        <f t="shared" si="22"/>
        <v>1720.3853122749963</v>
      </c>
      <c r="F99" s="53">
        <f t="shared" si="22"/>
        <v>22984.223723855179</v>
      </c>
      <c r="G99" s="53">
        <f t="shared" si="22"/>
        <v>30564.000412120429</v>
      </c>
      <c r="H99" s="53">
        <f t="shared" si="22"/>
        <v>965.13557881574081</v>
      </c>
      <c r="I99" s="53">
        <f t="shared" si="22"/>
        <v>0</v>
      </c>
      <c r="J99" s="53">
        <f t="shared" si="22"/>
        <v>1745.7637517295425</v>
      </c>
      <c r="K99" s="53">
        <f t="shared" si="22"/>
        <v>494.02422966239345</v>
      </c>
      <c r="L99" s="53">
        <f t="shared" si="22"/>
        <v>2868.5641443144068</v>
      </c>
      <c r="M99" s="53">
        <f t="shared" si="22"/>
        <v>3025.9071885227081</v>
      </c>
      <c r="N99" s="53">
        <f t="shared" si="22"/>
        <v>1859.3849635394547</v>
      </c>
      <c r="O99" s="325">
        <f t="shared" si="21"/>
        <v>4526.8438933921771</v>
      </c>
    </row>
    <row r="100" spans="1:15" x14ac:dyDescent="0.25">
      <c r="A100" s="51" t="s">
        <v>1</v>
      </c>
      <c r="B100" s="55" t="s">
        <v>22</v>
      </c>
      <c r="C100" s="53">
        <f t="shared" si="19"/>
        <v>105129419.17690578</v>
      </c>
      <c r="D100" s="53">
        <f t="shared" ref="D100:N100" si="23">D84/D$94*D$97</f>
        <v>108901009.83985873</v>
      </c>
      <c r="E100" s="53">
        <f t="shared" si="23"/>
        <v>133249227.66157298</v>
      </c>
      <c r="F100" s="53">
        <f t="shared" si="23"/>
        <v>119184560.69276749</v>
      </c>
      <c r="G100" s="53">
        <f t="shared" si="23"/>
        <v>139366529.70662901</v>
      </c>
      <c r="H100" s="53">
        <f t="shared" si="23"/>
        <v>137786065.1871821</v>
      </c>
      <c r="I100" s="53">
        <f t="shared" si="23"/>
        <v>154622582.52041334</v>
      </c>
      <c r="J100" s="53">
        <f t="shared" si="23"/>
        <v>138759836.63916022</v>
      </c>
      <c r="K100" s="53">
        <f t="shared" si="23"/>
        <v>146168050.40259343</v>
      </c>
      <c r="L100" s="53">
        <f t="shared" si="23"/>
        <v>157904942.08300093</v>
      </c>
      <c r="M100" s="53">
        <f t="shared" si="23"/>
        <v>140569675.03283837</v>
      </c>
      <c r="N100" s="53">
        <f t="shared" si="23"/>
        <v>139639136.28079766</v>
      </c>
      <c r="O100" s="325">
        <f t="shared" si="21"/>
        <v>103618743.70302302</v>
      </c>
    </row>
    <row r="101" spans="1:15" x14ac:dyDescent="0.25">
      <c r="A101" s="51" t="s">
        <v>2</v>
      </c>
      <c r="B101" s="55" t="s">
        <v>22</v>
      </c>
      <c r="C101" s="53">
        <f t="shared" si="19"/>
        <v>7477881.1620152919</v>
      </c>
      <c r="D101" s="53">
        <f t="shared" ref="D101:N101" si="24">D85/D$94*D$97</f>
        <v>11286104.153097216</v>
      </c>
      <c r="E101" s="53">
        <f t="shared" si="24"/>
        <v>12269725.969044195</v>
      </c>
      <c r="F101" s="53">
        <f t="shared" si="24"/>
        <v>8557594.5986973681</v>
      </c>
      <c r="G101" s="53">
        <f t="shared" si="24"/>
        <v>10848604.653609559</v>
      </c>
      <c r="H101" s="53">
        <f t="shared" si="24"/>
        <v>11443201.618991381</v>
      </c>
      <c r="I101" s="53">
        <f t="shared" si="24"/>
        <v>11377004.642162167</v>
      </c>
      <c r="J101" s="53">
        <f t="shared" si="24"/>
        <v>9198579.6965983585</v>
      </c>
      <c r="K101" s="53">
        <f t="shared" si="24"/>
        <v>11790862.688438369</v>
      </c>
      <c r="L101" s="53">
        <f t="shared" si="24"/>
        <v>9106194.8435461074</v>
      </c>
      <c r="M101" s="53">
        <f t="shared" si="24"/>
        <v>9192802.9245865699</v>
      </c>
      <c r="N101" s="53">
        <f t="shared" si="24"/>
        <v>7546216.0879839361</v>
      </c>
      <c r="O101" s="325">
        <f t="shared" si="21"/>
        <v>7675454.9255921757</v>
      </c>
    </row>
    <row r="102" spans="1:15" x14ac:dyDescent="0.25">
      <c r="A102" s="51" t="s">
        <v>3</v>
      </c>
      <c r="B102" s="55" t="s">
        <v>22</v>
      </c>
      <c r="C102" s="53">
        <f t="shared" si="19"/>
        <v>8415889.0885163788</v>
      </c>
      <c r="D102" s="53">
        <f t="shared" ref="D102:N102" si="25">D86/D$94*D$97</f>
        <v>8808559.5459847189</v>
      </c>
      <c r="E102" s="53">
        <f t="shared" si="25"/>
        <v>8097770.574663871</v>
      </c>
      <c r="F102" s="53">
        <f t="shared" si="25"/>
        <v>4248902.5291356286</v>
      </c>
      <c r="G102" s="53">
        <f t="shared" si="25"/>
        <v>4519438.1248837309</v>
      </c>
      <c r="H102" s="53">
        <f t="shared" si="25"/>
        <v>4366662.3522445597</v>
      </c>
      <c r="I102" s="53">
        <f t="shared" si="25"/>
        <v>4294048.9090144467</v>
      </c>
      <c r="J102" s="53">
        <f t="shared" si="25"/>
        <v>5789684.015194485</v>
      </c>
      <c r="K102" s="53">
        <f t="shared" si="25"/>
        <v>4547590.8528728271</v>
      </c>
      <c r="L102" s="53">
        <f t="shared" si="25"/>
        <v>4309339.8531781184</v>
      </c>
      <c r="M102" s="53">
        <f t="shared" si="25"/>
        <v>5721147.6696937978</v>
      </c>
      <c r="N102" s="53">
        <f t="shared" si="25"/>
        <v>7995616.9777430957</v>
      </c>
      <c r="O102" s="325">
        <f t="shared" si="21"/>
        <v>4545054.5481526759</v>
      </c>
    </row>
    <row r="103" spans="1:15" x14ac:dyDescent="0.25">
      <c r="A103" s="51" t="s">
        <v>4</v>
      </c>
      <c r="B103" s="55" t="s">
        <v>22</v>
      </c>
      <c r="C103" s="53">
        <f t="shared" si="19"/>
        <v>2654.2495497103982</v>
      </c>
      <c r="D103" s="53">
        <f t="shared" ref="D103:N103" si="26">D87/D$94*D$97</f>
        <v>1734.9149492581653</v>
      </c>
      <c r="E103" s="53">
        <f t="shared" si="26"/>
        <v>11516.732472768812</v>
      </c>
      <c r="F103" s="53">
        <f t="shared" si="26"/>
        <v>10286.537318504928</v>
      </c>
      <c r="G103" s="53">
        <f t="shared" si="26"/>
        <v>9788.8686169318607</v>
      </c>
      <c r="H103" s="53">
        <f t="shared" si="26"/>
        <v>14908.127574107142</v>
      </c>
      <c r="I103" s="53">
        <f t="shared" si="26"/>
        <v>22338.190925180752</v>
      </c>
      <c r="J103" s="53">
        <f t="shared" si="26"/>
        <v>22972.239393129159</v>
      </c>
      <c r="K103" s="53">
        <f t="shared" si="26"/>
        <v>23785.375948229488</v>
      </c>
      <c r="L103" s="53">
        <f t="shared" si="26"/>
        <v>4046.8098772643684</v>
      </c>
      <c r="M103" s="53">
        <f t="shared" si="26"/>
        <v>10868.894461367827</v>
      </c>
      <c r="N103" s="53">
        <f t="shared" si="26"/>
        <v>946.8506480999406</v>
      </c>
      <c r="O103" s="325">
        <f t="shared" si="21"/>
        <v>8682.2563198747866</v>
      </c>
    </row>
    <row r="104" spans="1:15" x14ac:dyDescent="0.25">
      <c r="A104" s="51" t="s">
        <v>5</v>
      </c>
      <c r="B104" s="55" t="s">
        <v>22</v>
      </c>
      <c r="C104" s="53">
        <f t="shared" si="19"/>
        <v>79748.950830605638</v>
      </c>
      <c r="D104" s="53">
        <f t="shared" ref="D104:N104" si="27">D88/D$94*D$97</f>
        <v>97757.017291718803</v>
      </c>
      <c r="E104" s="53">
        <f t="shared" si="27"/>
        <v>76453.923277500828</v>
      </c>
      <c r="F104" s="53">
        <f t="shared" si="27"/>
        <v>132003.35782864215</v>
      </c>
      <c r="G104" s="53">
        <f t="shared" si="27"/>
        <v>158428.11551899693</v>
      </c>
      <c r="H104" s="53">
        <f t="shared" si="27"/>
        <v>164805.2301220097</v>
      </c>
      <c r="I104" s="53">
        <f t="shared" si="27"/>
        <v>184273.74683495739</v>
      </c>
      <c r="J104" s="53">
        <f t="shared" si="27"/>
        <v>107215.94225979113</v>
      </c>
      <c r="K104" s="53">
        <f t="shared" si="27"/>
        <v>156878.55295156015</v>
      </c>
      <c r="L104" s="53">
        <f t="shared" si="27"/>
        <v>103009.58327811824</v>
      </c>
      <c r="M104" s="53">
        <f t="shared" si="27"/>
        <v>62655.630717981512</v>
      </c>
      <c r="N104" s="53">
        <f t="shared" si="27"/>
        <v>139450.01042743959</v>
      </c>
      <c r="O104" s="325">
        <f t="shared" si="21"/>
        <v>93482.294002487586</v>
      </c>
    </row>
    <row r="105" spans="1:15" x14ac:dyDescent="0.25">
      <c r="A105" s="51" t="s">
        <v>11</v>
      </c>
      <c r="B105" s="55" t="s">
        <v>22</v>
      </c>
      <c r="C105" s="53">
        <f t="shared" si="19"/>
        <v>1231919.0357076062</v>
      </c>
      <c r="D105" s="53">
        <f t="shared" ref="D105:N105" si="28">D89/D$94*D$97</f>
        <v>1200245.8430774454</v>
      </c>
      <c r="E105" s="53">
        <f t="shared" si="28"/>
        <v>1491105.4916607421</v>
      </c>
      <c r="F105" s="53">
        <f t="shared" si="28"/>
        <v>1384414.0393065922</v>
      </c>
      <c r="G105" s="53">
        <f t="shared" si="28"/>
        <v>1254393.7929818658</v>
      </c>
      <c r="H105" s="53">
        <f t="shared" si="28"/>
        <v>1180914.473257177</v>
      </c>
      <c r="I105" s="53">
        <f t="shared" si="28"/>
        <v>799153.3048483294</v>
      </c>
      <c r="J105" s="53">
        <f t="shared" si="28"/>
        <v>1075349.1105250132</v>
      </c>
      <c r="K105" s="53">
        <f t="shared" si="28"/>
        <v>1303582.6496698423</v>
      </c>
      <c r="L105" s="53">
        <f t="shared" si="28"/>
        <v>1408176.8558693831</v>
      </c>
      <c r="M105" s="53">
        <f t="shared" si="28"/>
        <v>1295387.2895646514</v>
      </c>
      <c r="N105" s="53">
        <f t="shared" si="28"/>
        <v>937936.60551283078</v>
      </c>
      <c r="O105" s="325">
        <f t="shared" si="21"/>
        <v>930718.39837290405</v>
      </c>
    </row>
    <row r="106" spans="1:15" x14ac:dyDescent="0.25">
      <c r="A106" s="51" t="s">
        <v>6</v>
      </c>
      <c r="B106" s="55" t="s">
        <v>22</v>
      </c>
      <c r="C106" s="53">
        <f t="shared" si="19"/>
        <v>224641.73028789574</v>
      </c>
      <c r="D106" s="53">
        <f t="shared" ref="D106:N106" si="29">D90/D$94*D$97</f>
        <v>0</v>
      </c>
      <c r="E106" s="53">
        <f t="shared" si="29"/>
        <v>6500.2212775018515</v>
      </c>
      <c r="F106" s="53">
        <f t="shared" si="29"/>
        <v>66562.226991457734</v>
      </c>
      <c r="G106" s="53">
        <f t="shared" si="29"/>
        <v>59592.99029953211</v>
      </c>
      <c r="H106" s="53">
        <f t="shared" si="29"/>
        <v>18225.551332100818</v>
      </c>
      <c r="I106" s="53">
        <f t="shared" si="29"/>
        <v>77870.750965845262</v>
      </c>
      <c r="J106" s="53">
        <f t="shared" si="29"/>
        <v>216583.49472515305</v>
      </c>
      <c r="K106" s="53">
        <f t="shared" si="29"/>
        <v>327572.04113834066</v>
      </c>
      <c r="L106" s="53">
        <f t="shared" si="29"/>
        <v>17544.471393154177</v>
      </c>
      <c r="M106" s="53">
        <f t="shared" si="29"/>
        <v>273528.11939735163</v>
      </c>
      <c r="N106" s="53">
        <f t="shared" si="29"/>
        <v>276010.36554011359</v>
      </c>
      <c r="O106" s="325">
        <f t="shared" si="21"/>
        <v>99998.208131379768</v>
      </c>
    </row>
    <row r="107" spans="1:15" x14ac:dyDescent="0.25">
      <c r="A107" s="51" t="s">
        <v>7</v>
      </c>
      <c r="B107" s="55" t="s">
        <v>22</v>
      </c>
      <c r="C107" s="53">
        <f t="shared" si="19"/>
        <v>205699.16567982803</v>
      </c>
      <c r="D107" s="53">
        <f t="shared" ref="D107:N107" si="30">D91/D$94*D$97</f>
        <v>176142.69059450427</v>
      </c>
      <c r="E107" s="53">
        <f t="shared" si="30"/>
        <v>218183.50328892784</v>
      </c>
      <c r="F107" s="53">
        <f t="shared" si="30"/>
        <v>237815.13699092658</v>
      </c>
      <c r="G107" s="53">
        <f t="shared" si="30"/>
        <v>278346.93719953345</v>
      </c>
      <c r="H107" s="53">
        <f t="shared" si="30"/>
        <v>281491.64398731122</v>
      </c>
      <c r="I107" s="53">
        <f t="shared" si="30"/>
        <v>293990.23048610653</v>
      </c>
      <c r="J107" s="53">
        <f t="shared" si="30"/>
        <v>313062.65122748178</v>
      </c>
      <c r="K107" s="53">
        <f t="shared" si="30"/>
        <v>255088.96372144221</v>
      </c>
      <c r="L107" s="53">
        <f t="shared" si="30"/>
        <v>194173.70035866206</v>
      </c>
      <c r="M107" s="53">
        <f t="shared" si="30"/>
        <v>203191.0725384067</v>
      </c>
      <c r="N107" s="53">
        <f t="shared" si="30"/>
        <v>187272.38120874178</v>
      </c>
      <c r="O107" s="325">
        <f t="shared" si="21"/>
        <v>181794.00491364719</v>
      </c>
    </row>
    <row r="108" spans="1:15" x14ac:dyDescent="0.25">
      <c r="A108" s="51" t="s">
        <v>20</v>
      </c>
      <c r="B108" s="55" t="s">
        <v>26</v>
      </c>
      <c r="C108" s="53">
        <f t="shared" si="19"/>
        <v>0</v>
      </c>
      <c r="D108" s="53">
        <f t="shared" ref="D108:N108" si="31">D92/D$94*D$97</f>
        <v>16400.419240157178</v>
      </c>
      <c r="E108" s="53">
        <f t="shared" si="31"/>
        <v>0</v>
      </c>
      <c r="F108" s="53">
        <f t="shared" si="31"/>
        <v>0</v>
      </c>
      <c r="G108" s="53">
        <f t="shared" si="31"/>
        <v>0</v>
      </c>
      <c r="H108" s="53">
        <f t="shared" si="31"/>
        <v>0</v>
      </c>
      <c r="I108" s="53">
        <f t="shared" si="31"/>
        <v>0</v>
      </c>
      <c r="J108" s="53">
        <f t="shared" si="31"/>
        <v>0</v>
      </c>
      <c r="K108" s="53">
        <f t="shared" si="31"/>
        <v>0</v>
      </c>
      <c r="L108" s="53">
        <f t="shared" si="31"/>
        <v>0</v>
      </c>
      <c r="M108" s="53">
        <f t="shared" si="31"/>
        <v>0</v>
      </c>
      <c r="N108" s="53">
        <f t="shared" si="31"/>
        <v>0</v>
      </c>
      <c r="O108" s="325">
        <f t="shared" si="21"/>
        <v>1048.177830337401</v>
      </c>
    </row>
    <row r="109" spans="1:15" x14ac:dyDescent="0.25">
      <c r="A109" s="52" t="s">
        <v>25</v>
      </c>
      <c r="B109" s="55" t="s">
        <v>22</v>
      </c>
      <c r="C109" s="53">
        <f t="shared" si="19"/>
        <v>0</v>
      </c>
      <c r="D109" s="53">
        <f t="shared" ref="D109:N109" si="32">D93/D$94*D$97</f>
        <v>0</v>
      </c>
      <c r="E109" s="53">
        <f t="shared" si="32"/>
        <v>0</v>
      </c>
      <c r="F109" s="53">
        <f t="shared" si="32"/>
        <v>0</v>
      </c>
      <c r="G109" s="53">
        <f t="shared" si="32"/>
        <v>0</v>
      </c>
      <c r="H109" s="53">
        <f t="shared" si="32"/>
        <v>0</v>
      </c>
      <c r="I109" s="53">
        <f t="shared" si="32"/>
        <v>0</v>
      </c>
      <c r="J109" s="53">
        <f t="shared" si="32"/>
        <v>0</v>
      </c>
      <c r="K109" s="53">
        <f t="shared" si="32"/>
        <v>0</v>
      </c>
      <c r="L109" s="53">
        <f t="shared" si="32"/>
        <v>0</v>
      </c>
      <c r="M109" s="53">
        <f t="shared" si="32"/>
        <v>0</v>
      </c>
      <c r="N109" s="53">
        <f t="shared" si="32"/>
        <v>1.0004761708579255</v>
      </c>
      <c r="O109" s="325">
        <f t="shared" si="21"/>
        <v>6.3942081401577699E-2</v>
      </c>
    </row>
    <row r="110" spans="1:15" x14ac:dyDescent="0.25">
      <c r="A110" s="48" t="s">
        <v>23</v>
      </c>
      <c r="B110" s="54" t="s">
        <v>22</v>
      </c>
      <c r="C110" s="49">
        <f>C94</f>
        <v>269799410.41000003</v>
      </c>
      <c r="D110" s="49">
        <f t="shared" ref="D110:N110" si="33">D94</f>
        <v>256622379.22000003</v>
      </c>
      <c r="E110" s="49">
        <f t="shared" si="33"/>
        <v>306374597.20499998</v>
      </c>
      <c r="F110" s="49">
        <f t="shared" si="33"/>
        <v>282644140.38</v>
      </c>
      <c r="G110" s="49">
        <f t="shared" si="33"/>
        <v>326151065.39999998</v>
      </c>
      <c r="H110" s="49">
        <f t="shared" si="33"/>
        <v>333483977.21999997</v>
      </c>
      <c r="I110" s="49">
        <f t="shared" si="33"/>
        <v>362325750.78999996</v>
      </c>
      <c r="J110" s="49">
        <f t="shared" si="33"/>
        <v>333788605.88999999</v>
      </c>
      <c r="K110" s="49">
        <f t="shared" si="33"/>
        <v>327908806.19500011</v>
      </c>
      <c r="L110" s="49">
        <f t="shared" si="33"/>
        <v>345947471.73000002</v>
      </c>
      <c r="M110" s="49">
        <f t="shared" si="33"/>
        <v>306647965.43000001</v>
      </c>
      <c r="N110" s="49">
        <f t="shared" si="33"/>
        <v>325191362.34999985</v>
      </c>
    </row>
    <row r="111" spans="1:15" x14ac:dyDescent="0.25">
      <c r="A111" s="48" t="s">
        <v>24</v>
      </c>
      <c r="B111" s="54" t="s">
        <v>22</v>
      </c>
      <c r="C111" s="49">
        <f>C97-C110</f>
        <v>-809776.27000004053</v>
      </c>
      <c r="D111" s="49">
        <f t="shared" ref="D111:N111" si="34">D97-D110</f>
        <v>6982443.8799999654</v>
      </c>
      <c r="E111" s="49">
        <f t="shared" si="34"/>
        <v>-3714616.1049999595</v>
      </c>
      <c r="F111" s="49">
        <f t="shared" si="34"/>
        <v>-3573059.4800000191</v>
      </c>
      <c r="G111" s="49">
        <f t="shared" si="34"/>
        <v>9132431.810000062</v>
      </c>
      <c r="H111" s="49">
        <f t="shared" si="34"/>
        <v>-14181148.469999969</v>
      </c>
      <c r="I111" s="49">
        <f t="shared" si="34"/>
        <v>-13083557.539999962</v>
      </c>
      <c r="J111" s="49">
        <f t="shared" si="34"/>
        <v>8784027.2100000381</v>
      </c>
      <c r="K111" s="49">
        <f t="shared" si="34"/>
        <v>5414023.8049998879</v>
      </c>
      <c r="L111" s="49">
        <f t="shared" si="34"/>
        <v>-14825512.030000031</v>
      </c>
      <c r="M111" s="49">
        <f t="shared" si="34"/>
        <v>16039665.569999993</v>
      </c>
      <c r="N111" s="49">
        <f t="shared" si="34"/>
        <v>154846.65000015497</v>
      </c>
    </row>
  </sheetData>
  <mergeCells count="2">
    <mergeCell ref="A1:N1"/>
    <mergeCell ref="A40:N40"/>
  </mergeCells>
  <phoneticPr fontId="2" type="noConversion"/>
  <pageMargins left="0.75" right="0.75" top="1" bottom="1" header="0.5" footer="0.5"/>
  <headerFooter alignWithMargins="0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2:O81"/>
  <sheetViews>
    <sheetView topLeftCell="D7" zoomScale="90" zoomScaleNormal="90" workbookViewId="0">
      <selection activeCell="J26" sqref="J26"/>
    </sheetView>
  </sheetViews>
  <sheetFormatPr defaultRowHeight="12.5" x14ac:dyDescent="0.25"/>
  <cols>
    <col min="2" max="2" width="32.1796875" bestFit="1" customWidth="1"/>
    <col min="3" max="4" width="13" customWidth="1"/>
    <col min="5" max="5" width="13.26953125" bestFit="1" customWidth="1"/>
    <col min="6" max="6" width="12" bestFit="1" customWidth="1"/>
    <col min="7" max="7" width="12" customWidth="1"/>
    <col min="8" max="9" width="13.26953125" bestFit="1" customWidth="1"/>
    <col min="10" max="10" width="12" bestFit="1" customWidth="1"/>
    <col min="11" max="11" width="13.54296875" bestFit="1" customWidth="1"/>
    <col min="12" max="12" width="13.81640625" bestFit="1" customWidth="1"/>
    <col min="13" max="13" width="13.54296875" bestFit="1" customWidth="1"/>
    <col min="14" max="15" width="13.81640625" bestFit="1" customWidth="1"/>
  </cols>
  <sheetData>
    <row r="2" spans="2:15" x14ac:dyDescent="0.25">
      <c r="B2" t="s">
        <v>95</v>
      </c>
    </row>
    <row r="3" spans="2:15" x14ac:dyDescent="0.25">
      <c r="B3" s="57" t="s">
        <v>21</v>
      </c>
      <c r="C3" s="57">
        <v>2018</v>
      </c>
      <c r="D3" s="57">
        <v>2017</v>
      </c>
      <c r="E3" s="57">
        <v>2016</v>
      </c>
      <c r="F3" s="57">
        <v>2015</v>
      </c>
      <c r="G3" s="57">
        <v>2014</v>
      </c>
      <c r="H3" s="57">
        <v>2013</v>
      </c>
      <c r="I3" s="322">
        <v>2012</v>
      </c>
      <c r="J3" s="322">
        <v>2011</v>
      </c>
      <c r="K3" s="322">
        <v>2010</v>
      </c>
      <c r="L3" s="322">
        <v>2009</v>
      </c>
      <c r="M3" s="322">
        <v>2008</v>
      </c>
      <c r="N3" s="322">
        <v>2007</v>
      </c>
      <c r="O3" s="322">
        <v>2006</v>
      </c>
    </row>
    <row r="4" spans="2:15" x14ac:dyDescent="0.25">
      <c r="B4" s="51" t="s">
        <v>8</v>
      </c>
      <c r="C4" s="45">
        <f>SUM('2018'!C174:M174)+'2017'!N174</f>
        <v>167339799.08605617</v>
      </c>
      <c r="D4" s="45">
        <f>SUM('2017'!C174:M174)+'2016'!N130</f>
        <v>140273473.31688052</v>
      </c>
      <c r="E4" s="45">
        <f>SUM('2016'!C130:M130)+'2015'!N129</f>
        <v>150248870.26728541</v>
      </c>
      <c r="F4" s="45">
        <f>SUM('2015'!C129:M129)+'2014'!N158</f>
        <v>134823841.47821653</v>
      </c>
      <c r="G4" s="45">
        <f>SUM('2014'!C158:M158)+'2013'!N156</f>
        <v>135996969.08256873</v>
      </c>
      <c r="H4" s="45">
        <f>SUM('2013'!C156:M156)+'2012'!N144</f>
        <v>134459880.72830102</v>
      </c>
      <c r="I4" s="276">
        <f>SUM('2012'!C144:M144)+'2011'!N133</f>
        <v>140221002.46172962</v>
      </c>
      <c r="J4" s="276">
        <f>SUM('2011'!C133:M133)+'2010'!N140</f>
        <v>164149627.92943364</v>
      </c>
      <c r="K4" s="276">
        <f>(SUM('2010'!C140:M140)+'2009'!N133)/15.6466</f>
        <v>85692932.879660457</v>
      </c>
      <c r="L4" s="276">
        <f>(SUM('2009'!C133:M133)+'2008'!N109)/15.6466</f>
        <v>149817568.28921738</v>
      </c>
      <c r="M4" s="276">
        <f>(SUM('2008'!C109:M109)+'2007'!N92)/15.6466</f>
        <v>143863662.34345821</v>
      </c>
      <c r="N4" s="276">
        <f>(SUM('2007'!C92:M92)+'2006'!N98)/15.6466</f>
        <v>129919768.43604322</v>
      </c>
      <c r="O4" s="276">
        <f>(SUM('2006'!C98:M98)+'2005'!O99)/15.6466</f>
        <v>113215380.17384312</v>
      </c>
    </row>
    <row r="5" spans="2:15" x14ac:dyDescent="0.25">
      <c r="B5" s="296" t="s">
        <v>38</v>
      </c>
      <c r="C5" s="45">
        <f>SUM('2018'!C175:M175)+'2017'!N175</f>
        <v>186.98369076862568</v>
      </c>
      <c r="D5" s="45">
        <f>SUM('2017'!C175:M175)</f>
        <v>18771725.184670497</v>
      </c>
      <c r="E5" s="45"/>
      <c r="F5" s="45"/>
      <c r="G5" s="45"/>
      <c r="H5" s="45"/>
      <c r="I5" s="276">
        <f>'2011'!N148</f>
        <v>4095088.7627497748</v>
      </c>
      <c r="J5" s="276"/>
      <c r="K5" s="276"/>
      <c r="L5" s="276"/>
      <c r="M5" s="276"/>
      <c r="N5" s="276"/>
      <c r="O5" s="276"/>
    </row>
    <row r="6" spans="2:15" x14ac:dyDescent="0.25">
      <c r="B6" s="51" t="s">
        <v>0</v>
      </c>
      <c r="C6" s="45">
        <f>SUM('2018'!C176:M176)+'2017'!N176</f>
        <v>70184.58118220116</v>
      </c>
      <c r="D6" s="45">
        <f>SUM('2017'!C176:M176)+'2016'!N131</f>
        <v>100933.63007987925</v>
      </c>
      <c r="E6" s="45">
        <f>SUM('2016'!C131:M131)+'2015'!N130</f>
        <v>108051.38808391221</v>
      </c>
      <c r="F6" s="45">
        <f>SUM('2015'!C130:M130)+'2014'!N159</f>
        <v>42365.122478770347</v>
      </c>
      <c r="G6" s="45">
        <f>SUM('2014'!C159:M159)+'2013'!N157</f>
        <v>43178.328872824452</v>
      </c>
      <c r="H6" s="45">
        <f>SUM('2013'!C157:M157)+'2012'!N145</f>
        <v>58155.626632736537</v>
      </c>
      <c r="I6" s="276">
        <f>SUM('2012'!C145:M145)+'2011'!N134</f>
        <v>26417.115446690263</v>
      </c>
      <c r="J6" s="276">
        <f>SUM('2011'!C134:M134)+'2010'!N141/15.6466</f>
        <v>10352.849272786989</v>
      </c>
      <c r="K6" s="276">
        <f>(SUM('2010'!C141:M141)+'2009'!N134)/15.6466</f>
        <v>6944.6967786416053</v>
      </c>
      <c r="L6" s="276">
        <f>(SUM('2009'!C134:M134)+'2008'!N110)/15.6466</f>
        <v>13844.578332755575</v>
      </c>
      <c r="M6" s="276">
        <f>(SUM('2008'!C110:M110)+'2007'!N93)/15.6466</f>
        <v>11810.134278476939</v>
      </c>
      <c r="N6" s="276">
        <f>(SUM('2007'!C93:M93)+'2006'!N99)/15.6466</f>
        <v>17143.405092709432</v>
      </c>
      <c r="O6" s="276">
        <f>(SUM('2006'!C99:M99)+'2005'!O100)/15.6466</f>
        <v>4408.0083662295265</v>
      </c>
    </row>
    <row r="7" spans="2:15" x14ac:dyDescent="0.25">
      <c r="B7" s="296" t="s">
        <v>103</v>
      </c>
      <c r="C7" s="45">
        <f>SUM('2018'!C177:M177)+'2017'!N177</f>
        <v>21978.528254665365</v>
      </c>
      <c r="D7" s="45">
        <f>SUM('2017'!C177:M177)</f>
        <v>0</v>
      </c>
      <c r="E7" s="45"/>
      <c r="F7" s="45"/>
      <c r="G7" s="45"/>
      <c r="H7" s="45"/>
      <c r="I7" s="276"/>
      <c r="J7" s="276"/>
      <c r="K7" s="276"/>
      <c r="L7" s="276"/>
      <c r="M7" s="276"/>
      <c r="N7" s="276"/>
      <c r="O7" s="276"/>
    </row>
    <row r="8" spans="2:15" x14ac:dyDescent="0.25">
      <c r="B8" s="51" t="s">
        <v>1</v>
      </c>
      <c r="C8" s="45">
        <f>SUM('2018'!C178:M178)+'2017'!N178</f>
        <v>347978031.85938478</v>
      </c>
      <c r="D8" s="45">
        <f>SUM('2017'!C178:M178)+'2016'!N132</f>
        <v>322682042.57669002</v>
      </c>
      <c r="E8" s="45">
        <f>SUM('2016'!C132:M132)+'2015'!N131</f>
        <v>311001074.17122328</v>
      </c>
      <c r="F8" s="45">
        <f>SUM('2015'!C131:M131)+'2014'!N160</f>
        <v>269954496.93969542</v>
      </c>
      <c r="G8" s="45">
        <f>SUM('2014'!C160:M160)+'2013'!N158</f>
        <v>236958204.96201691</v>
      </c>
      <c r="H8" s="45">
        <f>SUM('2013'!C158:M158)+'2012'!N146</f>
        <v>214740152.46528986</v>
      </c>
      <c r="I8" s="276">
        <f>SUM('2012'!C146:M146)+'2011'!N135</f>
        <v>210435360.7230176</v>
      </c>
      <c r="J8" s="276">
        <f>SUM('2011'!C135:M135)+'2010'!N142/15.6466</f>
        <v>161320795.38380402</v>
      </c>
      <c r="K8" s="276">
        <f>(SUM('2010'!C142:M142)+'2009'!N135)/15.6466</f>
        <v>145693166.79292572</v>
      </c>
      <c r="L8" s="276">
        <f>(SUM('2009'!C135:M135)+'2008'!N111)/15.6466</f>
        <v>128156892.6239946</v>
      </c>
      <c r="M8" s="276">
        <f>(SUM('2008'!C111:M111)+'2007'!N94)/15.6466</f>
        <v>132910750.05553187</v>
      </c>
      <c r="N8" s="276">
        <f>(SUM('2007'!C94:M94)+'2006'!N100)/15.6466</f>
        <v>135613764.5863196</v>
      </c>
      <c r="O8" s="276">
        <f>(SUM('2006'!C100:M100)+'2005'!O101)/15.6466</f>
        <v>94694181.833800465</v>
      </c>
    </row>
    <row r="9" spans="2:15" x14ac:dyDescent="0.25">
      <c r="B9" s="296" t="s">
        <v>83</v>
      </c>
      <c r="C9" s="45">
        <f>SUM('2018'!C179:M179)+'2017'!N179</f>
        <v>1038.9093834684602</v>
      </c>
      <c r="D9" s="45">
        <f>SUM('2017'!C179:M179)</f>
        <v>596096.61019971815</v>
      </c>
      <c r="E9" s="45"/>
      <c r="F9" s="45"/>
      <c r="G9" s="45"/>
      <c r="H9" s="45"/>
      <c r="I9" s="276"/>
      <c r="J9" s="276"/>
      <c r="K9" s="276"/>
      <c r="L9" s="276"/>
      <c r="M9" s="276"/>
      <c r="N9" s="276"/>
      <c r="O9" s="276"/>
    </row>
    <row r="10" spans="2:15" x14ac:dyDescent="0.25">
      <c r="B10" s="51" t="s">
        <v>40</v>
      </c>
      <c r="C10" s="45">
        <f>SUM('2018'!C180:M180)+'2017'!N180</f>
        <v>6090105.3046354577</v>
      </c>
      <c r="D10" s="45">
        <f>SUM('2017'!C180:M180)+'2016'!N133</f>
        <v>21124.338441538435</v>
      </c>
      <c r="E10" s="45">
        <f>SUM('2016'!C133:M133)+'2015'!N132</f>
        <v>31444.844547223041</v>
      </c>
      <c r="F10" s="45">
        <f>SUM('2015'!C132:M132)+'2014'!N161</f>
        <v>22513.178646647517</v>
      </c>
      <c r="G10" s="45">
        <f>SUM('2014'!C161:M161)+'2013'!N159</f>
        <v>33171.482058042573</v>
      </c>
      <c r="H10" s="45">
        <f>SUM('2013'!C159:M159)+'2012'!N147</f>
        <v>17600.291503413842</v>
      </c>
      <c r="I10" s="276">
        <f>SUM('2012'!C147:M147)+'2011'!N136</f>
        <v>9006.0255708435925</v>
      </c>
      <c r="J10" s="276">
        <f>SUM('2011'!C136:M136)+'2010'!N143/15.6466</f>
        <v>238.05191054337013</v>
      </c>
      <c r="K10" s="276">
        <f>(SUM('2010'!C143:M143)+'2009'!N136)/15.6466</f>
        <v>291.48113269158728</v>
      </c>
      <c r="L10" s="276">
        <f>(SUM('2009'!C136:M136)+'2008'!N112)/15.6466</f>
        <v>938291.56603052036</v>
      </c>
      <c r="M10" s="276">
        <f>(SUM('2008'!C112:M112)+'2007'!N95)/15.6466</f>
        <v>12078036.790058021</v>
      </c>
      <c r="N10" s="276">
        <f>(SUM('2007'!C95:M95)+'2006'!N101)/15.6466</f>
        <v>7514385.9057402667</v>
      </c>
      <c r="O10" s="276">
        <f>(SUM('2006'!C101:M101)+'2005'!O102)/15.6466</f>
        <v>7193164.3058480108</v>
      </c>
    </row>
    <row r="11" spans="2:15" x14ac:dyDescent="0.25">
      <c r="B11" s="51" t="s">
        <v>2</v>
      </c>
      <c r="C11" s="45">
        <f>SUM('2018'!C181:M181)+'2017'!N181</f>
        <v>11041003.086457323</v>
      </c>
      <c r="D11" s="45">
        <f>SUM('2017'!C181:M181)+'2016'!N134</f>
        <v>11611820.307709549</v>
      </c>
      <c r="E11" s="45">
        <f>SUM('2016'!C134:M134)+'2015'!N133</f>
        <v>9942856.3597470205</v>
      </c>
      <c r="F11" s="45">
        <f>SUM('2015'!C133:M133)+'2014'!N162</f>
        <v>11526705.370705714</v>
      </c>
      <c r="G11" s="45">
        <f>SUM('2014'!C162:M162)+'2013'!N160</f>
        <v>16249889.546703126</v>
      </c>
      <c r="H11" s="45">
        <f>SUM('2013'!C160:M160)+'2012'!N148</f>
        <v>17888364.253868908</v>
      </c>
      <c r="I11" s="276">
        <f>SUM('2012'!C148:M148)+'2011'!N137</f>
        <v>18389849.401869778</v>
      </c>
      <c r="J11" s="276">
        <f>SUM('2011'!C137:M137)+'2010'!N144/15.6466</f>
        <v>28046571.465553038</v>
      </c>
      <c r="K11" s="276">
        <f>(SUM('2010'!C144:M144)+'2009'!N137)/15.6466</f>
        <v>23389904.373297803</v>
      </c>
      <c r="L11" s="276">
        <f>(SUM('2009'!C137:M137)+'2008'!N113)/15.6466</f>
        <v>11163742.319368279</v>
      </c>
      <c r="M11" s="276">
        <f>(SUM('2008'!C113:M113)+'2007'!N96)/15.6466</f>
        <v>3768014.0731372233</v>
      </c>
      <c r="N11" s="276">
        <f>(SUM('2007'!C96:M96)+'2006'!N102)/15.6466</f>
        <v>4271987.8273939406</v>
      </c>
      <c r="O11" s="276">
        <f>(SUM('2006'!C102:M102)+'2005'!O103)/15.6466</f>
        <v>4034041.7785123712</v>
      </c>
    </row>
    <row r="12" spans="2:15" x14ac:dyDescent="0.25">
      <c r="B12" s="51" t="s">
        <v>39</v>
      </c>
      <c r="D12" s="45"/>
      <c r="E12" s="45"/>
      <c r="G12" s="45">
        <f>SUM('2014'!C163:M163)+'2013'!N161</f>
        <v>837475.34962178965</v>
      </c>
      <c r="H12" s="45">
        <f>SUM('2013'!C161:M161)+'2012'!N149</f>
        <v>482191.40558159276</v>
      </c>
      <c r="I12" s="276">
        <f>SUM('2012'!C149:M149)+'2011'!N138</f>
        <v>339304.26105908875</v>
      </c>
      <c r="J12" s="276">
        <f>SUM('2011'!C138:M138)+'2010'!N145/15.6466</f>
        <v>1128295.9162411764</v>
      </c>
      <c r="K12" s="276">
        <f>(SUM('2010'!C145:M145)+'2009'!N138)/15.6466</f>
        <v>3149401.2834813301</v>
      </c>
      <c r="L12" s="276">
        <f>(SUM('2009'!C138:M138)+'2008'!N114)/15.6466</f>
        <v>2983739.1062283507</v>
      </c>
      <c r="M12" s="276">
        <f>(SUM('2008'!C114:M114)+'2007'!N97)/15.6466</f>
        <v>9621.3420577344114</v>
      </c>
      <c r="N12" s="276">
        <f>(SUM('2007'!C97:M97)+'2006'!N103)/15.6466</f>
        <v>8981.1756489854288</v>
      </c>
      <c r="O12" s="276">
        <f>(SUM('2006'!C103:M103)+'2005'!O104)/15.6466</f>
        <v>8621.7418965679826</v>
      </c>
    </row>
    <row r="13" spans="2:15" x14ac:dyDescent="0.25">
      <c r="B13" s="51" t="s">
        <v>35</v>
      </c>
      <c r="C13" s="45">
        <f>SUM('2018'!C182:M182)+'2017'!N182</f>
        <v>1150.2292381847028</v>
      </c>
      <c r="D13" s="45">
        <f>SUM('2017'!C182:M182)+'2016'!N135</f>
        <v>19758.628586859664</v>
      </c>
      <c r="E13" s="45">
        <f>SUM('2016'!C135:M135)+'2015'!N134</f>
        <v>1331.5400844165788</v>
      </c>
      <c r="F13" s="45">
        <f>SUM('2015'!C134:M134)+'2014'!N164</f>
        <v>3307.6299346125461</v>
      </c>
      <c r="G13" s="45">
        <f>SUM('2014'!C164:M164)+'2013'!N162</f>
        <v>3134.3836804446205</v>
      </c>
      <c r="H13" s="45">
        <f>SUM('2013'!C162:M162)+'2012'!N150</f>
        <v>5854.5923040705429</v>
      </c>
      <c r="I13" s="276">
        <f>SUM('2012'!C150:M150)+'2011'!N139</f>
        <v>820.21852220430912</v>
      </c>
      <c r="J13" s="276">
        <f>SUM('2011'!C139:M139)+'2010'!N146/15.6466</f>
        <v>860.87017049773283</v>
      </c>
      <c r="K13" s="276">
        <f>(SUM('2010'!C146:M146)+'2009'!N139)/15.6466</f>
        <v>928.39001677098338</v>
      </c>
      <c r="L13" s="276">
        <f>(SUM('2009'!C139:M139)+'2008'!N115)/15.6466</f>
        <v>7830.0905482070466</v>
      </c>
      <c r="M13" s="276">
        <f>(SUM('2008'!C115:M115)+'2007'!N98)/15.6466</f>
        <v>101270.65596398496</v>
      </c>
      <c r="N13" s="276">
        <f>(SUM('2007'!C98:M98)+'2006'!N104)/15.6466</f>
        <v>88028.112185862803</v>
      </c>
      <c r="O13" s="276">
        <f>(SUM('2006'!C104:M104)+'2005'!O105)/15.6466</f>
        <v>84569.820428893654</v>
      </c>
    </row>
    <row r="14" spans="2:15" x14ac:dyDescent="0.25">
      <c r="B14" s="51" t="s">
        <v>4</v>
      </c>
      <c r="C14" s="45">
        <f>SUM('2018'!C183:M183)+'2017'!N183</f>
        <v>71757.334674940081</v>
      </c>
      <c r="D14" s="45">
        <f>SUM('2017'!C183:M183)+'2016'!N136</f>
        <v>57359.236607162755</v>
      </c>
      <c r="E14" s="45">
        <f>SUM('2016'!C136:M136)+'2015'!N135</f>
        <v>43545.257243521715</v>
      </c>
      <c r="F14" s="45">
        <f>SUM('2015'!C135:M135)+'2014'!N164</f>
        <v>48267.761121574127</v>
      </c>
      <c r="G14" s="45">
        <f>SUM('2014'!C165:M165)+'2013'!N163</f>
        <v>39234.531119775871</v>
      </c>
      <c r="H14" s="45">
        <f>SUM('2013'!C163:M163)+'2012'!N151</f>
        <v>44149.050034402637</v>
      </c>
      <c r="I14" s="276">
        <f>SUM('2012'!C151:M151)+'2011'!N140</f>
        <v>10768.254667433841</v>
      </c>
      <c r="J14" s="276">
        <f>SUM('2011'!C140:M140)+'2010'!N147/15.6466</f>
        <v>11122.848554174707</v>
      </c>
      <c r="K14" s="276">
        <f>(SUM('2010'!C147:M147)+'2009'!N140)/15.6466</f>
        <v>7546.1157554688334</v>
      </c>
      <c r="L14" s="276">
        <f>(SUM('2009'!C140:M140)+'2008'!N116)/15.6466</f>
        <v>155972.48714843663</v>
      </c>
      <c r="M14" s="276">
        <f>(SUM('2008'!C116:M116)+'2007'!N99)/15.6466</f>
        <v>1192331.4481377006</v>
      </c>
      <c r="N14" s="276">
        <f>(SUM('2007'!C99:M99)+'2006'!N105)/15.6466</f>
        <v>599520.20536690031</v>
      </c>
      <c r="O14" s="276">
        <f>(SUM('2006'!C105:M105)+'2005'!O106)/15.6466</f>
        <v>870773.36443989258</v>
      </c>
    </row>
    <row r="15" spans="2:15" x14ac:dyDescent="0.25">
      <c r="B15" s="260" t="s">
        <v>101</v>
      </c>
      <c r="C15" s="45">
        <f>SUM('2018'!C184:M184)+'2017'!N184</f>
        <v>265909.44641404925</v>
      </c>
      <c r="D15" s="45">
        <f>SUM('2017'!C184:M184)</f>
        <v>145042.82274985558</v>
      </c>
      <c r="E15" s="45"/>
      <c r="F15" s="45"/>
      <c r="G15" s="45"/>
      <c r="H15" s="45"/>
      <c r="I15" s="276"/>
      <c r="J15" s="276"/>
      <c r="K15" s="276"/>
      <c r="L15" s="276"/>
      <c r="M15" s="276"/>
      <c r="N15" s="276"/>
      <c r="O15" s="276"/>
    </row>
    <row r="16" spans="2:15" x14ac:dyDescent="0.25">
      <c r="B16" s="260" t="s">
        <v>102</v>
      </c>
      <c r="C16" s="45">
        <f>SUM('2018'!C185:M185)+'2017'!N185</f>
        <v>1553019.6908791307</v>
      </c>
      <c r="D16" s="45">
        <f>SUM('2017'!C185:M185)</f>
        <v>602755.86262921523</v>
      </c>
      <c r="E16" s="45"/>
      <c r="F16" s="45"/>
      <c r="G16" s="45"/>
      <c r="H16" s="45"/>
      <c r="I16" s="276"/>
      <c r="J16" s="276"/>
      <c r="K16" s="276"/>
      <c r="L16" s="276"/>
      <c r="M16" s="276"/>
      <c r="N16" s="276"/>
      <c r="O16" s="276"/>
    </row>
    <row r="17" spans="2:15" x14ac:dyDescent="0.25">
      <c r="B17" s="51" t="s">
        <v>5</v>
      </c>
      <c r="C17" s="45">
        <f>SUM('2018'!C186:M186)+'2017'!N186</f>
        <v>192392.53855697025</v>
      </c>
      <c r="D17" s="45">
        <f>SUM('2017'!C186:M186)+'2016'!N137</f>
        <v>123884.90318608438</v>
      </c>
      <c r="E17" s="45">
        <f>SUM('2016'!C137:M137)+'2015'!N136</f>
        <v>103787.04552586567</v>
      </c>
      <c r="F17" s="45">
        <f>SUM('2015'!C136:M136)+'2014'!N165</f>
        <v>97729.722602011432</v>
      </c>
      <c r="G17" s="45">
        <f>SUM('2014'!C166:M166)+'2013'!N164</f>
        <v>104496.57656076417</v>
      </c>
      <c r="H17" s="45">
        <f>SUM('2013'!C164:M164)+'2012'!N152</f>
        <v>125887.71613216634</v>
      </c>
      <c r="I17" s="276">
        <f>SUM('2012'!C152:M152)+'2011'!N141</f>
        <v>119591.32187543109</v>
      </c>
      <c r="J17" s="276">
        <f>SUM('2011'!C141:M141)+'2010'!N148/15.6466</f>
        <v>111485.27292145268</v>
      </c>
      <c r="K17" s="276">
        <f>(SUM('2010'!C148:M148)+'2009'!N141)/15.6466</f>
        <v>174849.30396148027</v>
      </c>
      <c r="L17" s="276">
        <f>(SUM('2009'!C141:M141)+'2008'!N117)/15.6466</f>
        <v>93162.445320472892</v>
      </c>
      <c r="M17" s="276">
        <f>(SUM('2008'!C117:M117)+'2007'!N100)/15.6466</f>
        <v>30626.739816184127</v>
      </c>
      <c r="N17" s="276">
        <f>(SUM('2007'!C100:M100)+'2006'!N106)/15.6466</f>
        <v>41005.538753439352</v>
      </c>
      <c r="O17" s="276">
        <f>(SUM('2006'!C106:M106)+'2005'!O107)/15.6466</f>
        <v>82357.935877616052</v>
      </c>
    </row>
    <row r="18" spans="2:15" x14ac:dyDescent="0.25">
      <c r="B18" s="51" t="s">
        <v>43</v>
      </c>
      <c r="C18" s="45">
        <f>SUM('2018'!C187:M187)+'2017'!N187</f>
        <v>3028705.1518506166</v>
      </c>
      <c r="D18" s="45">
        <f>SUM('2017'!C187:M187)+'2016'!N138</f>
        <v>2647584.433628852</v>
      </c>
      <c r="E18" s="45">
        <f>SUM('2016'!C138:M138)+'2015'!N137</f>
        <v>2523603.157501894</v>
      </c>
      <c r="F18" s="45">
        <f>SUM('2015'!C137:M137)+'2014'!N166</f>
        <v>981242.70065357152</v>
      </c>
      <c r="G18" s="45">
        <f>SUM('2014'!C167:M167)+'2013'!N165</f>
        <v>1154203.4943859361</v>
      </c>
      <c r="H18" s="45">
        <f>SUM('2013'!C165:M165)+'2012'!N153</f>
        <v>1079260.2231362469</v>
      </c>
      <c r="I18" s="276">
        <f>SUM('2012'!C153:M153)+'2011'!N142</f>
        <v>679415.41989445989</v>
      </c>
      <c r="J18" s="276">
        <f>SUM('2011'!C142:M142)+'2010'!N149/15.6466</f>
        <v>608191.13530379022</v>
      </c>
      <c r="K18" s="276">
        <f>(SUM('2010'!C149:M149)+'2009'!N142)/15.6466</f>
        <v>0</v>
      </c>
      <c r="L18" s="276">
        <f>(SUM('2009'!C142:M142)+'2008'!N118)/15.6466</f>
        <v>17144.253218845894</v>
      </c>
      <c r="M18" s="276">
        <f>(SUM('2008'!C118:M118)+'2007'!N101)/15.6466</f>
        <v>280349.54692819697</v>
      </c>
      <c r="N18" s="276">
        <f>(SUM('2007'!C101:M101)+'2006'!N107)/15.6466</f>
        <v>151466.46516300397</v>
      </c>
      <c r="O18" s="276">
        <f>(SUM('2006'!C107:M107)+'2005'!O108)/15.6466</f>
        <v>169825.11851384805</v>
      </c>
    </row>
    <row r="19" spans="2:15" x14ac:dyDescent="0.25">
      <c r="B19" s="51" t="s">
        <v>11</v>
      </c>
      <c r="C19" s="45">
        <f>SUM('2018'!C188:M188)+'2017'!N188</f>
        <v>0</v>
      </c>
      <c r="D19" s="45">
        <f>SUM('2017'!C188:M188)+'2016'!N139</f>
        <v>1688215.1639817432</v>
      </c>
      <c r="E19" s="45">
        <f>SUM('2016'!C139:M139)+'2015'!N138</f>
        <v>3079212.2724481965</v>
      </c>
      <c r="F19" s="45">
        <f>SUM('2015'!C138:M138)+'2014'!N167</f>
        <v>1286143.0311165545</v>
      </c>
      <c r="G19" s="45">
        <f>SUM('2014'!C168:M168)+'2013'!N166</f>
        <v>1042953.566935997</v>
      </c>
      <c r="H19" s="45">
        <f>SUM('2013'!C166:M166)+'2012'!N154</f>
        <v>1255003.3053013526</v>
      </c>
      <c r="I19" s="276">
        <f>SUM('2012'!C154:M154)+'2011'!N143</f>
        <v>1283452.1246815249</v>
      </c>
      <c r="J19" s="276">
        <f>SUM('2011'!C143:M143)+'2010'!N150/15.6466</f>
        <v>1108142.5777810046</v>
      </c>
      <c r="K19" s="276">
        <f>(SUM('2010'!C150:M150)+'2009'!N143)/15.6466</f>
        <v>149747.70397463307</v>
      </c>
      <c r="L19" s="276">
        <f>(SUM('2009'!C143:M143)+'2008'!N119)/15.6466</f>
        <v>1198969.5378631919</v>
      </c>
      <c r="M19" s="276">
        <f>(SUM('2008'!C119:M119)+'2007'!N102)/15.6466</f>
        <v>2065.7104735875332</v>
      </c>
      <c r="N19" s="276">
        <f>(SUM('2007'!C102:M102)+'2006'!N108)/15.6466</f>
        <v>1902.9279224566658</v>
      </c>
      <c r="O19" s="276">
        <f>(SUM('2006'!C108:M108)+'2005'!O109)/15.6466</f>
        <v>1048.1864651486278</v>
      </c>
    </row>
    <row r="20" spans="2:15" x14ac:dyDescent="0.25">
      <c r="B20" s="296" t="s">
        <v>104</v>
      </c>
      <c r="C20" s="45">
        <f>SUM('2018'!C189:M189)+'2017'!N189</f>
        <v>2200546.4425015156</v>
      </c>
      <c r="D20" s="45">
        <f>SUM('2017'!C189:M189)</f>
        <v>1898820.9264787135</v>
      </c>
      <c r="E20" s="45"/>
      <c r="F20" s="45"/>
      <c r="G20" s="45"/>
      <c r="H20" s="45"/>
      <c r="I20" s="276"/>
      <c r="J20" s="276"/>
      <c r="K20" s="276"/>
      <c r="L20" s="276"/>
      <c r="M20" s="276"/>
      <c r="N20" s="276"/>
      <c r="O20" s="276"/>
    </row>
    <row r="21" spans="2:15" x14ac:dyDescent="0.25">
      <c r="B21" s="51" t="s">
        <v>6</v>
      </c>
      <c r="C21" s="45">
        <f>SUM('2018'!C190:M190)+'2017'!N190</f>
        <v>1537.9445870215745</v>
      </c>
      <c r="D21" s="45">
        <f>SUM('2017'!C190:M190)+'2016'!N140</f>
        <v>839251.60669373907</v>
      </c>
      <c r="E21" s="45">
        <f>SUM('2016'!C140:M140)+'2015'!N139</f>
        <v>336891.1915866849</v>
      </c>
      <c r="F21" s="45">
        <f>SUM('2015'!C139:M139)+'2014'!N168</f>
        <v>169377.37267541513</v>
      </c>
      <c r="G21" s="45">
        <f>SUM('2014'!C169:M169)+'2013'!N167</f>
        <v>22891.374954186442</v>
      </c>
      <c r="H21" s="45">
        <f>SUM('2013'!C167:M167)+'2012'!N155</f>
        <v>30817.064473686303</v>
      </c>
      <c r="I21" s="276">
        <f>SUM('2012'!C155:M155)+'2011'!N144</f>
        <v>54329.09636583666</v>
      </c>
      <c r="J21" s="276">
        <f>SUM('2011'!C144:M144)+'2010'!N151/15.6466</f>
        <v>209362.30507215022</v>
      </c>
      <c r="K21" s="276">
        <f>(SUM('2010'!C151:M151)+'2009'!N144)/15.6466</f>
        <v>1180752.7379153904</v>
      </c>
      <c r="L21" s="276">
        <f>(SUM('2009'!C144:M144)+'2008'!N120)/15.6466</f>
        <v>888033.04615160462</v>
      </c>
      <c r="M21" s="276">
        <f>(SUM('2008'!C120:M120)+'2007'!N103)/15.6466</f>
        <v>30887021.762398291</v>
      </c>
      <c r="N21" s="276">
        <f>(SUM('2007'!C103:M103)+'2006'!N109)/15.6466</f>
        <v>263887985.48122126</v>
      </c>
      <c r="O21" s="276">
        <f>(SUM('2006'!C109:M109)+'2005'!O110)/15.6466</f>
        <v>0</v>
      </c>
    </row>
    <row r="22" spans="2:15" x14ac:dyDescent="0.25">
      <c r="B22" s="260" t="s">
        <v>106</v>
      </c>
      <c r="C22" s="45">
        <f>SUM('2018'!C191:M191)+'2017'!N191</f>
        <v>358.32373275440204</v>
      </c>
      <c r="D22" s="45">
        <f>SUM('2017'!C191:M191)</f>
        <v>6390.1863407741748</v>
      </c>
      <c r="E22" s="45"/>
      <c r="F22" s="45"/>
      <c r="G22" s="45"/>
      <c r="H22" s="45"/>
      <c r="I22" s="276"/>
      <c r="J22" s="276"/>
      <c r="K22" s="276"/>
      <c r="L22" s="276"/>
      <c r="M22" s="276"/>
      <c r="N22" s="276"/>
      <c r="O22" s="276"/>
    </row>
    <row r="23" spans="2:15" x14ac:dyDescent="0.25">
      <c r="B23" s="260" t="s">
        <v>90</v>
      </c>
      <c r="C23" s="45">
        <f>SUM('2018'!C192:M192)+'2017'!N192</f>
        <v>9433.6274172772464</v>
      </c>
      <c r="D23" s="45">
        <f>SUM('2017'!C192:M192)+'2016'!N141</f>
        <v>31030.520508277448</v>
      </c>
      <c r="E23" s="45">
        <f>SUM('2016'!C141:M141)</f>
        <v>79410.095888823969</v>
      </c>
      <c r="I23" s="323"/>
      <c r="J23" s="323"/>
      <c r="K23" s="323"/>
      <c r="L23" s="276">
        <f>(SUM('2009'!C145:M145)+'2008'!N121)/15.6466</f>
        <v>661396.67118644621</v>
      </c>
      <c r="M23" s="276">
        <f>(SUM('2008'!C121:M121)+'2007'!N104)/15.6466</f>
        <v>7533720.8192834193</v>
      </c>
      <c r="N23" s="276">
        <f>(SUM('2007'!C104:M104)+'2006'!N110)/15.6466</f>
        <v>14330072.727621321</v>
      </c>
      <c r="O23" s="276">
        <f>(SUM('2006'!C110:M110)+'2005'!O111)/15.6466</f>
        <v>220603464.64215872</v>
      </c>
    </row>
    <row r="24" spans="2:15" x14ac:dyDescent="0.25">
      <c r="B24" s="52" t="s">
        <v>7</v>
      </c>
      <c r="C24" s="45">
        <f>SUM('2018'!C193:M193)+'2017'!N193</f>
        <v>860629.72781082755</v>
      </c>
      <c r="D24" s="45">
        <f>SUM('2017'!C193:M193)+'2016'!N142</f>
        <v>1008744.8914645911</v>
      </c>
      <c r="E24" s="45">
        <f>SUM('2016'!C142:M142)+'2015'!N140</f>
        <v>710676.36232542503</v>
      </c>
      <c r="F24" s="45">
        <f>SUM('2015'!C140:M140)+'2014'!N170</f>
        <v>613711.49608708255</v>
      </c>
      <c r="G24" s="45">
        <f>SUM('2014'!C170:M170)+'2013'!N168</f>
        <v>520804.92982555466</v>
      </c>
      <c r="H24" s="45">
        <f>SUM('2013'!C168:M168)+'2012'!N156</f>
        <v>403593.94450570049</v>
      </c>
      <c r="I24" s="276">
        <f>SUM('2012'!C156:M156)+'2011'!N145</f>
        <v>348584.64756132301</v>
      </c>
      <c r="J24" s="276">
        <f>SUM('2011'!D145:N145)+'2010'!O152</f>
        <v>295181.87867597555</v>
      </c>
      <c r="K24" s="276">
        <f>(SUM('2010'!C152:M152)+'2009'!N145)/15.6466</f>
        <v>43300.9178226164</v>
      </c>
      <c r="L24" s="276">
        <f>(SUM('2009'!C146:M146)+'2008'!N122)/15.6466</f>
        <v>2757157.3445506738</v>
      </c>
      <c r="M24" s="276">
        <f>(SUM('2008'!C122:M122)+'2007'!N105)/15.6466</f>
        <v>0</v>
      </c>
      <c r="N24" s="276">
        <f>(SUM('2007'!C105:M105)+'2006'!N111)/15.6466</f>
        <v>9896.5046719514121</v>
      </c>
      <c r="O24" s="276">
        <f>(SUM('2006'!C111:M111)+'2005'!O112)/15.6466</f>
        <v>-245106.13296179584</v>
      </c>
    </row>
    <row r="25" spans="2:15" x14ac:dyDescent="0.25">
      <c r="B25" s="52" t="s">
        <v>30</v>
      </c>
      <c r="C25" s="45">
        <f>SUM('2018'!C194:M194)+'2017'!N194</f>
        <v>1316.0968298293787</v>
      </c>
      <c r="D25" s="45">
        <f>SUM('2017'!C194:M194)+'2016'!N143</f>
        <v>42996.363298420882</v>
      </c>
      <c r="E25" s="45">
        <f>SUM('2016'!C143:M143)+'2015'!N141</f>
        <v>69123.466600485321</v>
      </c>
      <c r="F25" s="45">
        <f>SUM('2015'!C141:M141)+'2014'!N171</f>
        <v>70957.89027260743</v>
      </c>
      <c r="G25" s="45">
        <f>SUM('2014'!C171:M171)+'2013'!N169</f>
        <v>27969.22188507297</v>
      </c>
      <c r="H25" s="45">
        <f>SUM('2013'!C169:M169)+'2012'!N157</f>
        <v>39490.930143082398</v>
      </c>
      <c r="I25" s="276">
        <f>SUM('2012'!C157:M157)+'2011'!N146</f>
        <v>6406.0842823489947</v>
      </c>
      <c r="J25" s="276">
        <f>SUM('2011'!D146:N146)+'2010'!O153</f>
        <v>251869.80944487534</v>
      </c>
      <c r="K25" s="276">
        <f>(SUM('2010'!C153:M153)+'2009'!N146)/15.6466</f>
        <v>224034.09895413904</v>
      </c>
      <c r="L25" s="276">
        <f>(SUM('2009'!C147:M147)+'2008'!N123)/15.6466</f>
        <v>30468779.392486878</v>
      </c>
      <c r="M25" s="276">
        <f>(SUM('2008'!C123:M123)+'2007'!N106)/15.6466</f>
        <v>253928119.08018357</v>
      </c>
      <c r="N25" s="276">
        <f>(SUM('2007'!C106:M106)+'2006'!N112)/15.6466</f>
        <v>0</v>
      </c>
      <c r="O25" s="276">
        <f>(SUM('2006'!C112:M112)+'2005'!O113)/15.6466</f>
        <v>0</v>
      </c>
    </row>
    <row r="26" spans="2:15" x14ac:dyDescent="0.25">
      <c r="B26" s="52" t="s">
        <v>29</v>
      </c>
      <c r="C26" s="45">
        <f>SUM('2018'!C195:M195)+'2017'!N195</f>
        <v>22044391.676462032</v>
      </c>
      <c r="D26" s="45">
        <f>SUM('2017'!C195:M195)+'2016'!N144</f>
        <v>18156592.39917399</v>
      </c>
      <c r="E26" s="45">
        <f>SUM('2016'!C144:M144)+'2015'!N142</f>
        <v>15580704.349907836</v>
      </c>
      <c r="F26" s="45">
        <f>SUM('2015'!C142:M142)+'2014'!N172</f>
        <v>12339145.276848666</v>
      </c>
      <c r="G26" s="45">
        <f>SUM('2014'!C172:M172)+'2013'!N170</f>
        <v>11427484.328810826</v>
      </c>
      <c r="H26" s="45">
        <f>SUM('2013'!C170:M170)+'2012'!N158</f>
        <v>13100581.652791798</v>
      </c>
      <c r="I26" s="276">
        <f>SUM('2012'!C158:M158)+'2011'!N149</f>
        <v>13761892.210706044</v>
      </c>
      <c r="J26" s="276">
        <f>SUM('2011'!D147:N147)+'2010'!O154</f>
        <v>4515136.5790240755</v>
      </c>
      <c r="K26" s="276">
        <f>(SUM('2010'!C154:M154)+'2009'!N147)/15.6466</f>
        <v>2451.9725813816813</v>
      </c>
      <c r="L26" s="276">
        <f>(SUM('2009'!C148:M148)+'2008'!N124)/15.6466</f>
        <v>1704142.6328423673</v>
      </c>
      <c r="M26" s="276">
        <f>(SUM('2008'!C124:M124)+'2007'!N107)/15.6466</f>
        <v>13806420.480487786</v>
      </c>
      <c r="N26" s="276">
        <f>(SUM('2007'!C107:M107)+'2006'!N113)/15.6466</f>
        <v>0</v>
      </c>
      <c r="O26" s="276">
        <f>(SUM('2006'!C113:M113)+'2005'!O114)/15.6466</f>
        <v>0</v>
      </c>
    </row>
    <row r="27" spans="2:15" s="138" customFormat="1" ht="13" x14ac:dyDescent="0.3">
      <c r="B27" s="284" t="s">
        <v>14</v>
      </c>
      <c r="C27" s="285">
        <f>SUM(C4:C26)</f>
        <v>562773476.57000005</v>
      </c>
      <c r="D27" s="285">
        <f t="shared" ref="D27:I27" si="0">SUM(D4:D26)</f>
        <v>521325643.90999997</v>
      </c>
      <c r="E27" s="285">
        <f t="shared" si="0"/>
        <v>493860581.76999986</v>
      </c>
      <c r="F27" s="285">
        <f t="shared" si="0"/>
        <v>431979804.97105515</v>
      </c>
      <c r="G27" s="285">
        <f t="shared" si="0"/>
        <v>404462061.15999997</v>
      </c>
      <c r="H27" s="285">
        <f t="shared" si="0"/>
        <v>383730983.25</v>
      </c>
      <c r="I27" s="324">
        <f t="shared" si="0"/>
        <v>389781288.13000005</v>
      </c>
      <c r="J27" s="324">
        <f t="shared" ref="J27:O27" si="1">SUM(J4:J26)</f>
        <v>361767234.87316322</v>
      </c>
      <c r="K27" s="324">
        <f t="shared" si="1"/>
        <v>259716252.74825853</v>
      </c>
      <c r="L27" s="324">
        <f t="shared" si="1"/>
        <v>331026666.384489</v>
      </c>
      <c r="M27" s="324">
        <f t="shared" si="1"/>
        <v>600403820.98219419</v>
      </c>
      <c r="N27" s="324">
        <f t="shared" si="1"/>
        <v>556455909.29914486</v>
      </c>
      <c r="O27" s="324">
        <f t="shared" si="1"/>
        <v>440716730.77718908</v>
      </c>
    </row>
    <row r="28" spans="2:15" s="138" customFormat="1" ht="13" x14ac:dyDescent="0.3">
      <c r="B28" s="284" t="s">
        <v>99</v>
      </c>
      <c r="C28" s="285">
        <f>C27-C26</f>
        <v>540729084.893538</v>
      </c>
      <c r="D28" s="285">
        <f>D27-D26</f>
        <v>503169051.51082599</v>
      </c>
      <c r="E28" s="285">
        <f>E27-E26</f>
        <v>478279877.42009205</v>
      </c>
      <c r="F28" s="285">
        <f t="shared" ref="F28:H28" si="2">F27-F26</f>
        <v>419640659.69420648</v>
      </c>
      <c r="G28" s="285">
        <f t="shared" si="2"/>
        <v>393034576.83118916</v>
      </c>
      <c r="H28" s="285">
        <f t="shared" si="2"/>
        <v>370630401.5972082</v>
      </c>
      <c r="I28" s="324">
        <f>I27-I26</f>
        <v>376019395.919294</v>
      </c>
      <c r="J28" s="324">
        <f t="shared" ref="J28:O28" si="3">J27-J26</f>
        <v>357252098.29413915</v>
      </c>
      <c r="K28" s="324">
        <f t="shared" si="3"/>
        <v>259713800.77567714</v>
      </c>
      <c r="L28" s="324">
        <f t="shared" si="3"/>
        <v>329322523.75164664</v>
      </c>
      <c r="M28" s="324">
        <f t="shared" si="3"/>
        <v>586597400.50170636</v>
      </c>
      <c r="N28" s="324">
        <f t="shared" si="3"/>
        <v>556455909.29914486</v>
      </c>
      <c r="O28" s="324">
        <f t="shared" si="3"/>
        <v>440716730.77718908</v>
      </c>
    </row>
    <row r="29" spans="2:15" x14ac:dyDescent="0.25">
      <c r="B29" s="283" t="s">
        <v>96</v>
      </c>
      <c r="C29" s="45">
        <f>C4+C6+C5</f>
        <v>167410170.65092915</v>
      </c>
      <c r="D29" s="45">
        <f>D4+D6+D5</f>
        <v>159146132.1316309</v>
      </c>
      <c r="E29" s="45">
        <f>E4+E6</f>
        <v>150356921.65536931</v>
      </c>
      <c r="F29" s="45">
        <f t="shared" ref="F29:G29" si="4">F4+F6</f>
        <v>134866206.60069531</v>
      </c>
      <c r="G29" s="45">
        <f t="shared" si="4"/>
        <v>136040147.41144156</v>
      </c>
      <c r="H29" s="45">
        <f t="shared" ref="H29:I29" si="5">H4+H6</f>
        <v>134518036.35493377</v>
      </c>
      <c r="I29" s="276">
        <f t="shared" si="5"/>
        <v>140247419.5771763</v>
      </c>
      <c r="J29" s="276">
        <f t="shared" ref="J29:O29" si="6">J4+J6</f>
        <v>164159980.77870643</v>
      </c>
      <c r="K29" s="276">
        <f t="shared" si="6"/>
        <v>85699877.576439098</v>
      </c>
      <c r="L29" s="276">
        <f t="shared" si="6"/>
        <v>149831412.86755013</v>
      </c>
      <c r="M29" s="276">
        <f t="shared" si="6"/>
        <v>143875472.47773668</v>
      </c>
      <c r="N29" s="276">
        <f t="shared" si="6"/>
        <v>129936911.84113593</v>
      </c>
      <c r="O29" s="276">
        <f t="shared" si="6"/>
        <v>113219788.18220934</v>
      </c>
    </row>
    <row r="30" spans="2:15" x14ac:dyDescent="0.25">
      <c r="B30" s="283" t="s">
        <v>97</v>
      </c>
      <c r="C30" s="45">
        <f>C8+C10+C11+C9</f>
        <v>365110179.15986103</v>
      </c>
      <c r="D30" s="45">
        <f>D8+D10+D11+D9</f>
        <v>334911083.83304083</v>
      </c>
      <c r="E30" s="45">
        <f>E8+E10+E11</f>
        <v>320975375.37551749</v>
      </c>
      <c r="F30" s="45">
        <f t="shared" ref="F30:H30" si="7">F8+F10+F11</f>
        <v>281503715.48904777</v>
      </c>
      <c r="G30" s="45">
        <f t="shared" si="7"/>
        <v>253241265.99077809</v>
      </c>
      <c r="H30" s="45">
        <f t="shared" si="7"/>
        <v>232646117.01066217</v>
      </c>
      <c r="I30" s="276">
        <f t="shared" ref="I30:O30" si="8">I8+I10+I11</f>
        <v>228834216.15045822</v>
      </c>
      <c r="J30" s="276">
        <f t="shared" si="8"/>
        <v>189367604.90126762</v>
      </c>
      <c r="K30" s="276">
        <f t="shared" si="8"/>
        <v>169083362.64735621</v>
      </c>
      <c r="L30" s="276">
        <f t="shared" si="8"/>
        <v>140258926.50939339</v>
      </c>
      <c r="M30" s="276">
        <f t="shared" si="8"/>
        <v>148756800.91872713</v>
      </c>
      <c r="N30" s="276">
        <f t="shared" si="8"/>
        <v>147400138.31945381</v>
      </c>
      <c r="O30" s="276">
        <f t="shared" si="8"/>
        <v>105921387.91816086</v>
      </c>
    </row>
    <row r="31" spans="2:15" x14ac:dyDescent="0.25">
      <c r="B31" s="283" t="s">
        <v>98</v>
      </c>
      <c r="C31" s="45">
        <f>C25+C26+C16+C17</f>
        <v>23791120.002727963</v>
      </c>
      <c r="D31" s="45">
        <f>D24+D25+D15+D16</f>
        <v>1799539.940142083</v>
      </c>
      <c r="E31" s="45">
        <f t="shared" ref="E31:I31" si="9">E24+E25</f>
        <v>779799.82892591041</v>
      </c>
      <c r="F31" s="45">
        <f t="shared" si="9"/>
        <v>684669.38635968999</v>
      </c>
      <c r="G31" s="45">
        <f t="shared" si="9"/>
        <v>548774.1517106276</v>
      </c>
      <c r="H31" s="45">
        <f t="shared" si="9"/>
        <v>443084.87464878289</v>
      </c>
      <c r="I31" s="276">
        <f t="shared" si="9"/>
        <v>354990.73184367199</v>
      </c>
      <c r="J31" s="276">
        <f t="shared" ref="J31:O31" si="10">J24+J25</f>
        <v>547051.68812085083</v>
      </c>
      <c r="K31" s="276">
        <f t="shared" si="10"/>
        <v>267335.01677675545</v>
      </c>
      <c r="L31" s="276">
        <f t="shared" si="10"/>
        <v>33225936.737037551</v>
      </c>
      <c r="M31" s="276">
        <f t="shared" si="10"/>
        <v>253928119.08018357</v>
      </c>
      <c r="N31" s="276">
        <f t="shared" si="10"/>
        <v>9896.5046719514121</v>
      </c>
      <c r="O31" s="276">
        <f t="shared" si="10"/>
        <v>-245106.13296179584</v>
      </c>
    </row>
    <row r="32" spans="2:15" x14ac:dyDescent="0.25">
      <c r="B32" s="283" t="s">
        <v>112</v>
      </c>
      <c r="C32" s="45">
        <f>C7+C20+C21+C22+C23+C24</f>
        <v>3094484.5943040615</v>
      </c>
      <c r="D32" s="45">
        <f>D7+D19+D20+D21+D22+D23</f>
        <v>4463708.4040032476</v>
      </c>
      <c r="E32" s="45"/>
      <c r="F32" s="45"/>
      <c r="G32" s="45"/>
      <c r="H32" s="45"/>
      <c r="I32" s="276"/>
      <c r="J32" s="276"/>
      <c r="K32" s="276"/>
      <c r="L32" s="276"/>
      <c r="M32" s="276"/>
      <c r="N32" s="276"/>
      <c r="O32" s="276"/>
    </row>
    <row r="34" spans="2:15" x14ac:dyDescent="0.25">
      <c r="B34" s="286" t="s">
        <v>100</v>
      </c>
      <c r="C34">
        <v>36382185.590000004</v>
      </c>
      <c r="D34">
        <v>36382185.590000004</v>
      </c>
      <c r="E34" s="287">
        <v>35096306.390000001</v>
      </c>
      <c r="F34" s="288">
        <v>34223945</v>
      </c>
      <c r="G34">
        <v>33170456.870000001</v>
      </c>
      <c r="H34">
        <v>33034194.91</v>
      </c>
      <c r="I34">
        <v>32646451.710000001</v>
      </c>
    </row>
    <row r="35" spans="2:15" x14ac:dyDescent="0.25">
      <c r="C35" s="45">
        <f>C34+C27</f>
        <v>599155662.16000009</v>
      </c>
      <c r="D35" s="45">
        <f>D34+D27</f>
        <v>557707829.5</v>
      </c>
      <c r="E35" s="45">
        <f>E34+E27</f>
        <v>528956888.15999985</v>
      </c>
      <c r="F35" s="45">
        <f>F34+F27</f>
        <v>466203749.97105515</v>
      </c>
      <c r="G35" s="45">
        <f t="shared" ref="G35:H35" si="11">G34+G27</f>
        <v>437632518.02999997</v>
      </c>
      <c r="H35" s="45">
        <f t="shared" si="11"/>
        <v>416765178.16000003</v>
      </c>
      <c r="I35" s="45">
        <f>I34+I27</f>
        <v>422427739.84000003</v>
      </c>
    </row>
    <row r="37" spans="2:15" x14ac:dyDescent="0.25">
      <c r="C37">
        <f>159.15+334.91+1.8+4.46</f>
        <v>500.32000000000005</v>
      </c>
      <c r="D37">
        <f>159.15+334.91+1.8+4.46</f>
        <v>500.32000000000005</v>
      </c>
    </row>
    <row r="38" spans="2:15" x14ac:dyDescent="0.25">
      <c r="B38" t="s">
        <v>105</v>
      </c>
    </row>
    <row r="39" spans="2:15" x14ac:dyDescent="0.25">
      <c r="B39" s="57" t="s">
        <v>21</v>
      </c>
      <c r="C39" s="57">
        <v>2018</v>
      </c>
      <c r="D39" s="57">
        <v>2017</v>
      </c>
      <c r="E39" s="57">
        <v>2016</v>
      </c>
      <c r="F39" s="57">
        <v>2015</v>
      </c>
      <c r="G39" s="57">
        <v>2014</v>
      </c>
      <c r="H39" s="57">
        <v>2013</v>
      </c>
      <c r="I39" s="316">
        <v>2012</v>
      </c>
      <c r="J39" s="57">
        <v>2011</v>
      </c>
      <c r="K39" s="57">
        <v>2010</v>
      </c>
      <c r="L39" s="316">
        <v>2009</v>
      </c>
      <c r="M39" s="57">
        <v>2008</v>
      </c>
      <c r="N39" s="57">
        <v>2007</v>
      </c>
      <c r="O39" s="316">
        <v>2006</v>
      </c>
    </row>
    <row r="40" spans="2:15" x14ac:dyDescent="0.25">
      <c r="B40" s="51" t="s">
        <v>8</v>
      </c>
      <c r="C40" s="45">
        <f>SUM('2018'!C174:N174)</f>
        <v>144580734.94004852</v>
      </c>
      <c r="D40" s="45">
        <f>SUM('2017'!C174:N174)</f>
        <v>166442561.64242718</v>
      </c>
      <c r="E40" s="45">
        <f>SUM('2016'!C130:N130)</f>
        <v>151568815.11946905</v>
      </c>
      <c r="F40" s="45">
        <f>SUM('2015'!C129:N129)</f>
        <v>137345421.25487489</v>
      </c>
      <c r="G40" s="45">
        <f>SUM('2014'!C158:N158)</f>
        <v>136435971.34387368</v>
      </c>
      <c r="H40" s="45">
        <f>SUM('2013'!C156:N156)</f>
        <v>133836459.97911514</v>
      </c>
      <c r="I40" s="45">
        <f>SUM('2012'!C144:N144)</f>
        <v>143900280.4960365</v>
      </c>
      <c r="J40" s="45">
        <f>SUM('2011'!C133:N133)</f>
        <v>78981606.662191242</v>
      </c>
      <c r="K40" s="45">
        <f>SUM('2010'!C140:N140)/15.6466</f>
        <v>72719394.761336565</v>
      </c>
      <c r="L40" s="325">
        <f>SUM('2009'!C133:N133)/15.6466</f>
        <v>155958747.91328409</v>
      </c>
      <c r="M40" s="45">
        <f>SUM('2008'!C109:N109)/15.6466</f>
        <v>140432959.7794382</v>
      </c>
      <c r="N40" s="325">
        <f>SUM('2007'!C92:N92)/15.6466</f>
        <v>135351329.70489427</v>
      </c>
      <c r="O40" s="325">
        <f>SUM('2006'!C98:N98)/15.6466</f>
        <v>123992267.64749655</v>
      </c>
    </row>
    <row r="41" spans="2:15" ht="13" x14ac:dyDescent="0.3">
      <c r="B41" s="296" t="s">
        <v>38</v>
      </c>
      <c r="C41" s="45">
        <f>SUM('2018'!C175:N175)</f>
        <v>186.98369076862568</v>
      </c>
      <c r="D41" s="45">
        <f>SUM('2017'!C175:N175)</f>
        <v>18771725.184670497</v>
      </c>
      <c r="E41" s="45"/>
      <c r="F41" s="45"/>
      <c r="G41" s="45"/>
      <c r="H41" s="45"/>
      <c r="I41" s="45"/>
      <c r="J41" s="45">
        <f>SUM('2011'!C148:N148)</f>
        <v>67808024.748328403</v>
      </c>
      <c r="K41" s="45">
        <f>SUM('2010'!C156:N156)/15.6466</f>
        <v>78451942.313114673</v>
      </c>
      <c r="L41" s="325">
        <f>SUM('2009'!C148:N148)/15.6466</f>
        <v>1348870.0598872222</v>
      </c>
      <c r="M41" s="327">
        <f>SUM('2008'!C122:N122)/15.6466</f>
        <v>2755239.0126339463</v>
      </c>
    </row>
    <row r="42" spans="2:15" x14ac:dyDescent="0.25">
      <c r="B42" s="51" t="s">
        <v>0</v>
      </c>
      <c r="C42" s="45">
        <f>SUM('2018'!C176:N176)</f>
        <v>67866.005677210065</v>
      </c>
      <c r="D42" s="45">
        <f>SUM('2017'!C176:N176)</f>
        <v>92607.752623219974</v>
      </c>
      <c r="E42" s="45">
        <f>SUM('2016'!C131:N131)</f>
        <v>118466.67142999735</v>
      </c>
      <c r="F42" s="45">
        <f>SUM('2015'!C130:N130)</f>
        <v>40785.267177566173</v>
      </c>
      <c r="G42" s="45">
        <f>SUM('2014'!C159:N159)</f>
        <v>44063.735372024552</v>
      </c>
      <c r="H42" s="45">
        <f>SUM('2013'!C157:N157)</f>
        <v>56553.149938573479</v>
      </c>
      <c r="I42" s="45">
        <f>SUM('2012'!C145:N145)</f>
        <v>28008.619602484363</v>
      </c>
      <c r="J42" s="45">
        <f>SUM('2011'!C134:N134)</f>
        <v>11218.894851274772</v>
      </c>
      <c r="K42" s="45">
        <f>SUM('2010'!C141:N141)/15.6466</f>
        <v>6108.3942523255373</v>
      </c>
      <c r="L42" s="325">
        <f>SUM('2009'!C134:N134)/15.6466</f>
        <v>14778.464050602937</v>
      </c>
      <c r="M42" s="45">
        <f>SUM('2008'!C110:N110)/15.6466</f>
        <v>9064.8654251006901</v>
      </c>
      <c r="N42" s="325">
        <f>SUM('2007'!C93:N93)/15.6466</f>
        <v>19915.41702809526</v>
      </c>
      <c r="O42" s="325">
        <f>SUM('2006'!C99:N99)/15.6466</f>
        <v>4526.8438933921771</v>
      </c>
    </row>
    <row r="43" spans="2:15" x14ac:dyDescent="0.25">
      <c r="B43" s="296" t="s">
        <v>103</v>
      </c>
      <c r="C43" s="45">
        <f>SUM('2018'!C177:N177)</f>
        <v>27180.126809282516</v>
      </c>
      <c r="D43" s="45">
        <f>SUM('2017'!C177:N177)</f>
        <v>0</v>
      </c>
      <c r="E43" s="45"/>
      <c r="F43" s="45"/>
      <c r="G43" s="45"/>
      <c r="H43" s="45"/>
      <c r="I43" s="45"/>
    </row>
    <row r="44" spans="2:15" x14ac:dyDescent="0.25">
      <c r="B44" s="51" t="s">
        <v>1</v>
      </c>
      <c r="C44" s="45">
        <f>SUM('2018'!C178:N178)</f>
        <v>349672320.50499719</v>
      </c>
      <c r="D44" s="45">
        <f>SUM('2017'!C178:N178)</f>
        <v>310507283.85376906</v>
      </c>
      <c r="E44" s="45">
        <f>SUM('2016'!C132:N132)</f>
        <v>320696703.71267712</v>
      </c>
      <c r="F44" s="45">
        <f>SUM('2015'!C131:N131)</f>
        <v>280034267.60323924</v>
      </c>
      <c r="G44" s="45">
        <f>SUM('2014'!C160:N160)</f>
        <v>238129381.96036342</v>
      </c>
      <c r="H44" s="45">
        <f>SUM('2013'!C158:N158)</f>
        <v>215250144.98911256</v>
      </c>
      <c r="I44" s="45">
        <f>SUM('2012'!C146:N146)</f>
        <v>214361366.93955314</v>
      </c>
      <c r="J44" s="45">
        <f>SUM('2011'!C135:N135)</f>
        <v>162573753.82316008</v>
      </c>
      <c r="K44" s="45">
        <f>SUM('2010'!C142:N142)/15.6466</f>
        <v>136072340.88782126</v>
      </c>
      <c r="L44" s="325">
        <f>SUM('2009'!C135:N135)/15.6466</f>
        <v>141961421.86614904</v>
      </c>
      <c r="M44" s="45">
        <f>SUM('2008'!C111:N111)/15.6466</f>
        <v>126836666.46430813</v>
      </c>
      <c r="N44" s="325">
        <f>SUM('2007'!C94:N94)/15.6466</f>
        <v>141801839.62541255</v>
      </c>
      <c r="O44" s="325">
        <f>SUM('2006'!C100:N100)/15.6466</f>
        <v>103618743.70302302</v>
      </c>
    </row>
    <row r="45" spans="2:15" x14ac:dyDescent="0.25">
      <c r="B45" s="296" t="s">
        <v>83</v>
      </c>
      <c r="C45" s="45">
        <f>SUM('2018'!C179:N179)</f>
        <v>1038.9093834684602</v>
      </c>
      <c r="D45" s="45">
        <f>SUM('2017'!C179:N179)</f>
        <v>596096.61019971815</v>
      </c>
      <c r="E45" s="45"/>
      <c r="F45" s="45"/>
      <c r="G45" s="45"/>
      <c r="H45" s="45"/>
      <c r="I45" s="45"/>
      <c r="J45" s="45">
        <f>SUM('2011'!C147:N147)</f>
        <v>5482988.0050605498</v>
      </c>
      <c r="K45" s="45">
        <f>SUM('2010'!C155:N155)/15.6466</f>
        <v>12438243.197082736</v>
      </c>
      <c r="L45" s="325">
        <f>SUM('2009'!C147:N147)/15.6466</f>
        <v>3689263.5871361918</v>
      </c>
      <c r="M45" s="45">
        <f>SUM('2008'!C121:N121)/15.6466</f>
        <v>447015.14140778227</v>
      </c>
    </row>
    <row r="46" spans="2:15" x14ac:dyDescent="0.25">
      <c r="B46" s="51" t="s">
        <v>40</v>
      </c>
      <c r="C46" s="45">
        <f>SUM('2018'!C180:N180)</f>
        <v>6073777.4941649595</v>
      </c>
      <c r="D46" s="45">
        <f>SUM('2017'!C180:N180)</f>
        <v>36766.291901156612</v>
      </c>
      <c r="E46" s="45">
        <f>SUM('2016'!C133:N133)</f>
        <v>31137.990566698692</v>
      </c>
      <c r="F46" s="45">
        <f>SUM('2015'!C132:N132)</f>
        <v>23905.089831895286</v>
      </c>
      <c r="G46" s="45">
        <f>SUM('2014'!C161:N161)</f>
        <v>31828.666020896824</v>
      </c>
      <c r="H46" s="45">
        <f>SUM('2013'!C159:N159)</f>
        <v>19237.982739914783</v>
      </c>
      <c r="I46" s="45">
        <f>SUM('2012'!C147:N147)</f>
        <v>9166.1008977402125</v>
      </c>
      <c r="J46" s="45">
        <f>SUM('2011'!C136:N136)</f>
        <v>506.44068286029369</v>
      </c>
      <c r="K46" s="45">
        <f>SUM('2010'!C143:N143)/15.6466</f>
        <v>291.48113269158728</v>
      </c>
      <c r="L46" s="325">
        <f>SUM('2009'!C136:N136)/15.6466</f>
        <v>223.89108312221373</v>
      </c>
    </row>
    <row r="47" spans="2:15" x14ac:dyDescent="0.25">
      <c r="B47" s="51" t="s">
        <v>2</v>
      </c>
      <c r="C47" s="45">
        <f>SUM('2018'!C181:N181)</f>
        <v>11036639.259587059</v>
      </c>
      <c r="D47" s="45">
        <f>SUM('2017'!C181:N181)</f>
        <v>11467562.636153789</v>
      </c>
      <c r="E47" s="45">
        <f>SUM('2016'!C134:N134)</f>
        <v>9839183.1971381269</v>
      </c>
      <c r="F47" s="45">
        <f>SUM('2015'!C133:N133)</f>
        <v>10938584.743156545</v>
      </c>
      <c r="G47" s="45">
        <f>SUM('2014'!C162:N162)</f>
        <v>16161290.468282577</v>
      </c>
      <c r="H47" s="45">
        <f>SUM('2013'!C160:N160)</f>
        <v>17748849.722978584</v>
      </c>
      <c r="I47" s="45">
        <f>SUM('2012'!C148:N148)</f>
        <v>17856796.638174802</v>
      </c>
      <c r="J47" s="45">
        <f>SUM('2011'!C137:N137)</f>
        <v>27424918.268946018</v>
      </c>
      <c r="K47" s="45">
        <f>SUM('2010'!C144:N144)/15.6466</f>
        <v>23979747.763578031</v>
      </c>
      <c r="L47" s="325">
        <f>SUM('2009'!C137:N137)/15.6466</f>
        <v>13160628.877318135</v>
      </c>
      <c r="M47" s="45">
        <f>SUM('2008'!C112:N112)/15.6466</f>
        <v>12399642.298872111</v>
      </c>
      <c r="N47" s="325">
        <f>SUM('2007'!C95:N95)/15.6466</f>
        <v>7648556.9614736186</v>
      </c>
      <c r="O47" s="325">
        <f>SUM('2006'!C101:N101)/15.6466</f>
        <v>7675454.9255921757</v>
      </c>
    </row>
    <row r="48" spans="2:15" x14ac:dyDescent="0.25">
      <c r="B48" s="51" t="s">
        <v>39</v>
      </c>
      <c r="D48" s="45"/>
      <c r="G48" s="45">
        <f>SUM('2014'!C163:N163)</f>
        <v>782160.68065577908</v>
      </c>
      <c r="H48" s="45">
        <f>SUM('2013'!C161:N161)</f>
        <v>473639.13657362905</v>
      </c>
      <c r="I48" s="45">
        <f>SUM('2012'!C149:N149)</f>
        <v>403171.19903306302</v>
      </c>
      <c r="J48" s="45">
        <f>SUM('2011'!C138:N138)</f>
        <v>904470.23281844612</v>
      </c>
      <c r="K48" s="45">
        <f>SUM('2010'!C145:N145)/15.6466</f>
        <v>3062037.4873757209</v>
      </c>
      <c r="L48" s="325">
        <f>SUM('2009'!C138:N138)/15.6466</f>
        <v>3294657.3080541138</v>
      </c>
      <c r="M48" s="45">
        <f>SUM('2008'!C113:N113)/15.6466</f>
        <v>3501977.5020107129</v>
      </c>
      <c r="N48" s="325">
        <f>SUM('2007'!C96:N96)/15.6466</f>
        <v>4190373.4218955035</v>
      </c>
      <c r="O48" s="325">
        <f>SUM('2006'!C102:N102)/15.6466</f>
        <v>4545054.5481526759</v>
      </c>
    </row>
    <row r="49" spans="2:15" x14ac:dyDescent="0.25">
      <c r="B49" s="51" t="s">
        <v>35</v>
      </c>
      <c r="C49" s="45">
        <f>SUM('2018'!C182:N182)</f>
        <v>1216.0289850626007</v>
      </c>
      <c r="D49" s="45">
        <f>SUM('2017'!C182:N182)</f>
        <v>19624.560745136245</v>
      </c>
      <c r="E49" s="45">
        <f>SUM('2016'!C135:N135)</f>
        <v>1438.796393265176</v>
      </c>
      <c r="F49" s="45">
        <f>SUM('2015'!C134:N134)</f>
        <v>632.26437885739358</v>
      </c>
      <c r="G49" s="45">
        <f>SUM('2014'!C164:N164)</f>
        <v>4671.8218541675087</v>
      </c>
      <c r="H49" s="45">
        <f>SUM('2013'!C162:N162)</f>
        <v>7012.6243521399592</v>
      </c>
      <c r="I49" s="45">
        <f>SUM('2012'!C150:N150)</f>
        <v>770.7539696559196</v>
      </c>
      <c r="J49" s="45">
        <f>SUM('2011'!C139:N139)</f>
        <v>918.25561441925447</v>
      </c>
      <c r="K49" s="45">
        <f>SUM('2010'!C146:N146)/15.6466</f>
        <v>928.43914530409552</v>
      </c>
      <c r="L49" s="325">
        <f>SUM('2009'!C139:N139)/15.6466</f>
        <v>791.22080061783959</v>
      </c>
    </row>
    <row r="50" spans="2:15" x14ac:dyDescent="0.25">
      <c r="B50" s="51" t="s">
        <v>4</v>
      </c>
      <c r="C50" s="45">
        <f>SUM('2018'!C183:N183)</f>
        <v>72933.75482225891</v>
      </c>
      <c r="D50" s="45">
        <f>SUM('2017'!C183:N183)</f>
        <v>55113.373512594742</v>
      </c>
      <c r="E50" s="45">
        <f>SUM('2016'!C136:N136)</f>
        <v>47890.356736925954</v>
      </c>
      <c r="F50" s="45">
        <f>SUM('2015'!C135:N135)</f>
        <v>46113.490547821639</v>
      </c>
      <c r="G50" s="45">
        <f>SUM('2014'!C165:N165)</f>
        <v>39200.797247996168</v>
      </c>
      <c r="H50" s="45">
        <f>SUM('2013'!C163:N163)</f>
        <v>41189.595451085937</v>
      </c>
      <c r="I50" s="45">
        <f>SUM('2012'!C151:N151)</f>
        <v>13756.610803291187</v>
      </c>
      <c r="J50" s="45">
        <f>SUM('2011'!C140:N140)</f>
        <v>11111.25251628176</v>
      </c>
      <c r="K50" s="45">
        <f>SUM('2010'!C147:N147)/15.6466</f>
        <v>6614.2118567251637</v>
      </c>
      <c r="L50" s="325">
        <f>SUM('2009'!C140:N140)/15.6466</f>
        <v>9254.172481214111</v>
      </c>
      <c r="M50" s="45">
        <f>SUM('2008'!C114:N114)/15.6466</f>
        <v>9862.1403151393097</v>
      </c>
      <c r="N50" s="325">
        <f>SUM('2007'!C97:N97)/15.6466</f>
        <v>8951.1403083191599</v>
      </c>
      <c r="O50" s="325">
        <f>SUM('2006'!C103:N103)/15.6466</f>
        <v>8682.2563198747866</v>
      </c>
    </row>
    <row r="51" spans="2:15" x14ac:dyDescent="0.25">
      <c r="B51" s="260" t="s">
        <v>101</v>
      </c>
      <c r="C51" s="45">
        <f>SUM('2018'!C184:N184)</f>
        <v>244908.06414770847</v>
      </c>
      <c r="D51" s="45">
        <f>SUM('2017'!C184:N184)</f>
        <v>176847.52509117045</v>
      </c>
      <c r="E51" s="45"/>
      <c r="F51" s="45"/>
      <c r="G51" s="45"/>
      <c r="H51" s="45"/>
      <c r="I51" s="45"/>
    </row>
    <row r="52" spans="2:15" x14ac:dyDescent="0.25">
      <c r="B52" s="260" t="s">
        <v>102</v>
      </c>
      <c r="C52" s="45">
        <f>SUM('2018'!C185:N185)</f>
        <v>1566930.6858288064</v>
      </c>
      <c r="D52" s="45">
        <f>SUM('2017'!C185:N185)</f>
        <v>722401.12414164422</v>
      </c>
      <c r="E52" s="45"/>
      <c r="F52" s="45"/>
      <c r="G52" s="45"/>
      <c r="H52" s="45"/>
      <c r="I52" s="45"/>
    </row>
    <row r="53" spans="2:15" x14ac:dyDescent="0.25">
      <c r="B53" s="51" t="s">
        <v>5</v>
      </c>
      <c r="C53" s="45">
        <f>SUM('2018'!C186:N186)</f>
        <v>188228.21097116268</v>
      </c>
      <c r="D53" s="45">
        <f>SUM('2017'!C186:N186)</f>
        <v>116886.00549222647</v>
      </c>
      <c r="E53" s="45">
        <f>SUM('2016'!C137:N137)</f>
        <v>109549.77354938022</v>
      </c>
      <c r="F53" s="45">
        <f>SUM('2015'!C136:N136)</f>
        <v>105090.85480730767</v>
      </c>
      <c r="G53" s="45">
        <f>SUM('2014'!C166:N166)</f>
        <v>105650.00484546056</v>
      </c>
      <c r="H53" s="45">
        <f>SUM('2013'!C164:N164)</f>
        <v>122650.1701273244</v>
      </c>
      <c r="I53" s="45">
        <f>SUM('2012'!C152:N152)</f>
        <v>119923.20249428193</v>
      </c>
      <c r="J53" s="45">
        <f>SUM('2011'!C141:N141)</f>
        <v>108396.44209944778</v>
      </c>
      <c r="K53" s="45">
        <f>SUM('2010'!C148:N148)/15.6466</f>
        <v>168212.94883209179</v>
      </c>
      <c r="L53" s="325">
        <f>SUM('2009'!C141:N141)/15.6466</f>
        <v>106183.88519009648</v>
      </c>
      <c r="M53" s="45">
        <f>SUM('2008'!C115:N115)/15.6466</f>
        <v>100950.75338317288</v>
      </c>
      <c r="N53" s="325">
        <f>SUM('2007'!C98:N98)/15.6466</f>
        <v>86503.131596075254</v>
      </c>
      <c r="O53" s="325">
        <f>SUM('2006'!C104:N104)/15.6466</f>
        <v>93482.294002487586</v>
      </c>
    </row>
    <row r="54" spans="2:15" x14ac:dyDescent="0.25">
      <c r="B54" s="326" t="s">
        <v>20</v>
      </c>
      <c r="D54" s="45"/>
      <c r="E54" s="45"/>
      <c r="F54" s="45"/>
      <c r="G54" s="45"/>
      <c r="H54" s="45"/>
      <c r="I54" s="45"/>
      <c r="J54" s="45"/>
      <c r="K54" s="45">
        <f>SUM('2010'!C150:N150)/15.6466</f>
        <v>338.18427588932013</v>
      </c>
      <c r="L54" s="325">
        <f>SUM('2009'!C142:N142)/15.6466</f>
        <v>67.422218901736287</v>
      </c>
      <c r="O54" s="325">
        <f>SUM('2006'!C108:N108)/15.6466</f>
        <v>1048.177830337401</v>
      </c>
    </row>
    <row r="55" spans="2:15" x14ac:dyDescent="0.25">
      <c r="B55" s="51" t="s">
        <v>43</v>
      </c>
      <c r="C55" s="45">
        <f>SUM('2018'!C187:N187)</f>
        <v>3090499.047069733</v>
      </c>
      <c r="D55" s="45">
        <f>SUM('2017'!C187:N187)</f>
        <v>2720517.9775076266</v>
      </c>
      <c r="E55" s="45">
        <f>SUM('2016'!C138:N138)</f>
        <v>2707415.2180750221</v>
      </c>
      <c r="F55" s="45">
        <f>SUM('2015'!C137:N137)</f>
        <v>1115024.6155657431</v>
      </c>
      <c r="G55" s="45">
        <f>SUM('2014'!C167:N167)</f>
        <v>1161097.7567563741</v>
      </c>
      <c r="H55" s="45">
        <f>SUM('2013'!C165:N165)</f>
        <v>1122159.339771521</v>
      </c>
      <c r="I55" s="45">
        <f>SUM('2012'!C153:N153)</f>
        <v>721065.08604143618</v>
      </c>
      <c r="J55" s="45">
        <f>SUM('2011'!C142:N142)</f>
        <v>676163.81057759002</v>
      </c>
    </row>
    <row r="56" spans="2:15" x14ac:dyDescent="0.25">
      <c r="B56" s="51" t="s">
        <v>11</v>
      </c>
      <c r="C56" s="45">
        <f>SUM('2018'!C188:N188)</f>
        <v>0</v>
      </c>
      <c r="D56" s="45">
        <f>SUM('2017'!C188:N188)</f>
        <v>1182051.9958823032</v>
      </c>
      <c r="E56" s="45">
        <f>SUM('2016'!C139:N139)</f>
        <v>3427305.8465993875</v>
      </c>
      <c r="F56" s="45">
        <f>SUM('2015'!C138:N138)</f>
        <v>1284796.9046383156</v>
      </c>
      <c r="G56" s="45">
        <f>SUM('2014'!C168:N168)</f>
        <v>1060852.1977128286</v>
      </c>
      <c r="H56" s="45">
        <f>SUM('2013'!C166:N166)</f>
        <v>1171020.9116845645</v>
      </c>
      <c r="I56" s="45">
        <f>SUM('2012'!C154:N154)</f>
        <v>1301679.8963013585</v>
      </c>
      <c r="J56" s="45">
        <f>SUM('2011'!C143:N143)</f>
        <v>1260634.937951745</v>
      </c>
      <c r="K56" s="45">
        <f>SUM('2010'!C151:N151)/15.6466</f>
        <v>1339796.1540695273</v>
      </c>
      <c r="L56" s="325">
        <f>SUM('2009'!C143:N143)/15.6466</f>
        <v>1348137.3102084575</v>
      </c>
      <c r="M56" s="45">
        <f>SUM('2008'!C116:N116)/15.6466</f>
        <v>1268283.5980018026</v>
      </c>
      <c r="N56" s="325">
        <f>SUM('2007'!C99:N99)/15.6466</f>
        <v>611296.67979875801</v>
      </c>
      <c r="O56" s="325">
        <f>SUM('2006'!C105:N105)/15.6466</f>
        <v>930718.39837290405</v>
      </c>
    </row>
    <row r="57" spans="2:15" x14ac:dyDescent="0.25">
      <c r="B57" s="296" t="s">
        <v>104</v>
      </c>
      <c r="C57" s="45">
        <f>SUM('2018'!C189:N189)</f>
        <v>2275731.7652589534</v>
      </c>
      <c r="D57" s="45">
        <f>SUM('2017'!C189:N189)</f>
        <v>2059878.7795105928</v>
      </c>
      <c r="E57" s="45"/>
      <c r="F57" s="45"/>
      <c r="G57" s="45"/>
      <c r="H57" s="45"/>
      <c r="I57" s="45"/>
      <c r="K57" s="45"/>
    </row>
    <row r="58" spans="2:15" x14ac:dyDescent="0.25">
      <c r="B58" s="318" t="s">
        <v>6</v>
      </c>
      <c r="C58" s="45">
        <f>SUM('2018'!C190:N190)</f>
        <v>1537.9445870215745</v>
      </c>
      <c r="D58" s="45">
        <f>SUM('2017'!C190:N190)</f>
        <v>782373.52913832362</v>
      </c>
      <c r="E58" s="45">
        <f>SUM('2016'!C140:N140)</f>
        <v>379484.84555961972</v>
      </c>
      <c r="F58" s="45">
        <f>SUM('2015'!C139:N139)</f>
        <v>79025.427307278194</v>
      </c>
      <c r="G58" s="45">
        <f>SUM('2014'!C169:N169)</f>
        <v>19554.117384880654</v>
      </c>
      <c r="H58" s="45">
        <f>SUM('2013'!C167:N167)</f>
        <v>33007.584081618821</v>
      </c>
      <c r="I58" s="45">
        <f>SUM('2012'!C155:N155)</f>
        <v>50256.659679446115</v>
      </c>
      <c r="J58" s="45">
        <f>SUM('2011'!C144:N144)</f>
        <v>33743.865212532699</v>
      </c>
      <c r="K58" s="45">
        <f>SUM('2010'!C152:N152)/15.6466</f>
        <v>27785.36979986378</v>
      </c>
      <c r="L58" s="325">
        <f>SUM('2009'!C144:N144)/15.6466</f>
        <v>70220.292801251417</v>
      </c>
      <c r="M58" s="45">
        <f>SUM('2008'!C117:N117)/15.6466</f>
        <v>31802.296580915539</v>
      </c>
      <c r="N58" s="325">
        <f>SUM('2007'!C100:N100)/15.6466</f>
        <v>23375.840202526539</v>
      </c>
      <c r="O58" s="325">
        <f>SUM('2006'!C106:N106)/15.6466</f>
        <v>99998.208131379768</v>
      </c>
    </row>
    <row r="59" spans="2:15" x14ac:dyDescent="0.25">
      <c r="B59" s="260" t="s">
        <v>106</v>
      </c>
      <c r="C59" s="45">
        <f>SUM('2018'!C191:N191)</f>
        <v>2496.3031825723056</v>
      </c>
      <c r="D59" s="45">
        <f>SUM('2017'!C191:N191)</f>
        <v>6569.1284032948524</v>
      </c>
      <c r="E59" s="45"/>
      <c r="F59" s="45"/>
      <c r="G59" s="45"/>
      <c r="H59" s="45"/>
      <c r="I59" s="45"/>
    </row>
    <row r="60" spans="2:15" x14ac:dyDescent="0.25">
      <c r="B60" s="260" t="s">
        <v>90</v>
      </c>
      <c r="C60" s="45">
        <f>SUM('2018'!C192:N192)</f>
        <v>9433.6274172772464</v>
      </c>
      <c r="D60" s="45">
        <f>SUM('2017'!C192:N192)</f>
        <v>27154.490606830615</v>
      </c>
      <c r="E60" s="45">
        <f>SUM('2016'!C141:N141)</f>
        <v>83286.125790270802</v>
      </c>
      <c r="L60" s="325"/>
    </row>
    <row r="61" spans="2:15" x14ac:dyDescent="0.25">
      <c r="B61" s="52" t="s">
        <v>7</v>
      </c>
      <c r="C61" s="45">
        <f>SUM('2018'!C193:N193)</f>
        <v>899354.27943614416</v>
      </c>
      <c r="D61" s="45">
        <f>SUM('2017'!C193:N193)</f>
        <v>986693.39994985412</v>
      </c>
      <c r="E61" s="45">
        <f>SUM('2016'!C142:N142)</f>
        <v>718282.13966951123</v>
      </c>
      <c r="F61" s="45">
        <f>SUM('2015'!C140:N140)</f>
        <v>640918.23426845018</v>
      </c>
      <c r="G61" s="45">
        <f>SUM('2014'!C170:N170)</f>
        <v>526196.66108051629</v>
      </c>
      <c r="H61" s="45">
        <f>SUM('2013'!C168:N168)</f>
        <v>440880.23930264334</v>
      </c>
      <c r="I61" s="45">
        <f>SUM('2012'!C156:N156)</f>
        <v>324166.22110285045</v>
      </c>
      <c r="J61" s="45">
        <f>SUM('2011'!C145:N145)</f>
        <v>288158.71635572083</v>
      </c>
      <c r="K61" s="45">
        <f>SUM('2010'!D153:O153)/15.6466</f>
        <v>246905.34891729991</v>
      </c>
      <c r="L61" s="325">
        <f>SUM('2009'!C145:N145)/15.6466</f>
        <v>233872.86020805294</v>
      </c>
      <c r="M61" s="45">
        <f>SUM('2008'!C118:N118)/15.6466</f>
        <v>279456.25664338761</v>
      </c>
      <c r="N61" s="325">
        <f>SUM('2007'!C101:N101)/15.6466</f>
        <v>157467.69983924556</v>
      </c>
      <c r="O61" s="325">
        <f>SUM('2006'!C107:N107)/15.6466</f>
        <v>181794.00491364719</v>
      </c>
    </row>
    <row r="62" spans="2:15" x14ac:dyDescent="0.25">
      <c r="B62" s="52" t="s">
        <v>30</v>
      </c>
      <c r="C62" s="45">
        <f>SUM('2018'!C194:N194)</f>
        <v>1316.0968298293787</v>
      </c>
      <c r="D62" s="45">
        <f>SUM('2017'!C194:N194)</f>
        <v>36976.306517724617</v>
      </c>
      <c r="E62" s="45">
        <f>SUM('2016'!C143:N143)</f>
        <v>68674.289706508673</v>
      </c>
      <c r="F62" s="45">
        <f>SUM('2015'!C141:N141)</f>
        <v>72320.429094292951</v>
      </c>
      <c r="G62" s="45">
        <f>SUM('2014'!C171:N171)</f>
        <v>33075.916738060339</v>
      </c>
      <c r="H62" s="45">
        <f>SUM('2013'!C169:N169)</f>
        <v>7233.1376365516753</v>
      </c>
      <c r="I62" s="45">
        <f>SUM('2012'!C157:N157)</f>
        <v>38182.559654761542</v>
      </c>
      <c r="J62" s="45">
        <f>SUM('2011'!C146:N146)</f>
        <v>4761.3065727318244</v>
      </c>
      <c r="K62" s="45">
        <f>SUM('2010'!C154:N154)/15.6466</f>
        <v>2710.0656923066276</v>
      </c>
      <c r="L62" s="325">
        <f>SUM('2009'!C146:N146)/15.6466</f>
        <v>2091.1406129001252</v>
      </c>
      <c r="M62" s="45">
        <f>SUM('2008'!C119:N119)/15.6466</f>
        <v>1906.9906739187948</v>
      </c>
      <c r="N62" s="325">
        <f>SUM('2007'!C102:N102)/15.6466</f>
        <v>2303.3950756036197</v>
      </c>
    </row>
    <row r="63" spans="2:15" x14ac:dyDescent="0.25">
      <c r="B63" s="52" t="s">
        <v>29</v>
      </c>
      <c r="C63" s="45">
        <f>SUM('2018'!C195:N195)</f>
        <v>22950516.287104964</v>
      </c>
      <c r="D63" s="45">
        <f>SUM('2017'!C195:N195)</f>
        <v>17877778.721756052</v>
      </c>
      <c r="E63" s="45">
        <f>SUM('2016'!C144:N144)</f>
        <v>16290049.246639095</v>
      </c>
      <c r="F63" s="45">
        <f>SUM('2015'!C142:N142)</f>
        <v>12576548.671111843</v>
      </c>
      <c r="G63" s="45">
        <f>SUM('2014'!C172:N172)</f>
        <v>11578414.061811307</v>
      </c>
      <c r="H63" s="45">
        <f>SUM('2013'!C170:N170)</f>
        <v>12308084.987134183</v>
      </c>
      <c r="I63" s="45">
        <f>SUM('2012'!C158:N158)</f>
        <v>14375150.656655191</v>
      </c>
      <c r="J63" s="45">
        <f>SUM('2011'!C149:N149)</f>
        <v>13369084.047060644</v>
      </c>
      <c r="K63" s="45">
        <f>SUM('2010'!C157:N157)/15.6466</f>
        <v>14906975.743573839</v>
      </c>
      <c r="L63" s="325">
        <f>SUM('2009'!C149:N149)/15.6466</f>
        <v>9764094.7404674962</v>
      </c>
      <c r="M63" s="45">
        <f>SUM('2008'!C120:N120)/15.6466</f>
        <v>6794500.8392828405</v>
      </c>
    </row>
    <row r="64" spans="2:15" s="138" customFormat="1" ht="13" x14ac:dyDescent="0.3">
      <c r="B64" s="284" t="s">
        <v>14</v>
      </c>
      <c r="C64" s="285">
        <f>SUM(C40:C63)</f>
        <v>542764846.31999993</v>
      </c>
      <c r="D64" s="285">
        <f t="shared" ref="D64:N64" si="12">SUM(D40:D63)</f>
        <v>534685470.89000005</v>
      </c>
      <c r="E64" s="285">
        <f t="shared" si="12"/>
        <v>506087683.32999998</v>
      </c>
      <c r="F64" s="285">
        <f t="shared" si="12"/>
        <v>444303434.85000002</v>
      </c>
      <c r="G64" s="285">
        <f t="shared" si="12"/>
        <v>406113410.18999994</v>
      </c>
      <c r="H64" s="285">
        <f t="shared" si="12"/>
        <v>382638123.54999995</v>
      </c>
      <c r="I64" s="285">
        <f t="shared" si="12"/>
        <v>393503741.64000005</v>
      </c>
      <c r="J64" s="285">
        <f t="shared" si="12"/>
        <v>358940459.70999998</v>
      </c>
      <c r="K64" s="285">
        <f t="shared" si="12"/>
        <v>343430372.75185692</v>
      </c>
      <c r="L64" s="285">
        <f t="shared" si="12"/>
        <v>330963305.01195151</v>
      </c>
      <c r="M64" s="285">
        <f t="shared" si="12"/>
        <v>294869327.93897712</v>
      </c>
      <c r="N64" s="285">
        <f t="shared" si="12"/>
        <v>289901913.01752466</v>
      </c>
      <c r="O64" s="285">
        <f>SUM(O40:O62)</f>
        <v>241151771.00772846</v>
      </c>
    </row>
    <row r="65" spans="2:15" s="138" customFormat="1" ht="13" x14ac:dyDescent="0.3">
      <c r="B65" s="284" t="s">
        <v>99</v>
      </c>
      <c r="C65" s="285">
        <f>C64-C63</f>
        <v>519814330.03289497</v>
      </c>
      <c r="D65" s="285">
        <f>D64-D63</f>
        <v>516807692.168244</v>
      </c>
      <c r="E65" s="285">
        <f>E64-E63</f>
        <v>489797634.08336091</v>
      </c>
      <c r="F65" s="285">
        <f t="shared" ref="F65:H65" si="13">F64-F63</f>
        <v>431726886.1788882</v>
      </c>
      <c r="G65" s="285">
        <f t="shared" si="13"/>
        <v>394534996.12818861</v>
      </c>
      <c r="H65" s="285">
        <f t="shared" si="13"/>
        <v>370330038.56286579</v>
      </c>
      <c r="I65" s="285">
        <f t="shared" ref="I65:N65" si="14">I64-I63</f>
        <v>379128590.98334485</v>
      </c>
      <c r="J65" s="285">
        <f t="shared" si="14"/>
        <v>345571375.66293931</v>
      </c>
      <c r="K65" s="285">
        <f t="shared" si="14"/>
        <v>328523397.00828308</v>
      </c>
      <c r="L65" s="285">
        <f t="shared" si="14"/>
        <v>321199210.27148402</v>
      </c>
      <c r="M65" s="285">
        <f t="shared" si="14"/>
        <v>288074827.09969425</v>
      </c>
      <c r="N65" s="285">
        <f t="shared" si="14"/>
        <v>289901913.01752466</v>
      </c>
      <c r="O65" s="285">
        <f>O64-O61</f>
        <v>240969977.0028148</v>
      </c>
    </row>
    <row r="66" spans="2:15" x14ac:dyDescent="0.25">
      <c r="B66" s="283" t="s">
        <v>96</v>
      </c>
      <c r="C66" s="45">
        <f>C41+C42+C40</f>
        <v>144648787.92941651</v>
      </c>
      <c r="D66" s="45">
        <f>D41+D42+D40</f>
        <v>185306894.57972088</v>
      </c>
      <c r="E66" s="45">
        <f>E41+E43</f>
        <v>0</v>
      </c>
      <c r="F66" s="45">
        <f t="shared" ref="F66:O66" si="15">F41+F43</f>
        <v>0</v>
      </c>
      <c r="G66" s="45">
        <f t="shared" si="15"/>
        <v>0</v>
      </c>
      <c r="H66" s="45">
        <f t="shared" si="15"/>
        <v>0</v>
      </c>
      <c r="I66" s="276">
        <f t="shared" si="15"/>
        <v>0</v>
      </c>
      <c r="J66" s="276">
        <f t="shared" si="15"/>
        <v>67808024.748328403</v>
      </c>
      <c r="K66" s="276">
        <f t="shared" si="15"/>
        <v>78451942.313114673</v>
      </c>
      <c r="L66" s="276">
        <f t="shared" si="15"/>
        <v>1348870.0598872222</v>
      </c>
      <c r="M66" s="276">
        <f t="shared" si="15"/>
        <v>2755239.0126339463</v>
      </c>
      <c r="N66" s="276">
        <f t="shared" si="15"/>
        <v>0</v>
      </c>
      <c r="O66" s="276">
        <f t="shared" si="15"/>
        <v>0</v>
      </c>
    </row>
    <row r="67" spans="2:15" x14ac:dyDescent="0.25">
      <c r="B67" s="283" t="s">
        <v>97</v>
      </c>
      <c r="C67" s="45">
        <f>C45+C47+C44+C46</f>
        <v>366783776.16813266</v>
      </c>
      <c r="D67" s="45">
        <f>D45+D47+D44+D46</f>
        <v>322607709.39202374</v>
      </c>
      <c r="E67" s="45">
        <f>E45+E47+E48</f>
        <v>9839183.1971381269</v>
      </c>
      <c r="F67" s="45">
        <f t="shared" ref="F67:O67" si="16">F45+F47+F48</f>
        <v>10938584.743156545</v>
      </c>
      <c r="G67" s="45">
        <f t="shared" si="16"/>
        <v>16943451.148938354</v>
      </c>
      <c r="H67" s="45">
        <f t="shared" si="16"/>
        <v>18222488.859552212</v>
      </c>
      <c r="I67" s="276">
        <f t="shared" si="16"/>
        <v>18259967.837207865</v>
      </c>
      <c r="J67" s="276">
        <f t="shared" si="16"/>
        <v>33812376.506825015</v>
      </c>
      <c r="K67" s="276">
        <f t="shared" si="16"/>
        <v>39480028.448036492</v>
      </c>
      <c r="L67" s="276">
        <f t="shared" si="16"/>
        <v>20144549.772508442</v>
      </c>
      <c r="M67" s="276">
        <f t="shared" si="16"/>
        <v>16348634.942290606</v>
      </c>
      <c r="N67" s="276">
        <f t="shared" si="16"/>
        <v>11838930.383369122</v>
      </c>
      <c r="O67" s="276">
        <f t="shared" si="16"/>
        <v>12220509.473744851</v>
      </c>
    </row>
    <row r="68" spans="2:15" x14ac:dyDescent="0.25">
      <c r="B68" s="283" t="s">
        <v>98</v>
      </c>
      <c r="C68" s="45">
        <f>C61+C62+C53+C52</f>
        <v>2655829.2730659423</v>
      </c>
      <c r="D68" s="45">
        <f>D61+D62+D52+D51</f>
        <v>1922918.3557003932</v>
      </c>
      <c r="E68" s="45">
        <f t="shared" ref="E68:O68" si="17">E61+E62</f>
        <v>786956.42937601986</v>
      </c>
      <c r="F68" s="45">
        <f t="shared" si="17"/>
        <v>713238.6633627431</v>
      </c>
      <c r="G68" s="45">
        <f t="shared" si="17"/>
        <v>559272.5778185766</v>
      </c>
      <c r="H68" s="45">
        <f t="shared" si="17"/>
        <v>448113.37693919503</v>
      </c>
      <c r="I68" s="276">
        <f t="shared" si="17"/>
        <v>362348.78075761197</v>
      </c>
      <c r="J68" s="276">
        <f t="shared" si="17"/>
        <v>292920.02292845264</v>
      </c>
      <c r="K68" s="276">
        <f t="shared" si="17"/>
        <v>249615.41460960655</v>
      </c>
      <c r="L68" s="276">
        <f t="shared" si="17"/>
        <v>235964.00082095305</v>
      </c>
      <c r="M68" s="276">
        <f t="shared" si="17"/>
        <v>281363.24731730641</v>
      </c>
      <c r="N68" s="276">
        <f t="shared" si="17"/>
        <v>159771.09491484918</v>
      </c>
      <c r="O68" s="276">
        <f t="shared" si="17"/>
        <v>181794.00491364719</v>
      </c>
    </row>
    <row r="69" spans="2:15" x14ac:dyDescent="0.25">
      <c r="B69" s="283" t="s">
        <v>112</v>
      </c>
      <c r="C69" s="45">
        <f>C43+C56+C57+C58+C59+C59</f>
        <v>2309442.443020402</v>
      </c>
      <c r="D69" s="45">
        <f>D43+D56+D57+D58+D59+D59</f>
        <v>4037442.5613378091</v>
      </c>
      <c r="E69" s="45"/>
      <c r="F69" s="45"/>
      <c r="G69" s="45"/>
      <c r="H69" s="45"/>
      <c r="I69" s="276"/>
      <c r="J69" s="276"/>
      <c r="K69" s="276"/>
      <c r="L69" s="276"/>
      <c r="M69" s="276"/>
      <c r="N69" s="276"/>
      <c r="O69" s="276"/>
    </row>
    <row r="71" spans="2:15" x14ac:dyDescent="0.25">
      <c r="B71" s="283" t="s">
        <v>113</v>
      </c>
      <c r="C71" s="45">
        <f>C40+C42+C44+C62+C51+C63+C41+C45+C52+C53</f>
        <v>519274046.6886797</v>
      </c>
      <c r="D71" s="45">
        <f>D40+D42+D44+D62+D50+D63+D41+D45+D51+D52</f>
        <v>515279392.0947088</v>
      </c>
      <c r="E71" s="45">
        <f>E40+E42+E44+E62+E50+E63+E41+E45+E51+E52</f>
        <v>488790599.39665866</v>
      </c>
      <c r="F71" s="45">
        <f t="shared" ref="F71:H71" si="18">F40+F42+F44+F61+F50+F62</f>
        <v>418179826.27920228</v>
      </c>
      <c r="G71" s="45">
        <f>G40+G42+G44+G61+G50+G62</f>
        <v>375207890.41467571</v>
      </c>
      <c r="H71" s="45">
        <f t="shared" si="18"/>
        <v>349632461.0905565</v>
      </c>
      <c r="I71" s="45">
        <f>I40+I42+I44+I61+I50+I62</f>
        <v>358665761.44675303</v>
      </c>
      <c r="J71" s="45">
        <f t="shared" ref="J71:K71" si="19">J40+J42+J44+J61+J50+J62</f>
        <v>241870610.65564731</v>
      </c>
      <c r="K71" s="45">
        <f t="shared" si="19"/>
        <v>209054073.66987649</v>
      </c>
    </row>
    <row r="72" spans="2:15" x14ac:dyDescent="0.25">
      <c r="B72" s="283" t="s">
        <v>114</v>
      </c>
      <c r="C72" s="45">
        <f>C4+C6+C8+C15+C25+C26+C17+C16+C5+C9</f>
        <v>539446270.86883926</v>
      </c>
      <c r="D72" s="45">
        <f>D4+D6+D8+D14+D24+D25+D16+D15+D5+D9</f>
        <v>484281170.49526983</v>
      </c>
      <c r="E72" s="45">
        <f t="shared" ref="E72:I72" si="20">E4+E6+E8+E14+E24+E25</f>
        <v>462181340.91276199</v>
      </c>
      <c r="F72" s="45">
        <f t="shared" si="20"/>
        <v>405553640.68787199</v>
      </c>
      <c r="G72" s="45">
        <f>G4+G6+G8+G14+G24+G25</f>
        <v>373586361.0562889</v>
      </c>
      <c r="H72" s="45">
        <f t="shared" si="20"/>
        <v>349745422.74490678</v>
      </c>
      <c r="I72" s="45">
        <f t="shared" si="20"/>
        <v>351048539.28670502</v>
      </c>
      <c r="J72" s="45">
        <f t="shared" ref="J72:K72" si="21">J4+J6+J8+J14+J24+J25</f>
        <v>326038950.69918555</v>
      </c>
      <c r="K72" s="45">
        <f t="shared" si="21"/>
        <v>231667925.50189704</v>
      </c>
    </row>
    <row r="74" spans="2:15" x14ac:dyDescent="0.25">
      <c r="B74" t="s">
        <v>86</v>
      </c>
      <c r="C74" s="45">
        <f>(C40+C41+C42)/1000000</f>
        <v>144.6487879294165</v>
      </c>
      <c r="D74" s="45">
        <f>(D40+D41+D42)/1000000</f>
        <v>185.3068945797209</v>
      </c>
      <c r="E74" s="45">
        <f t="shared" ref="E74:I74" si="22">(E40+E41+E42)/1000000</f>
        <v>151.68728179089905</v>
      </c>
      <c r="F74" s="45">
        <f t="shared" si="22"/>
        <v>137.38620652205245</v>
      </c>
      <c r="G74" s="45">
        <f t="shared" si="22"/>
        <v>136.48003507924571</v>
      </c>
      <c r="H74" s="45">
        <f t="shared" si="22"/>
        <v>133.89301312905371</v>
      </c>
      <c r="I74" s="45">
        <f t="shared" si="22"/>
        <v>143.92828911563896</v>
      </c>
      <c r="J74" s="45">
        <f t="shared" ref="J74:K74" si="23">(J40+J41+J42)/1000000</f>
        <v>146.80085030537091</v>
      </c>
      <c r="K74" s="45">
        <f t="shared" si="23"/>
        <v>151.17744546870358</v>
      </c>
      <c r="L74" s="45">
        <f t="shared" ref="L74:M74" si="24">(L40+L41+L42)/1000000</f>
        <v>157.32239643722193</v>
      </c>
      <c r="M74" s="45">
        <f t="shared" si="24"/>
        <v>143.19726365749725</v>
      </c>
      <c r="N74" s="45">
        <f t="shared" ref="N74:O74" si="25">(N40+N41+N42)/1000000</f>
        <v>135.37124512192239</v>
      </c>
      <c r="O74" s="45">
        <f t="shared" si="25"/>
        <v>123.99679449138995</v>
      </c>
    </row>
    <row r="75" spans="2:15" x14ac:dyDescent="0.25">
      <c r="B75" t="s">
        <v>107</v>
      </c>
      <c r="C75" s="45">
        <f>(C44+C45+C46+C47)/1000000</f>
        <v>366.78377616813265</v>
      </c>
      <c r="D75" s="45">
        <f>(D44+D45+D46+D47)/1000000</f>
        <v>322.60770939202376</v>
      </c>
      <c r="E75" s="45">
        <f t="shared" ref="E75:I75" si="26">(E44+E45+E46+E47)/1000000</f>
        <v>330.56702490038191</v>
      </c>
      <c r="F75" s="45">
        <f t="shared" si="26"/>
        <v>290.99675743622765</v>
      </c>
      <c r="G75" s="45">
        <f t="shared" si="26"/>
        <v>254.3225010946669</v>
      </c>
      <c r="H75" s="45">
        <f t="shared" si="26"/>
        <v>233.01823269483108</v>
      </c>
      <c r="I75" s="45">
        <f t="shared" si="26"/>
        <v>232.22732967862567</v>
      </c>
      <c r="J75" s="45">
        <f t="shared" ref="J75:K75" si="27">(J44+J45+J46+J47)/1000000</f>
        <v>195.48216653784951</v>
      </c>
      <c r="K75" s="45">
        <f t="shared" si="27"/>
        <v>172.49062332961469</v>
      </c>
      <c r="L75" s="45">
        <f t="shared" ref="L75:M75" si="28">(L44+L45+L46+L47)/1000000</f>
        <v>158.81153822168648</v>
      </c>
      <c r="M75" s="45">
        <f t="shared" si="28"/>
        <v>139.68332390458801</v>
      </c>
      <c r="N75" s="45">
        <f t="shared" ref="N75:O75" si="29">(N44+N45+N46+N47)/1000000</f>
        <v>149.45039658688617</v>
      </c>
      <c r="O75" s="45">
        <f t="shared" si="29"/>
        <v>111.29419862861519</v>
      </c>
    </row>
    <row r="76" spans="2:15" x14ac:dyDescent="0.25">
      <c r="B76" t="s">
        <v>108</v>
      </c>
      <c r="C76" s="325">
        <f>C64/1000000-C74-C75</f>
        <v>31.332282222450829</v>
      </c>
      <c r="D76" s="325">
        <f>D64/1000000-D74-D75</f>
        <v>26.770866918255365</v>
      </c>
      <c r="E76" s="325">
        <f t="shared" ref="E76:O76" si="30">E64/1000000-E74-E75</f>
        <v>23.833376638719017</v>
      </c>
      <c r="F76" s="325">
        <f t="shared" si="30"/>
        <v>15.920470891719901</v>
      </c>
      <c r="G76" s="325">
        <f t="shared" si="30"/>
        <v>15.310874016087269</v>
      </c>
      <c r="H76" s="325">
        <f t="shared" si="30"/>
        <v>15.726877726115134</v>
      </c>
      <c r="I76" s="325">
        <f t="shared" si="30"/>
        <v>17.348122845735418</v>
      </c>
      <c r="J76" s="325">
        <f t="shared" si="30"/>
        <v>16.657442866779547</v>
      </c>
      <c r="K76" s="325">
        <f t="shared" si="30"/>
        <v>19.762303953538634</v>
      </c>
      <c r="L76" s="325">
        <f t="shared" si="30"/>
        <v>14.829370353043089</v>
      </c>
      <c r="M76" s="325">
        <f t="shared" si="30"/>
        <v>11.988740376891855</v>
      </c>
      <c r="N76" s="325">
        <f t="shared" si="30"/>
        <v>5.0802713087160782</v>
      </c>
      <c r="O76" s="325">
        <f t="shared" si="30"/>
        <v>5.8607778877233159</v>
      </c>
    </row>
    <row r="78" spans="2:15" x14ac:dyDescent="0.25">
      <c r="B78" s="277" t="s">
        <v>109</v>
      </c>
      <c r="C78" s="45">
        <f>C47/1000000</f>
        <v>11.036639259587059</v>
      </c>
      <c r="D78" s="45">
        <f>D47/1000000</f>
        <v>11.46756263615379</v>
      </c>
      <c r="E78" s="45">
        <f>E11/1000000</f>
        <v>9.9428563597470205</v>
      </c>
      <c r="F78" s="45">
        <f t="shared" ref="F78" si="31">F47/1000000</f>
        <v>10.938584743156545</v>
      </c>
      <c r="G78" s="45"/>
      <c r="H78" s="45"/>
      <c r="I78" s="45"/>
      <c r="J78" s="45"/>
    </row>
    <row r="79" spans="2:15" x14ac:dyDescent="0.25">
      <c r="B79" s="277" t="s">
        <v>110</v>
      </c>
      <c r="C79" s="325">
        <f>C64/1000000-C78-C80</f>
        <v>508.77769077330788</v>
      </c>
      <c r="D79" s="325">
        <f>D64/1000000-D78-D80</f>
        <v>505.34012953209015</v>
      </c>
      <c r="E79" s="325">
        <f>E27/1000000-E78-E80</f>
        <v>468.33702106034502</v>
      </c>
      <c r="F79" s="325">
        <f>F27/1000000-F78-F80</f>
        <v>408.46467155678681</v>
      </c>
    </row>
    <row r="80" spans="2:15" x14ac:dyDescent="0.25">
      <c r="B80" s="277" t="s">
        <v>29</v>
      </c>
      <c r="C80" s="45">
        <f>C63/1000000</f>
        <v>22.950516287104964</v>
      </c>
      <c r="D80" s="45">
        <f>D63/1000000</f>
        <v>17.877778721756052</v>
      </c>
      <c r="E80" s="45">
        <f>E26/1000000</f>
        <v>15.580704349907837</v>
      </c>
      <c r="F80" s="45">
        <f t="shared" ref="F80" si="32">F63/1000000</f>
        <v>12.576548671111842</v>
      </c>
      <c r="G80" s="45"/>
      <c r="H80" s="45"/>
      <c r="I80" s="45"/>
      <c r="J80" s="45"/>
    </row>
    <row r="81" spans="3:6" x14ac:dyDescent="0.25">
      <c r="C81" s="45">
        <f>SUM(C78:C80)</f>
        <v>542.76484631999995</v>
      </c>
      <c r="D81" s="45">
        <f>SUM(D78:D80)</f>
        <v>534.68547089000003</v>
      </c>
      <c r="E81" s="45">
        <f t="shared" ref="E81:F81" si="33">SUM(E78:E80)</f>
        <v>493.86058176999984</v>
      </c>
      <c r="F81" s="45">
        <f t="shared" si="33"/>
        <v>431.97980497105516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04"/>
  <sheetViews>
    <sheetView workbookViewId="0">
      <pane xSplit="2" ySplit="2" topLeftCell="E78" activePane="bottomRight" state="frozen"/>
      <selection pane="topRight" activeCell="C1" sqref="C1"/>
      <selection pane="bottomLeft" activeCell="A3" sqref="A3"/>
      <selection pane="bottomRight" activeCell="A99" sqref="A99:XFD99"/>
    </sheetView>
  </sheetViews>
  <sheetFormatPr defaultRowHeight="12.5" x14ac:dyDescent="0.25"/>
  <cols>
    <col min="1" max="1" width="50.453125" bestFit="1" customWidth="1"/>
    <col min="3" max="3" width="18.54296875" bestFit="1" customWidth="1"/>
    <col min="4" max="4" width="13.7265625" bestFit="1" customWidth="1"/>
    <col min="5" max="13" width="11.1796875" bestFit="1" customWidth="1"/>
    <col min="14" max="14" width="11.7265625" bestFit="1" customWidth="1"/>
    <col min="15" max="15" width="12.54296875" bestFit="1" customWidth="1"/>
  </cols>
  <sheetData>
    <row r="1" spans="1:19" ht="13" x14ac:dyDescent="0.3">
      <c r="A1" s="344" t="s">
        <v>19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</row>
    <row r="2" spans="1:19" ht="13.5" thickBot="1" x14ac:dyDescent="0.35">
      <c r="A2" s="5" t="s">
        <v>14</v>
      </c>
      <c r="B2" s="5" t="s">
        <v>15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  <c r="N2" s="6">
        <v>12</v>
      </c>
      <c r="O2" s="102" t="s">
        <v>28</v>
      </c>
    </row>
    <row r="3" spans="1:19" ht="13" thickTop="1" x14ac:dyDescent="0.25">
      <c r="A3" s="27" t="s">
        <v>8</v>
      </c>
      <c r="B3" s="28" t="s">
        <v>9</v>
      </c>
      <c r="C3" s="12">
        <f t="shared" ref="C3:C10" si="0">C15+C27</f>
        <v>34311.072</v>
      </c>
      <c r="D3" s="12">
        <f t="shared" ref="D3:N3" si="1">D15+D27</f>
        <v>33557.275999999998</v>
      </c>
      <c r="E3" s="12">
        <f t="shared" si="1"/>
        <v>36396.317999999999</v>
      </c>
      <c r="F3" s="12">
        <f t="shared" si="1"/>
        <v>37520.773999999998</v>
      </c>
      <c r="G3" s="12">
        <f t="shared" si="1"/>
        <v>40479.879999999997</v>
      </c>
      <c r="H3" s="12">
        <f t="shared" si="1"/>
        <v>42544.307000000001</v>
      </c>
      <c r="I3" s="12">
        <f t="shared" si="1"/>
        <v>42482.423000000003</v>
      </c>
      <c r="J3" s="12">
        <f t="shared" si="1"/>
        <v>44097.724000000002</v>
      </c>
      <c r="K3" s="12">
        <f t="shared" si="1"/>
        <v>36504.146999999997</v>
      </c>
      <c r="L3" s="12">
        <f t="shared" si="1"/>
        <v>38857.964</v>
      </c>
      <c r="M3" s="12">
        <f t="shared" si="1"/>
        <v>34904.417000000001</v>
      </c>
      <c r="N3" s="12">
        <f t="shared" si="1"/>
        <v>43413.218000000001</v>
      </c>
      <c r="O3" s="25">
        <f>SUM(C3:N3)+SUM(C4:N4)</f>
        <v>465137.78499999997</v>
      </c>
    </row>
    <row r="4" spans="1:19" x14ac:dyDescent="0.25">
      <c r="A4" s="27" t="s">
        <v>0</v>
      </c>
      <c r="B4" s="28" t="s">
        <v>9</v>
      </c>
      <c r="C4" s="12">
        <f t="shared" si="0"/>
        <v>0.39800000000000002</v>
      </c>
      <c r="D4" s="12">
        <f t="shared" ref="D4:N4" si="2">D16+D28</f>
        <v>2.5000000000000001E-2</v>
      </c>
      <c r="E4" s="12">
        <f t="shared" si="2"/>
        <v>4.3239999999999998</v>
      </c>
      <c r="F4" s="12">
        <f t="shared" si="2"/>
        <v>7.3070000000000004</v>
      </c>
      <c r="G4" s="12">
        <f t="shared" si="2"/>
        <v>0.67400000000000004</v>
      </c>
      <c r="H4" s="12">
        <f t="shared" si="2"/>
        <v>4.6180000000000003</v>
      </c>
      <c r="I4" s="12">
        <f t="shared" si="2"/>
        <v>3.0419999999999998</v>
      </c>
      <c r="J4" s="12">
        <f t="shared" si="2"/>
        <v>3.9969999999999999</v>
      </c>
      <c r="K4" s="12">
        <f t="shared" si="2"/>
        <v>3.093</v>
      </c>
      <c r="L4" s="12">
        <f t="shared" si="2"/>
        <v>27.108000000000001</v>
      </c>
      <c r="M4" s="12">
        <f t="shared" si="2"/>
        <v>5.3529999999999998</v>
      </c>
      <c r="N4" s="12">
        <f t="shared" si="2"/>
        <v>8.3260000000000005</v>
      </c>
      <c r="O4" s="2"/>
    </row>
    <row r="5" spans="1:19" x14ac:dyDescent="0.25">
      <c r="A5" s="27" t="s">
        <v>1</v>
      </c>
      <c r="B5" s="28" t="s">
        <v>9</v>
      </c>
      <c r="C5" s="12">
        <f t="shared" si="0"/>
        <v>34624.21</v>
      </c>
      <c r="D5" s="12">
        <f t="shared" ref="D5:N5" si="3">D17+D29</f>
        <v>35091.665000000001</v>
      </c>
      <c r="E5" s="12">
        <f t="shared" si="3"/>
        <v>41375.680999999997</v>
      </c>
      <c r="F5" s="12">
        <f t="shared" si="3"/>
        <v>40155.366999999998</v>
      </c>
      <c r="G5" s="12">
        <f t="shared" si="3"/>
        <v>45505.84</v>
      </c>
      <c r="H5" s="12">
        <f t="shared" si="3"/>
        <v>42997.732999999993</v>
      </c>
      <c r="I5" s="12">
        <f t="shared" si="3"/>
        <v>41774.342000000004</v>
      </c>
      <c r="J5" s="12">
        <f t="shared" si="3"/>
        <v>44619.450000000004</v>
      </c>
      <c r="K5" s="12">
        <f t="shared" si="3"/>
        <v>40385.849000000002</v>
      </c>
      <c r="L5" s="12">
        <f t="shared" si="3"/>
        <v>45791.309000000001</v>
      </c>
      <c r="M5" s="12">
        <f t="shared" si="3"/>
        <v>44956.917000000001</v>
      </c>
      <c r="N5" s="12">
        <f t="shared" si="3"/>
        <v>129486.02799999999</v>
      </c>
      <c r="O5" s="9">
        <f>SUM(C5:N5)</f>
        <v>586764.39100000006</v>
      </c>
    </row>
    <row r="6" spans="1:19" x14ac:dyDescent="0.25">
      <c r="A6" s="27" t="s">
        <v>2</v>
      </c>
      <c r="B6" s="28" t="s">
        <v>9</v>
      </c>
      <c r="C6" s="12">
        <f t="shared" si="0"/>
        <v>12820.720000000001</v>
      </c>
      <c r="D6" s="12">
        <f t="shared" ref="D6:N6" si="4">D18+D30</f>
        <v>12013.311</v>
      </c>
      <c r="E6" s="12">
        <f t="shared" si="4"/>
        <v>13580.126</v>
      </c>
      <c r="F6" s="12">
        <f t="shared" si="4"/>
        <v>14397.353999999999</v>
      </c>
      <c r="G6" s="12">
        <f t="shared" si="4"/>
        <v>14837.873</v>
      </c>
      <c r="H6" s="12">
        <f t="shared" si="4"/>
        <v>12528.834999999999</v>
      </c>
      <c r="I6" s="12">
        <f t="shared" si="4"/>
        <v>16358.853999999999</v>
      </c>
      <c r="J6" s="12">
        <f t="shared" si="4"/>
        <v>18192.959000000003</v>
      </c>
      <c r="K6" s="12">
        <f t="shared" si="4"/>
        <v>15403.268</v>
      </c>
      <c r="L6" s="12">
        <f t="shared" si="4"/>
        <v>17189.203999999998</v>
      </c>
      <c r="M6" s="12">
        <f t="shared" si="4"/>
        <v>14714.77</v>
      </c>
      <c r="N6" s="12">
        <f t="shared" si="4"/>
        <v>15172.221</v>
      </c>
      <c r="O6" s="9">
        <f>SUM(C6:N6)</f>
        <v>177209.495</v>
      </c>
      <c r="P6" s="135"/>
      <c r="Q6" s="135">
        <f>SUM(F6:H6)</f>
        <v>41764.061999999998</v>
      </c>
      <c r="R6" s="135">
        <f>SUM(I6:K6)</f>
        <v>49955.081000000006</v>
      </c>
      <c r="S6" s="135">
        <f>SUM(L6:N6)</f>
        <v>47076.195</v>
      </c>
    </row>
    <row r="7" spans="1:19" x14ac:dyDescent="0.25">
      <c r="A7" s="27" t="s">
        <v>3</v>
      </c>
      <c r="B7" s="28" t="s">
        <v>9</v>
      </c>
      <c r="C7" s="12">
        <f t="shared" si="0"/>
        <v>12101.465</v>
      </c>
      <c r="D7" s="12">
        <f t="shared" ref="D7:N7" si="5">D19+D31</f>
        <v>12366.913999999999</v>
      </c>
      <c r="E7" s="12">
        <f t="shared" si="5"/>
        <v>10768.922999999999</v>
      </c>
      <c r="F7" s="12">
        <f t="shared" si="5"/>
        <v>8900.8989999999994</v>
      </c>
      <c r="G7" s="12">
        <f>G19+G31</f>
        <v>7531.5550000000003</v>
      </c>
      <c r="H7" s="12">
        <f t="shared" si="5"/>
        <v>4165.4989999999998</v>
      </c>
      <c r="I7" s="12">
        <f t="shared" si="5"/>
        <v>4713.8649999999998</v>
      </c>
      <c r="J7" s="12">
        <f t="shared" si="5"/>
        <v>5995.9009999999998</v>
      </c>
      <c r="K7" s="12">
        <f t="shared" si="5"/>
        <v>6218.9259999999995</v>
      </c>
      <c r="L7" s="12">
        <f t="shared" si="5"/>
        <v>7192.9719999999998</v>
      </c>
      <c r="M7" s="12">
        <f t="shared" si="5"/>
        <v>8362.07</v>
      </c>
      <c r="N7" s="12">
        <f t="shared" si="5"/>
        <v>8214.5839999999989</v>
      </c>
      <c r="O7" s="9">
        <f t="shared" ref="O7:O12" si="6">SUM(C7:N7)</f>
        <v>96533.572999999975</v>
      </c>
      <c r="Q7" s="135">
        <f>SUM(F7:H7)</f>
        <v>20597.952999999998</v>
      </c>
      <c r="R7" s="135">
        <f>SUM(I7:K7)</f>
        <v>16928.691999999999</v>
      </c>
      <c r="S7" s="135">
        <f>SUM(L7:N7)</f>
        <v>23769.625999999997</v>
      </c>
    </row>
    <row r="8" spans="1:19" x14ac:dyDescent="0.25">
      <c r="A8" s="27" t="s">
        <v>4</v>
      </c>
      <c r="B8" s="28" t="s">
        <v>9</v>
      </c>
      <c r="C8" s="12">
        <f t="shared" si="0"/>
        <v>10.573</v>
      </c>
      <c r="D8" s="12">
        <f t="shared" ref="D8:N8" si="7">D20+D32</f>
        <v>1.6930000000000001</v>
      </c>
      <c r="E8" s="12">
        <f t="shared" si="7"/>
        <v>2.0870000000000002</v>
      </c>
      <c r="F8" s="12">
        <f t="shared" si="7"/>
        <v>13.634</v>
      </c>
      <c r="G8" s="12">
        <f t="shared" si="7"/>
        <v>15.593999999999999</v>
      </c>
      <c r="H8" s="12">
        <f t="shared" si="7"/>
        <v>24.695</v>
      </c>
      <c r="I8" s="12">
        <f t="shared" si="7"/>
        <v>21.603000000000002</v>
      </c>
      <c r="J8" s="12">
        <f t="shared" si="7"/>
        <v>10.853999999999999</v>
      </c>
      <c r="K8" s="12">
        <f t="shared" si="7"/>
        <v>6.4480000000000004</v>
      </c>
      <c r="L8" s="12">
        <f t="shared" si="7"/>
        <v>5.5519999999999996</v>
      </c>
      <c r="M8" s="12">
        <f t="shared" si="7"/>
        <v>14.509</v>
      </c>
      <c r="N8" s="12">
        <f t="shared" si="7"/>
        <v>0.32700000000000001</v>
      </c>
      <c r="O8" s="9">
        <f t="shared" si="6"/>
        <v>127.569</v>
      </c>
    </row>
    <row r="9" spans="1:19" x14ac:dyDescent="0.25">
      <c r="A9" s="27" t="s">
        <v>5</v>
      </c>
      <c r="B9" s="28" t="s">
        <v>9</v>
      </c>
      <c r="C9" s="12">
        <f t="shared" si="0"/>
        <v>9.4580000000000002</v>
      </c>
      <c r="D9" s="12">
        <f t="shared" ref="D9:N9" si="8">D21+D33</f>
        <v>15.57</v>
      </c>
      <c r="E9" s="12">
        <f t="shared" si="8"/>
        <v>24.103999999999999</v>
      </c>
      <c r="F9" s="12">
        <f t="shared" si="8"/>
        <v>13.163</v>
      </c>
      <c r="G9" s="12">
        <f t="shared" si="8"/>
        <v>41.273000000000003</v>
      </c>
      <c r="H9" s="12">
        <f t="shared" si="8"/>
        <v>43.114999999999995</v>
      </c>
      <c r="I9" s="12">
        <f t="shared" si="8"/>
        <v>11.818</v>
      </c>
      <c r="J9" s="12">
        <f t="shared" si="8"/>
        <v>16.254999999999999</v>
      </c>
      <c r="K9" s="12">
        <f t="shared" si="8"/>
        <v>7.944</v>
      </c>
      <c r="L9" s="12">
        <f t="shared" si="8"/>
        <v>36.898000000000003</v>
      </c>
      <c r="M9" s="12">
        <f t="shared" si="8"/>
        <v>19.152999999999999</v>
      </c>
      <c r="N9" s="12">
        <f t="shared" si="8"/>
        <v>50.798999999999992</v>
      </c>
      <c r="O9" s="9">
        <f t="shared" si="6"/>
        <v>289.54999999999995</v>
      </c>
      <c r="P9" s="135"/>
    </row>
    <row r="10" spans="1:19" x14ac:dyDescent="0.25">
      <c r="A10" s="27" t="s">
        <v>11</v>
      </c>
      <c r="B10" s="28" t="s">
        <v>10</v>
      </c>
      <c r="C10" s="12">
        <f t="shared" si="0"/>
        <v>3833.78</v>
      </c>
      <c r="D10" s="12">
        <f t="shared" ref="D10:N10" si="9">D22+D34</f>
        <v>5191.32</v>
      </c>
      <c r="E10" s="12">
        <f t="shared" si="9"/>
        <v>4133.46</v>
      </c>
      <c r="F10" s="12">
        <f t="shared" si="9"/>
        <v>2771.39</v>
      </c>
      <c r="G10" s="12">
        <f t="shared" si="9"/>
        <v>2494.98</v>
      </c>
      <c r="H10" s="12">
        <f t="shared" si="9"/>
        <v>2249.96</v>
      </c>
      <c r="I10" s="12">
        <f t="shared" si="9"/>
        <v>4359.8720000000003</v>
      </c>
      <c r="J10" s="12">
        <f t="shared" si="9"/>
        <v>2361.83</v>
      </c>
      <c r="K10" s="12">
        <f t="shared" si="9"/>
        <v>2728.02</v>
      </c>
      <c r="L10" s="12">
        <f t="shared" si="9"/>
        <v>3266.42</v>
      </c>
      <c r="M10" s="12">
        <f t="shared" si="9"/>
        <v>2941.62</v>
      </c>
      <c r="N10" s="12">
        <f t="shared" si="9"/>
        <v>3667.25</v>
      </c>
      <c r="O10" s="9">
        <f t="shared" si="6"/>
        <v>39999.902000000002</v>
      </c>
    </row>
    <row r="11" spans="1:19" x14ac:dyDescent="0.25">
      <c r="A11" s="27" t="s">
        <v>6</v>
      </c>
      <c r="B11" s="28" t="s">
        <v>10</v>
      </c>
      <c r="C11" s="12">
        <f t="shared" ref="C11:N11" si="10">C23+C35</f>
        <v>1173.9580000000001</v>
      </c>
      <c r="D11" s="12">
        <f t="shared" si="10"/>
        <v>503.18700000000001</v>
      </c>
      <c r="E11" s="12">
        <f t="shared" si="10"/>
        <v>291.07299999999998</v>
      </c>
      <c r="F11" s="12">
        <f t="shared" si="10"/>
        <v>119.634</v>
      </c>
      <c r="G11" s="12">
        <f t="shared" si="10"/>
        <v>0</v>
      </c>
      <c r="H11" s="12">
        <f t="shared" si="10"/>
        <v>0</v>
      </c>
      <c r="I11" s="12">
        <f t="shared" si="10"/>
        <v>0</v>
      </c>
      <c r="J11" s="12">
        <f t="shared" si="10"/>
        <v>449.74599999999998</v>
      </c>
      <c r="K11" s="12">
        <f t="shared" si="10"/>
        <v>61.247</v>
      </c>
      <c r="L11" s="12">
        <f t="shared" si="10"/>
        <v>47.759</v>
      </c>
      <c r="M11" s="12">
        <f t="shared" si="10"/>
        <v>50</v>
      </c>
      <c r="N11" s="12">
        <f t="shared" si="10"/>
        <v>23.789000000000001</v>
      </c>
      <c r="O11" s="9">
        <f t="shared" si="6"/>
        <v>2720.393</v>
      </c>
    </row>
    <row r="12" spans="1:19" x14ac:dyDescent="0.25">
      <c r="A12" s="27" t="s">
        <v>7</v>
      </c>
      <c r="B12" s="28" t="s">
        <v>10</v>
      </c>
      <c r="C12" s="12">
        <f t="shared" ref="C12:N12" si="11">C24+C36</f>
        <v>113.798</v>
      </c>
      <c r="D12" s="12">
        <f t="shared" si="11"/>
        <v>73.296999999999997</v>
      </c>
      <c r="E12" s="12">
        <f t="shared" si="11"/>
        <v>105.483</v>
      </c>
      <c r="F12" s="12">
        <f t="shared" si="11"/>
        <v>115.31699999999999</v>
      </c>
      <c r="G12" s="12">
        <f t="shared" si="11"/>
        <v>126.10899999999999</v>
      </c>
      <c r="H12" s="12">
        <f t="shared" si="11"/>
        <v>140.108</v>
      </c>
      <c r="I12" s="12">
        <f t="shared" si="11"/>
        <v>170.88300000000001</v>
      </c>
      <c r="J12" s="12">
        <f t="shared" si="11"/>
        <v>161.50299999999999</v>
      </c>
      <c r="K12" s="12">
        <f t="shared" si="11"/>
        <v>125.53400000000001</v>
      </c>
      <c r="L12" s="12">
        <f t="shared" si="11"/>
        <v>142.31399999999999</v>
      </c>
      <c r="M12" s="12">
        <f t="shared" si="11"/>
        <v>140.00200000000001</v>
      </c>
      <c r="N12" s="12">
        <f t="shared" si="11"/>
        <v>137.53399999999999</v>
      </c>
      <c r="O12" s="9">
        <f t="shared" si="6"/>
        <v>1551.8820000000001</v>
      </c>
    </row>
    <row r="13" spans="1:19" x14ac:dyDescent="0.25">
      <c r="C13" s="135">
        <f>C3+C5</f>
        <v>68935.282000000007</v>
      </c>
      <c r="D13" s="135">
        <f t="shared" ref="D13:N13" si="12">D3+D5</f>
        <v>68648.940999999992</v>
      </c>
      <c r="E13" s="135">
        <f t="shared" si="12"/>
        <v>77771.998999999996</v>
      </c>
      <c r="F13" s="135">
        <f t="shared" si="12"/>
        <v>77676.141000000003</v>
      </c>
      <c r="G13" s="135">
        <f t="shared" si="12"/>
        <v>85985.72</v>
      </c>
      <c r="H13" s="135">
        <f t="shared" si="12"/>
        <v>85542.04</v>
      </c>
      <c r="I13" s="135">
        <f t="shared" si="12"/>
        <v>84256.765000000014</v>
      </c>
      <c r="J13" s="135">
        <f t="shared" si="12"/>
        <v>88717.173999999999</v>
      </c>
      <c r="K13" s="135">
        <f t="shared" si="12"/>
        <v>76889.995999999999</v>
      </c>
      <c r="L13" s="135">
        <f t="shared" si="12"/>
        <v>84649.273000000001</v>
      </c>
      <c r="M13" s="135">
        <f t="shared" si="12"/>
        <v>79861.334000000003</v>
      </c>
      <c r="N13" s="135">
        <f t="shared" si="12"/>
        <v>172899.24599999998</v>
      </c>
      <c r="O13" s="135">
        <f>O3+O5</f>
        <v>1051902.176</v>
      </c>
    </row>
    <row r="14" spans="1:19" ht="13.5" thickBot="1" x14ac:dyDescent="0.35">
      <c r="A14" s="5" t="s">
        <v>16</v>
      </c>
      <c r="B14" s="5" t="s">
        <v>15</v>
      </c>
      <c r="C14" s="6">
        <v>1</v>
      </c>
      <c r="D14" s="6">
        <v>2</v>
      </c>
      <c r="E14" s="6">
        <v>3</v>
      </c>
      <c r="F14" s="6">
        <v>4</v>
      </c>
      <c r="G14" s="6">
        <v>5</v>
      </c>
      <c r="H14" s="6">
        <v>6</v>
      </c>
      <c r="I14" s="6">
        <v>7</v>
      </c>
      <c r="J14" s="6">
        <v>8</v>
      </c>
      <c r="K14" s="6">
        <v>9</v>
      </c>
      <c r="L14" s="6">
        <v>10</v>
      </c>
      <c r="M14" s="6">
        <v>11</v>
      </c>
      <c r="N14" s="6">
        <v>12</v>
      </c>
    </row>
    <row r="15" spans="1:19" ht="13" thickTop="1" x14ac:dyDescent="0.25">
      <c r="A15" s="27" t="s">
        <v>8</v>
      </c>
      <c r="B15" s="28" t="s">
        <v>9</v>
      </c>
      <c r="C15" s="21">
        <v>1381.203</v>
      </c>
      <c r="D15" s="25"/>
      <c r="E15" s="26"/>
      <c r="F15" s="21">
        <v>738.17399999999998</v>
      </c>
      <c r="G15" s="25">
        <v>569.89</v>
      </c>
      <c r="H15" s="25"/>
      <c r="I15" s="25"/>
      <c r="J15" s="25"/>
      <c r="K15" s="25"/>
      <c r="L15" s="25"/>
      <c r="M15" s="25"/>
      <c r="N15" s="25">
        <v>133.15799999999999</v>
      </c>
    </row>
    <row r="16" spans="1:19" x14ac:dyDescent="0.25">
      <c r="A16" s="27" t="s">
        <v>0</v>
      </c>
      <c r="B16" s="28" t="s">
        <v>9</v>
      </c>
      <c r="C16" s="10"/>
      <c r="D16" s="9">
        <v>2.4E-2</v>
      </c>
      <c r="E16" s="24">
        <v>0.434</v>
      </c>
      <c r="F16" s="24">
        <v>0.26100000000000001</v>
      </c>
      <c r="G16" s="43">
        <v>2.9000000000000001E-2</v>
      </c>
      <c r="H16" s="43">
        <v>0.64700000000000002</v>
      </c>
      <c r="I16" s="43">
        <v>4.9000000000000002E-2</v>
      </c>
      <c r="J16" s="10"/>
      <c r="K16" s="10"/>
      <c r="L16" s="10"/>
      <c r="M16" s="43">
        <v>9.8000000000000004E-2</v>
      </c>
      <c r="N16" s="43">
        <v>0.60699999999999998</v>
      </c>
    </row>
    <row r="17" spans="1:16" x14ac:dyDescent="0.25">
      <c r="A17" s="27" t="s">
        <v>1</v>
      </c>
      <c r="B17" s="28" t="s">
        <v>9</v>
      </c>
      <c r="C17" s="43">
        <v>4829.3249999999998</v>
      </c>
      <c r="D17" s="9">
        <v>3642.5909999999999</v>
      </c>
      <c r="E17" s="24">
        <v>3570.337</v>
      </c>
      <c r="F17" s="24">
        <v>4440.17</v>
      </c>
      <c r="G17" s="43">
        <v>5008.9049999999997</v>
      </c>
      <c r="H17" s="43">
        <v>5484.7129999999997</v>
      </c>
      <c r="I17" s="43">
        <v>7490.2370000000001</v>
      </c>
      <c r="J17" s="43">
        <v>4653.1710000000003</v>
      </c>
      <c r="K17" s="43">
        <v>4480.1970000000001</v>
      </c>
      <c r="L17" s="43">
        <v>5525.7740000000003</v>
      </c>
      <c r="M17" s="43">
        <v>9369.527</v>
      </c>
      <c r="N17" s="43">
        <v>82196.328999999998</v>
      </c>
    </row>
    <row r="18" spans="1:16" x14ac:dyDescent="0.25">
      <c r="A18" s="27" t="s">
        <v>2</v>
      </c>
      <c r="B18" s="28" t="s">
        <v>9</v>
      </c>
      <c r="C18" s="43">
        <v>4743.46</v>
      </c>
      <c r="D18" s="9">
        <v>4324.643</v>
      </c>
      <c r="E18" s="24">
        <v>4698.7569999999996</v>
      </c>
      <c r="F18" s="24">
        <v>4204.0249999999996</v>
      </c>
      <c r="G18" s="43">
        <v>4826.808</v>
      </c>
      <c r="H18" s="43">
        <v>5330.7190000000001</v>
      </c>
      <c r="I18" s="43">
        <v>6061.96</v>
      </c>
      <c r="J18" s="43">
        <v>7287.09</v>
      </c>
      <c r="K18" s="43">
        <v>4236.9880000000003</v>
      </c>
      <c r="L18" s="43">
        <v>6647.8310000000001</v>
      </c>
      <c r="M18" s="43">
        <v>5357.12</v>
      </c>
      <c r="N18" s="43">
        <v>4440.268</v>
      </c>
      <c r="O18" s="135">
        <f>SUM(C18:N18)</f>
        <v>62159.668999999994</v>
      </c>
      <c r="P18" s="135"/>
    </row>
    <row r="19" spans="1:16" x14ac:dyDescent="0.25">
      <c r="A19" s="27" t="s">
        <v>3</v>
      </c>
      <c r="B19" s="28" t="s">
        <v>9</v>
      </c>
      <c r="C19" s="43">
        <v>2638.0549999999998</v>
      </c>
      <c r="D19" s="9">
        <v>1122.229</v>
      </c>
      <c r="E19" s="24">
        <v>5148.2529999999997</v>
      </c>
      <c r="F19" s="24">
        <v>4567.7479999999996</v>
      </c>
      <c r="G19" s="43">
        <v>3949.4290000000001</v>
      </c>
      <c r="H19" s="43">
        <v>1605.704</v>
      </c>
      <c r="I19" s="43">
        <v>2045.4929999999999</v>
      </c>
      <c r="J19" s="43">
        <v>2358.0479999999998</v>
      </c>
      <c r="K19" s="43">
        <v>2320.2950000000001</v>
      </c>
      <c r="L19" s="43">
        <v>705.34</v>
      </c>
      <c r="M19" s="43">
        <v>1055.9680000000001</v>
      </c>
      <c r="N19" s="43">
        <v>738.41200000000003</v>
      </c>
    </row>
    <row r="20" spans="1:16" x14ac:dyDescent="0.25">
      <c r="A20" s="27" t="s">
        <v>4</v>
      </c>
      <c r="B20" s="28" t="s">
        <v>9</v>
      </c>
      <c r="C20" s="44"/>
      <c r="D20" s="9"/>
      <c r="E20" s="19"/>
      <c r="F20" s="19"/>
      <c r="G20" s="10"/>
      <c r="H20" s="43"/>
      <c r="I20" s="10"/>
      <c r="J20" s="44"/>
      <c r="K20" s="44"/>
      <c r="L20" s="44"/>
      <c r="M20" s="44"/>
      <c r="N20" s="44"/>
    </row>
    <row r="21" spans="1:16" x14ac:dyDescent="0.25">
      <c r="A21" s="27" t="s">
        <v>5</v>
      </c>
      <c r="B21" s="28" t="s">
        <v>9</v>
      </c>
      <c r="C21" s="44"/>
      <c r="D21" s="9"/>
      <c r="E21" s="19"/>
      <c r="F21" s="19">
        <v>3.7999999999999999E-2</v>
      </c>
      <c r="G21" s="10"/>
      <c r="H21" s="43">
        <v>4.0000000000000001E-3</v>
      </c>
      <c r="I21" s="22"/>
      <c r="J21" s="44"/>
      <c r="K21" s="44"/>
      <c r="L21" s="44"/>
      <c r="M21" s="44"/>
      <c r="N21" s="43">
        <v>32.031999999999996</v>
      </c>
    </row>
    <row r="22" spans="1:16" x14ac:dyDescent="0.25">
      <c r="A22" s="27" t="s">
        <v>11</v>
      </c>
      <c r="B22" s="28" t="s">
        <v>10</v>
      </c>
      <c r="C22" s="44"/>
      <c r="D22" s="9"/>
      <c r="E22" s="19"/>
      <c r="F22" s="19"/>
      <c r="G22" s="10"/>
      <c r="H22" s="10"/>
      <c r="I22" s="22"/>
      <c r="J22" s="44"/>
      <c r="K22" s="44"/>
      <c r="L22" s="44"/>
      <c r="M22" s="44"/>
      <c r="N22" s="44"/>
    </row>
    <row r="23" spans="1:16" x14ac:dyDescent="0.25">
      <c r="A23" s="27" t="s">
        <v>6</v>
      </c>
      <c r="B23" s="28" t="s">
        <v>10</v>
      </c>
      <c r="C23" s="43">
        <v>1173.9580000000001</v>
      </c>
      <c r="D23" s="9">
        <v>503.18700000000001</v>
      </c>
      <c r="E23" s="24">
        <v>291.07299999999998</v>
      </c>
      <c r="F23" s="24">
        <v>119.634</v>
      </c>
      <c r="G23" s="10"/>
      <c r="H23" s="10"/>
      <c r="I23" s="22"/>
      <c r="J23" s="43">
        <v>449.74599999999998</v>
      </c>
      <c r="K23" s="43">
        <v>61.247</v>
      </c>
      <c r="L23" s="43">
        <v>47.759</v>
      </c>
      <c r="M23" s="43">
        <v>50</v>
      </c>
      <c r="N23" s="43">
        <v>23.789000000000001</v>
      </c>
    </row>
    <row r="24" spans="1:16" x14ac:dyDescent="0.25">
      <c r="A24" s="27" t="s">
        <v>7</v>
      </c>
      <c r="B24" s="28" t="s">
        <v>10</v>
      </c>
      <c r="C24" s="10"/>
      <c r="D24" s="9"/>
      <c r="E24" s="9"/>
      <c r="F24" s="10"/>
      <c r="G24" s="10"/>
      <c r="H24" s="22"/>
      <c r="I24" s="22"/>
      <c r="J24" s="10"/>
      <c r="K24" s="10"/>
      <c r="L24" s="10"/>
      <c r="M24" s="10"/>
      <c r="N24" s="10"/>
    </row>
    <row r="25" spans="1:16" x14ac:dyDescent="0.25">
      <c r="C25">
        <f t="shared" ref="C25:N25" si="13">C13/1000</f>
        <v>68.935282000000001</v>
      </c>
      <c r="D25">
        <f t="shared" si="13"/>
        <v>68.648940999999994</v>
      </c>
      <c r="E25">
        <f t="shared" si="13"/>
        <v>77.771998999999994</v>
      </c>
      <c r="F25">
        <f t="shared" si="13"/>
        <v>77.676141000000001</v>
      </c>
      <c r="G25">
        <f t="shared" si="13"/>
        <v>85.985720000000001</v>
      </c>
      <c r="H25">
        <f t="shared" si="13"/>
        <v>85.54204</v>
      </c>
      <c r="I25">
        <f t="shared" si="13"/>
        <v>84.256765000000016</v>
      </c>
      <c r="J25">
        <f t="shared" si="13"/>
        <v>88.717174</v>
      </c>
      <c r="K25">
        <f t="shared" si="13"/>
        <v>76.889995999999996</v>
      </c>
      <c r="L25">
        <f t="shared" si="13"/>
        <v>84.649273000000008</v>
      </c>
      <c r="M25">
        <f t="shared" si="13"/>
        <v>79.861333999999999</v>
      </c>
      <c r="N25">
        <f t="shared" si="13"/>
        <v>172.89924599999998</v>
      </c>
      <c r="O25">
        <f>O13/1000</f>
        <v>1051.9021760000001</v>
      </c>
    </row>
    <row r="26" spans="1:16" ht="13.5" thickBot="1" x14ac:dyDescent="0.35">
      <c r="A26" s="7" t="s">
        <v>17</v>
      </c>
      <c r="B26" s="7" t="s">
        <v>15</v>
      </c>
      <c r="C26" s="8">
        <v>1</v>
      </c>
      <c r="D26" s="8">
        <v>2</v>
      </c>
      <c r="E26" s="8">
        <v>3</v>
      </c>
      <c r="F26" s="8">
        <v>4</v>
      </c>
      <c r="G26" s="8">
        <v>5</v>
      </c>
      <c r="H26" s="8">
        <v>6</v>
      </c>
      <c r="I26" s="8">
        <v>7</v>
      </c>
      <c r="J26" s="8">
        <v>8</v>
      </c>
      <c r="K26" s="8">
        <v>9</v>
      </c>
      <c r="L26" s="8">
        <v>10</v>
      </c>
      <c r="M26" s="8">
        <v>11</v>
      </c>
      <c r="N26" s="8">
        <v>12</v>
      </c>
    </row>
    <row r="27" spans="1:16" ht="13" thickTop="1" x14ac:dyDescent="0.25">
      <c r="A27" s="41" t="s">
        <v>8</v>
      </c>
      <c r="B27" s="42" t="s">
        <v>9</v>
      </c>
      <c r="C27" s="21">
        <v>32929.868999999999</v>
      </c>
      <c r="D27" s="25">
        <v>33557.275999999998</v>
      </c>
      <c r="E27" s="25">
        <v>36396.317999999999</v>
      </c>
      <c r="F27" s="25">
        <v>36782.6</v>
      </c>
      <c r="G27" s="25">
        <v>39909.99</v>
      </c>
      <c r="H27" s="25">
        <v>42544.307000000001</v>
      </c>
      <c r="I27" s="25">
        <v>42482.423000000003</v>
      </c>
      <c r="J27" s="25">
        <v>44097.724000000002</v>
      </c>
      <c r="K27" s="25">
        <v>36504.146999999997</v>
      </c>
      <c r="L27" s="25">
        <v>38857.964</v>
      </c>
      <c r="M27" s="21">
        <v>34904.417000000001</v>
      </c>
      <c r="N27" s="25">
        <v>43280.06</v>
      </c>
    </row>
    <row r="28" spans="1:16" x14ac:dyDescent="0.25">
      <c r="A28" s="27" t="s">
        <v>0</v>
      </c>
      <c r="B28" s="28" t="s">
        <v>9</v>
      </c>
      <c r="C28" s="10">
        <v>0.39800000000000002</v>
      </c>
      <c r="D28" s="9">
        <v>1E-3</v>
      </c>
      <c r="E28" s="10">
        <v>3.89</v>
      </c>
      <c r="F28" s="10">
        <v>7.0460000000000003</v>
      </c>
      <c r="G28" s="9">
        <v>0.64500000000000002</v>
      </c>
      <c r="H28" s="10">
        <v>3.9710000000000001</v>
      </c>
      <c r="I28" s="10">
        <v>2.9929999999999999</v>
      </c>
      <c r="J28" s="9">
        <v>3.9969999999999999</v>
      </c>
      <c r="K28" s="10">
        <v>3.093</v>
      </c>
      <c r="L28" s="10">
        <v>27.108000000000001</v>
      </c>
      <c r="M28" s="10">
        <v>5.2549999999999999</v>
      </c>
      <c r="N28" s="10">
        <v>7.7190000000000003</v>
      </c>
    </row>
    <row r="29" spans="1:16" x14ac:dyDescent="0.25">
      <c r="A29" s="27" t="s">
        <v>1</v>
      </c>
      <c r="B29" s="28" t="s">
        <v>9</v>
      </c>
      <c r="C29" s="10">
        <v>29794.884999999998</v>
      </c>
      <c r="D29" s="9">
        <v>31449.074000000001</v>
      </c>
      <c r="E29" s="10">
        <v>37805.343999999997</v>
      </c>
      <c r="F29" s="10">
        <v>35715.197</v>
      </c>
      <c r="G29" s="9">
        <v>40496.934999999998</v>
      </c>
      <c r="H29" s="10">
        <v>37513.019999999997</v>
      </c>
      <c r="I29" s="10">
        <v>34284.105000000003</v>
      </c>
      <c r="J29" s="9">
        <v>39966.279000000002</v>
      </c>
      <c r="K29" s="10">
        <v>35905.652000000002</v>
      </c>
      <c r="L29" s="10">
        <v>40265.535000000003</v>
      </c>
      <c r="M29" s="10">
        <v>35587.39</v>
      </c>
      <c r="N29" s="10">
        <v>47289.699000000001</v>
      </c>
    </row>
    <row r="30" spans="1:16" x14ac:dyDescent="0.25">
      <c r="A30" s="27" t="s">
        <v>2</v>
      </c>
      <c r="B30" s="28" t="s">
        <v>9</v>
      </c>
      <c r="C30" s="10">
        <v>8077.26</v>
      </c>
      <c r="D30" s="9">
        <v>7688.6679999999997</v>
      </c>
      <c r="E30" s="10">
        <v>8881.3690000000006</v>
      </c>
      <c r="F30" s="10">
        <v>10193.329</v>
      </c>
      <c r="G30" s="9">
        <v>10011.065000000001</v>
      </c>
      <c r="H30" s="10">
        <v>7198.116</v>
      </c>
      <c r="I30" s="10">
        <v>10296.894</v>
      </c>
      <c r="J30" s="9">
        <v>10905.869000000001</v>
      </c>
      <c r="K30" s="10">
        <v>11166.28</v>
      </c>
      <c r="L30" s="10">
        <v>10541.373</v>
      </c>
      <c r="M30" s="10">
        <v>9357.65</v>
      </c>
      <c r="N30" s="10">
        <v>10731.953</v>
      </c>
      <c r="O30" s="135">
        <f>SUM(C30:N30)</f>
        <v>115049.82599999999</v>
      </c>
    </row>
    <row r="31" spans="1:16" x14ac:dyDescent="0.25">
      <c r="A31" s="27" t="s">
        <v>3</v>
      </c>
      <c r="B31" s="28" t="s">
        <v>9</v>
      </c>
      <c r="C31" s="10">
        <v>9463.41</v>
      </c>
      <c r="D31" s="9">
        <v>11244.684999999999</v>
      </c>
      <c r="E31" s="10">
        <v>5620.67</v>
      </c>
      <c r="F31" s="10">
        <v>4333.1509999999998</v>
      </c>
      <c r="G31" s="9">
        <v>3582.1260000000002</v>
      </c>
      <c r="H31" s="10">
        <v>2559.7950000000001</v>
      </c>
      <c r="I31" s="10">
        <v>2668.3719999999998</v>
      </c>
      <c r="J31" s="9">
        <v>3637.8530000000001</v>
      </c>
      <c r="K31" s="10">
        <v>3898.6309999999999</v>
      </c>
      <c r="L31" s="10">
        <v>6487.6319999999996</v>
      </c>
      <c r="M31" s="10">
        <v>7306.1019999999999</v>
      </c>
      <c r="N31" s="10">
        <v>7476.1719999999996</v>
      </c>
    </row>
    <row r="32" spans="1:16" x14ac:dyDescent="0.25">
      <c r="A32" s="27" t="s">
        <v>4</v>
      </c>
      <c r="B32" s="28" t="s">
        <v>9</v>
      </c>
      <c r="C32" s="10">
        <v>10.573</v>
      </c>
      <c r="D32" s="9">
        <v>1.6930000000000001</v>
      </c>
      <c r="E32" s="10">
        <v>2.0870000000000002</v>
      </c>
      <c r="F32" s="10">
        <v>13.634</v>
      </c>
      <c r="G32" s="9">
        <v>15.593999999999999</v>
      </c>
      <c r="H32" s="10">
        <v>24.695</v>
      </c>
      <c r="I32" s="10">
        <v>21.603000000000002</v>
      </c>
      <c r="J32" s="9">
        <v>10.853999999999999</v>
      </c>
      <c r="K32" s="10">
        <v>6.4480000000000004</v>
      </c>
      <c r="L32" s="10">
        <v>5.5519999999999996</v>
      </c>
      <c r="M32" s="10">
        <v>14.509</v>
      </c>
      <c r="N32" s="10">
        <v>0.32700000000000001</v>
      </c>
    </row>
    <row r="33" spans="1:14" x14ac:dyDescent="0.25">
      <c r="A33" s="27" t="s">
        <v>5</v>
      </c>
      <c r="B33" s="28" t="s">
        <v>9</v>
      </c>
      <c r="C33" s="10">
        <v>9.4580000000000002</v>
      </c>
      <c r="D33" s="9">
        <v>15.57</v>
      </c>
      <c r="E33" s="10">
        <v>24.103999999999999</v>
      </c>
      <c r="F33" s="10">
        <v>13.125</v>
      </c>
      <c r="G33" s="9">
        <v>41.273000000000003</v>
      </c>
      <c r="H33" s="10">
        <v>43.110999999999997</v>
      </c>
      <c r="I33" s="10">
        <v>11.818</v>
      </c>
      <c r="J33" s="9">
        <v>16.254999999999999</v>
      </c>
      <c r="K33" s="10">
        <v>7.944</v>
      </c>
      <c r="L33" s="10">
        <v>36.898000000000003</v>
      </c>
      <c r="M33" s="10">
        <v>19.152999999999999</v>
      </c>
      <c r="N33" s="10">
        <v>18.766999999999999</v>
      </c>
    </row>
    <row r="34" spans="1:14" x14ac:dyDescent="0.25">
      <c r="A34" s="27" t="s">
        <v>11</v>
      </c>
      <c r="B34" s="28" t="s">
        <v>10</v>
      </c>
      <c r="C34" s="10">
        <v>3833.78</v>
      </c>
      <c r="D34" s="9">
        <v>5191.32</v>
      </c>
      <c r="E34" s="10">
        <v>4133.46</v>
      </c>
      <c r="F34" s="10">
        <v>2771.39</v>
      </c>
      <c r="G34" s="9">
        <v>2494.98</v>
      </c>
      <c r="H34" s="10">
        <v>2249.96</v>
      </c>
      <c r="I34" s="10">
        <v>4359.8720000000003</v>
      </c>
      <c r="J34" s="9">
        <v>2361.83</v>
      </c>
      <c r="K34" s="10">
        <v>2728.02</v>
      </c>
      <c r="L34" s="10">
        <v>3266.42</v>
      </c>
      <c r="M34" s="10">
        <v>2941.62</v>
      </c>
      <c r="N34" s="10">
        <v>3667.25</v>
      </c>
    </row>
    <row r="35" spans="1:14" x14ac:dyDescent="0.25">
      <c r="A35" s="27" t="s">
        <v>6</v>
      </c>
      <c r="B35" s="28" t="s">
        <v>10</v>
      </c>
      <c r="C35" s="10"/>
      <c r="D35" s="9"/>
      <c r="E35" s="10"/>
      <c r="F35" s="10"/>
      <c r="G35" s="9"/>
      <c r="H35" s="10"/>
      <c r="I35" s="10"/>
      <c r="J35" s="9"/>
      <c r="K35" s="10"/>
      <c r="L35" s="10"/>
      <c r="M35" s="10"/>
      <c r="N35" s="10"/>
    </row>
    <row r="36" spans="1:14" x14ac:dyDescent="0.25">
      <c r="A36" s="27" t="s">
        <v>7</v>
      </c>
      <c r="B36" s="28" t="s">
        <v>10</v>
      </c>
      <c r="C36" s="10">
        <v>113.798</v>
      </c>
      <c r="D36" s="9">
        <v>73.296999999999997</v>
      </c>
      <c r="E36" s="10">
        <v>105.483</v>
      </c>
      <c r="F36" s="10">
        <v>115.31699999999999</v>
      </c>
      <c r="G36" s="9">
        <v>126.10899999999999</v>
      </c>
      <c r="H36" s="10">
        <v>140.108</v>
      </c>
      <c r="I36" s="10">
        <v>170.88300000000001</v>
      </c>
      <c r="J36" s="9">
        <v>161.50299999999999</v>
      </c>
      <c r="K36" s="10">
        <v>125.53400000000001</v>
      </c>
      <c r="L36" s="10">
        <v>142.31399999999999</v>
      </c>
      <c r="M36" s="10">
        <v>140.00200000000001</v>
      </c>
      <c r="N36" s="10">
        <v>137.53399999999999</v>
      </c>
    </row>
    <row r="37" spans="1:14" ht="13" x14ac:dyDescent="0.3">
      <c r="A37" s="345" t="s">
        <v>13</v>
      </c>
      <c r="B37" s="345"/>
      <c r="C37" s="345"/>
      <c r="D37" s="345"/>
      <c r="E37" s="345"/>
      <c r="F37" s="345"/>
      <c r="G37" s="345"/>
      <c r="H37" s="345"/>
      <c r="I37" s="345"/>
      <c r="J37" s="345"/>
      <c r="K37" s="345"/>
      <c r="L37" s="345"/>
      <c r="M37" s="345"/>
      <c r="N37" s="345"/>
    </row>
    <row r="38" spans="1:14" ht="13.5" thickBot="1" x14ac:dyDescent="0.35">
      <c r="A38" s="5" t="s">
        <v>14</v>
      </c>
      <c r="B38" s="5" t="s">
        <v>15</v>
      </c>
      <c r="C38" s="6">
        <v>1</v>
      </c>
      <c r="D38" s="6">
        <v>2</v>
      </c>
      <c r="E38" s="6">
        <v>3</v>
      </c>
      <c r="F38" s="6">
        <v>4</v>
      </c>
      <c r="G38" s="6">
        <v>5</v>
      </c>
      <c r="H38" s="6">
        <v>6</v>
      </c>
      <c r="I38" s="6">
        <v>7</v>
      </c>
      <c r="J38" s="6">
        <v>8</v>
      </c>
      <c r="K38" s="6">
        <v>9</v>
      </c>
      <c r="L38" s="6">
        <v>10</v>
      </c>
      <c r="M38" s="6">
        <v>11</v>
      </c>
      <c r="N38" s="6">
        <v>12</v>
      </c>
    </row>
    <row r="39" spans="1:14" ht="13" thickTop="1" x14ac:dyDescent="0.25">
      <c r="A39" s="27" t="s">
        <v>8</v>
      </c>
      <c r="B39" s="28" t="s">
        <v>22</v>
      </c>
      <c r="C39" s="4">
        <f t="shared" ref="C39:C46" si="14">C52+C64</f>
        <v>154399826.5</v>
      </c>
      <c r="D39" s="4">
        <f t="shared" ref="D39:N39" si="15">D52+D64</f>
        <v>151007742</v>
      </c>
      <c r="E39" s="4">
        <f t="shared" si="15"/>
        <v>163783431</v>
      </c>
      <c r="F39" s="4">
        <f t="shared" si="15"/>
        <v>168843483</v>
      </c>
      <c r="G39" s="4">
        <f t="shared" si="15"/>
        <v>182159460</v>
      </c>
      <c r="H39" s="4">
        <f t="shared" si="15"/>
        <v>191449381.5</v>
      </c>
      <c r="I39" s="4">
        <f t="shared" si="15"/>
        <v>191170903.5</v>
      </c>
      <c r="J39" s="4">
        <f t="shared" si="15"/>
        <v>198439758</v>
      </c>
      <c r="K39" s="4">
        <f t="shared" si="15"/>
        <v>164268661.5</v>
      </c>
      <c r="L39" s="4">
        <f t="shared" si="15"/>
        <v>174860838</v>
      </c>
      <c r="M39" s="4">
        <f t="shared" si="15"/>
        <v>157069876.5</v>
      </c>
      <c r="N39" s="4">
        <f t="shared" si="15"/>
        <v>195359480</v>
      </c>
    </row>
    <row r="40" spans="1:14" x14ac:dyDescent="0.25">
      <c r="A40" s="27" t="s">
        <v>0</v>
      </c>
      <c r="B40" s="28" t="s">
        <v>22</v>
      </c>
      <c r="C40" s="4">
        <f t="shared" si="14"/>
        <v>1791</v>
      </c>
      <c r="D40" s="4">
        <f t="shared" ref="D40:N40" si="16">D53+D65</f>
        <v>112.5</v>
      </c>
      <c r="E40" s="4">
        <f t="shared" si="16"/>
        <v>19458</v>
      </c>
      <c r="F40" s="4">
        <f t="shared" si="16"/>
        <v>32881</v>
      </c>
      <c r="G40" s="4">
        <f t="shared" si="16"/>
        <v>3033.5</v>
      </c>
      <c r="H40" s="4">
        <f t="shared" si="16"/>
        <v>20781.5</v>
      </c>
      <c r="I40" s="4">
        <f t="shared" si="16"/>
        <v>13687.5</v>
      </c>
      <c r="J40" s="4">
        <f t="shared" si="16"/>
        <v>17986.5</v>
      </c>
      <c r="K40" s="4">
        <f t="shared" si="16"/>
        <v>13918.5</v>
      </c>
      <c r="L40" s="4">
        <f t="shared" si="16"/>
        <v>121986</v>
      </c>
      <c r="M40" s="4">
        <f t="shared" si="16"/>
        <v>24085.5</v>
      </c>
      <c r="N40" s="4">
        <f t="shared" si="16"/>
        <v>37467.5</v>
      </c>
    </row>
    <row r="41" spans="1:14" x14ac:dyDescent="0.25">
      <c r="A41" s="27" t="s">
        <v>1</v>
      </c>
      <c r="B41" s="28" t="s">
        <v>22</v>
      </c>
      <c r="C41" s="4">
        <f t="shared" si="14"/>
        <v>132956966.39999999</v>
      </c>
      <c r="D41" s="4">
        <f t="shared" ref="D41:N41" si="17">D54+D66</f>
        <v>134751994.16</v>
      </c>
      <c r="E41" s="4">
        <f t="shared" si="17"/>
        <v>158882610.95999998</v>
      </c>
      <c r="F41" s="4">
        <f t="shared" si="17"/>
        <v>154196608.47999999</v>
      </c>
      <c r="G41" s="4">
        <f t="shared" si="17"/>
        <v>174742422.39999998</v>
      </c>
      <c r="H41" s="4">
        <f t="shared" si="17"/>
        <v>165111294.79999998</v>
      </c>
      <c r="I41" s="4">
        <f t="shared" si="17"/>
        <v>160413472.20000002</v>
      </c>
      <c r="J41" s="4">
        <f t="shared" si="17"/>
        <v>171338686.36000001</v>
      </c>
      <c r="K41" s="4">
        <f t="shared" si="17"/>
        <v>155081665.68000001</v>
      </c>
      <c r="L41" s="4">
        <f t="shared" si="17"/>
        <v>175838634.40000001</v>
      </c>
      <c r="M41" s="4">
        <f t="shared" si="17"/>
        <v>172634563.59999999</v>
      </c>
      <c r="N41" s="4">
        <f t="shared" si="17"/>
        <v>497226340.15999997</v>
      </c>
    </row>
    <row r="42" spans="1:14" x14ac:dyDescent="0.25">
      <c r="A42" s="27" t="s">
        <v>2</v>
      </c>
      <c r="B42" s="28" t="s">
        <v>22</v>
      </c>
      <c r="C42" s="4">
        <f t="shared" si="14"/>
        <v>8846297.4000000004</v>
      </c>
      <c r="D42" s="4">
        <f t="shared" ref="D42:N42" si="18">D55+D67</f>
        <v>8289183.9199999999</v>
      </c>
      <c r="E42" s="4">
        <f t="shared" si="18"/>
        <v>9370284.6099999994</v>
      </c>
      <c r="F42" s="4">
        <f t="shared" si="18"/>
        <v>9934175.0099999998</v>
      </c>
      <c r="G42" s="4">
        <f t="shared" si="18"/>
        <v>10238132.850000001</v>
      </c>
      <c r="H42" s="4">
        <f t="shared" si="18"/>
        <v>8644897.0399999991</v>
      </c>
      <c r="I42" s="4">
        <f t="shared" si="18"/>
        <v>11287611.859999999</v>
      </c>
      <c r="J42" s="4">
        <f t="shared" si="18"/>
        <v>12553141.609999999</v>
      </c>
      <c r="K42" s="4">
        <f t="shared" si="18"/>
        <v>10628253.199999999</v>
      </c>
      <c r="L42" s="4">
        <f t="shared" si="18"/>
        <v>11860548.370000001</v>
      </c>
      <c r="M42" s="4">
        <f t="shared" si="18"/>
        <v>10153187.5</v>
      </c>
      <c r="N42" s="4">
        <f t="shared" si="18"/>
        <v>10468830.57</v>
      </c>
    </row>
    <row r="43" spans="1:14" x14ac:dyDescent="0.25">
      <c r="A43" s="27" t="s">
        <v>3</v>
      </c>
      <c r="B43" s="28" t="s">
        <v>22</v>
      </c>
      <c r="C43" s="4">
        <f t="shared" si="14"/>
        <v>8350011.8999999994</v>
      </c>
      <c r="D43" s="4">
        <f t="shared" ref="D43:N43" si="19">D56+D68</f>
        <v>8533171.6499999985</v>
      </c>
      <c r="E43" s="4">
        <f t="shared" si="19"/>
        <v>7430556.2999999998</v>
      </c>
      <c r="F43" s="4">
        <f t="shared" si="19"/>
        <v>6141619.1899999995</v>
      </c>
      <c r="G43" s="4">
        <f t="shared" si="19"/>
        <v>5196771.9399999995</v>
      </c>
      <c r="H43" s="4">
        <f t="shared" si="19"/>
        <v>2874192.55</v>
      </c>
      <c r="I43" s="4">
        <f t="shared" si="19"/>
        <v>3252566.6799999997</v>
      </c>
      <c r="J43" s="4">
        <f t="shared" si="19"/>
        <v>4137171.57</v>
      </c>
      <c r="K43" s="4">
        <f t="shared" si="19"/>
        <v>4291055.3900000006</v>
      </c>
      <c r="L43" s="4">
        <f t="shared" si="19"/>
        <v>4963151.08</v>
      </c>
      <c r="M43" s="4">
        <f t="shared" si="19"/>
        <v>5769829.3799999999</v>
      </c>
      <c r="N43" s="4">
        <f t="shared" si="19"/>
        <v>5668064.6799999997</v>
      </c>
    </row>
    <row r="44" spans="1:14" x14ac:dyDescent="0.25">
      <c r="A44" s="27" t="s">
        <v>4</v>
      </c>
      <c r="B44" s="28" t="s">
        <v>22</v>
      </c>
      <c r="C44" s="4">
        <f t="shared" si="14"/>
        <v>11841.76</v>
      </c>
      <c r="D44" s="4">
        <f t="shared" ref="D44:N44" si="20">D57+D69</f>
        <v>1896.16</v>
      </c>
      <c r="E44" s="4">
        <f t="shared" si="20"/>
        <v>2337.44</v>
      </c>
      <c r="F44" s="4">
        <f t="shared" si="20"/>
        <v>15270.08</v>
      </c>
      <c r="G44" s="4">
        <f>G57+G69</f>
        <v>17465.28</v>
      </c>
      <c r="H44" s="4">
        <f t="shared" si="20"/>
        <v>27658.400000000001</v>
      </c>
      <c r="I44" s="4">
        <f t="shared" si="20"/>
        <v>24195.360000000001</v>
      </c>
      <c r="J44" s="4">
        <f t="shared" si="20"/>
        <v>12156.48</v>
      </c>
      <c r="K44" s="4">
        <f t="shared" si="20"/>
        <v>7221.76</v>
      </c>
      <c r="L44" s="4">
        <f t="shared" si="20"/>
        <v>6218.24</v>
      </c>
      <c r="M44" s="4">
        <f t="shared" si="20"/>
        <v>16250.08</v>
      </c>
      <c r="N44" s="4">
        <f t="shared" si="20"/>
        <v>366.24</v>
      </c>
    </row>
    <row r="45" spans="1:14" x14ac:dyDescent="0.25">
      <c r="A45" s="27" t="s">
        <v>5</v>
      </c>
      <c r="B45" s="28" t="s">
        <v>22</v>
      </c>
      <c r="C45" s="4">
        <f t="shared" si="14"/>
        <v>44736.34</v>
      </c>
      <c r="D45" s="4">
        <f t="shared" ref="D45:N45" si="21">D58+D70</f>
        <v>73646.100000000006</v>
      </c>
      <c r="E45" s="4">
        <f t="shared" si="21"/>
        <v>114011.92</v>
      </c>
      <c r="F45" s="4">
        <f t="shared" si="21"/>
        <v>62261.25</v>
      </c>
      <c r="G45" s="4">
        <f t="shared" si="21"/>
        <v>195221.29</v>
      </c>
      <c r="H45" s="4">
        <f t="shared" si="21"/>
        <v>203934.03</v>
      </c>
      <c r="I45" s="4">
        <f t="shared" si="21"/>
        <v>55899.14</v>
      </c>
      <c r="J45" s="4">
        <f t="shared" si="21"/>
        <v>76886.149999999994</v>
      </c>
      <c r="K45" s="4">
        <f t="shared" si="21"/>
        <v>37575.120000000003</v>
      </c>
      <c r="L45" s="4">
        <f t="shared" si="21"/>
        <v>174527.54</v>
      </c>
      <c r="M45" s="4">
        <f t="shared" si="21"/>
        <v>90593.69</v>
      </c>
      <c r="N45" s="4">
        <f t="shared" si="21"/>
        <v>240278.91</v>
      </c>
    </row>
    <row r="46" spans="1:14" x14ac:dyDescent="0.25">
      <c r="A46" s="27" t="s">
        <v>11</v>
      </c>
      <c r="B46" s="28" t="s">
        <v>22</v>
      </c>
      <c r="C46" s="4">
        <f t="shared" si="14"/>
        <v>900938.3</v>
      </c>
      <c r="D46" s="4">
        <f t="shared" ref="D46:N46" si="22">D59+D71</f>
        <v>1219960.2</v>
      </c>
      <c r="E46" s="4">
        <f t="shared" si="22"/>
        <v>971363.1</v>
      </c>
      <c r="F46" s="4">
        <f t="shared" si="22"/>
        <v>651276.65</v>
      </c>
      <c r="G46" s="4">
        <f t="shared" si="22"/>
        <v>586320.30000000005</v>
      </c>
      <c r="H46" s="4">
        <f t="shared" si="22"/>
        <v>528740.6</v>
      </c>
      <c r="I46" s="4">
        <f t="shared" si="22"/>
        <v>1024569.92</v>
      </c>
      <c r="J46" s="4">
        <f t="shared" si="22"/>
        <v>555030.05000000005</v>
      </c>
      <c r="K46" s="4">
        <f t="shared" si="22"/>
        <v>641084.69999999995</v>
      </c>
      <c r="L46" s="4">
        <f t="shared" si="22"/>
        <v>767608.7</v>
      </c>
      <c r="M46" s="4">
        <f t="shared" si="22"/>
        <v>691280.7</v>
      </c>
      <c r="N46" s="4">
        <f t="shared" si="22"/>
        <v>861803.75</v>
      </c>
    </row>
    <row r="47" spans="1:14" x14ac:dyDescent="0.25">
      <c r="A47" s="27" t="s">
        <v>6</v>
      </c>
      <c r="B47" s="28" t="s">
        <v>22</v>
      </c>
      <c r="C47" s="4">
        <f t="shared" ref="C47:N47" si="23">C60+C72</f>
        <v>275879</v>
      </c>
      <c r="D47" s="4">
        <f t="shared" si="23"/>
        <v>118249</v>
      </c>
      <c r="E47" s="4">
        <f t="shared" si="23"/>
        <v>68405</v>
      </c>
      <c r="F47" s="4">
        <f t="shared" si="23"/>
        <v>28114</v>
      </c>
      <c r="G47" s="4">
        <f t="shared" si="23"/>
        <v>0</v>
      </c>
      <c r="H47" s="4">
        <f t="shared" si="23"/>
        <v>0</v>
      </c>
      <c r="I47" s="4">
        <f t="shared" si="23"/>
        <v>0</v>
      </c>
      <c r="J47" s="4">
        <f t="shared" si="23"/>
        <v>105690</v>
      </c>
      <c r="K47" s="4">
        <f t="shared" si="23"/>
        <v>14393</v>
      </c>
      <c r="L47" s="4">
        <f t="shared" si="23"/>
        <v>11223</v>
      </c>
      <c r="M47" s="4">
        <f t="shared" si="23"/>
        <v>11750</v>
      </c>
      <c r="N47" s="4">
        <f t="shared" si="23"/>
        <v>5590</v>
      </c>
    </row>
    <row r="48" spans="1:14" x14ac:dyDescent="0.25">
      <c r="A48" s="66" t="s">
        <v>7</v>
      </c>
      <c r="B48" s="67" t="s">
        <v>22</v>
      </c>
      <c r="C48" s="35">
        <f t="shared" ref="C48:N48" si="24">C61+C73</f>
        <v>178662.86</v>
      </c>
      <c r="D48" s="35">
        <f t="shared" si="24"/>
        <v>115076.29</v>
      </c>
      <c r="E48" s="35">
        <f t="shared" si="24"/>
        <v>165608.31</v>
      </c>
      <c r="F48" s="35">
        <f t="shared" si="24"/>
        <v>181047.69</v>
      </c>
      <c r="G48" s="35">
        <f t="shared" si="24"/>
        <v>197991.13</v>
      </c>
      <c r="H48" s="35">
        <f t="shared" si="24"/>
        <v>219969.56</v>
      </c>
      <c r="I48" s="35">
        <f t="shared" si="24"/>
        <v>268286.31</v>
      </c>
      <c r="J48" s="35">
        <f t="shared" si="24"/>
        <v>253559.71</v>
      </c>
      <c r="K48" s="35">
        <f t="shared" si="24"/>
        <v>197088.38</v>
      </c>
      <c r="L48" s="35">
        <f t="shared" si="24"/>
        <v>223432.98</v>
      </c>
      <c r="M48" s="35">
        <f t="shared" si="24"/>
        <v>219803.14</v>
      </c>
      <c r="N48" s="35">
        <f t="shared" si="24"/>
        <v>215928.38</v>
      </c>
    </row>
    <row r="49" spans="1:14" ht="13" thickBot="1" x14ac:dyDescent="0.3">
      <c r="A49" s="2" t="s">
        <v>25</v>
      </c>
      <c r="B49" s="68" t="s">
        <v>26</v>
      </c>
      <c r="C49" s="71">
        <v>3893</v>
      </c>
      <c r="D49" s="71">
        <v>5282</v>
      </c>
      <c r="E49" s="72">
        <v>4422</v>
      </c>
      <c r="F49" s="71">
        <v>6795</v>
      </c>
      <c r="G49" s="71">
        <v>2067</v>
      </c>
      <c r="H49" s="73">
        <v>1241</v>
      </c>
      <c r="I49" s="71">
        <v>421</v>
      </c>
      <c r="J49" s="71">
        <v>433</v>
      </c>
      <c r="K49" s="71">
        <v>12</v>
      </c>
      <c r="L49" s="71">
        <v>842</v>
      </c>
      <c r="M49" s="71">
        <v>3239</v>
      </c>
      <c r="N49" s="74">
        <v>5901</v>
      </c>
    </row>
    <row r="50" spans="1:14" ht="13" thickBot="1" x14ac:dyDescent="0.3">
      <c r="C50" s="63">
        <f>SUM(C39:C49)</f>
        <v>305970844.45999992</v>
      </c>
      <c r="D50" s="63">
        <f t="shared" ref="D50:N50" si="25">SUM(D39:D49)</f>
        <v>304116313.98000002</v>
      </c>
      <c r="E50" s="63">
        <f t="shared" si="25"/>
        <v>340812488.64000005</v>
      </c>
      <c r="F50" s="63">
        <f t="shared" si="25"/>
        <v>340093531.34999996</v>
      </c>
      <c r="G50" s="63">
        <f t="shared" si="25"/>
        <v>373338885.69</v>
      </c>
      <c r="H50" s="63">
        <f t="shared" si="25"/>
        <v>369082090.97999996</v>
      </c>
      <c r="I50" s="63">
        <f t="shared" si="25"/>
        <v>367511613.47000009</v>
      </c>
      <c r="J50" s="63">
        <f t="shared" si="25"/>
        <v>387490499.43000001</v>
      </c>
      <c r="K50" s="63">
        <f t="shared" si="25"/>
        <v>335180929.22999996</v>
      </c>
      <c r="L50" s="63">
        <f t="shared" si="25"/>
        <v>368829010.31</v>
      </c>
      <c r="M50" s="63">
        <f t="shared" si="25"/>
        <v>346684459.08999997</v>
      </c>
      <c r="N50" s="75">
        <f t="shared" si="25"/>
        <v>710090051.18999994</v>
      </c>
    </row>
    <row r="51" spans="1:14" ht="13.5" thickBot="1" x14ac:dyDescent="0.35">
      <c r="A51" s="5" t="s">
        <v>16</v>
      </c>
      <c r="B51" s="5" t="s">
        <v>15</v>
      </c>
      <c r="C51" s="62">
        <v>1</v>
      </c>
      <c r="D51" s="62">
        <v>2</v>
      </c>
      <c r="E51" s="62">
        <v>3</v>
      </c>
      <c r="F51" s="62">
        <v>4</v>
      </c>
      <c r="G51" s="62">
        <v>5</v>
      </c>
      <c r="H51" s="62">
        <v>6</v>
      </c>
      <c r="I51" s="62">
        <v>7</v>
      </c>
      <c r="J51" s="62">
        <v>8</v>
      </c>
      <c r="K51" s="62">
        <v>9</v>
      </c>
      <c r="L51" s="62">
        <v>10</v>
      </c>
      <c r="M51" s="62">
        <v>11</v>
      </c>
      <c r="N51" s="62">
        <v>12</v>
      </c>
    </row>
    <row r="52" spans="1:14" ht="13" thickTop="1" x14ac:dyDescent="0.25">
      <c r="A52" s="41" t="s">
        <v>8</v>
      </c>
      <c r="B52" s="28" t="s">
        <v>22</v>
      </c>
      <c r="C52" s="4">
        <v>6215416</v>
      </c>
      <c r="D52" s="31"/>
      <c r="E52" s="3"/>
      <c r="F52" s="4">
        <v>3321783</v>
      </c>
      <c r="G52" s="31">
        <v>2564505</v>
      </c>
      <c r="H52" s="31"/>
      <c r="I52" s="31"/>
      <c r="J52" s="4"/>
      <c r="K52" s="31"/>
      <c r="L52" s="31"/>
      <c r="M52" s="4"/>
      <c r="N52" s="31">
        <v>599210</v>
      </c>
    </row>
    <row r="53" spans="1:14" x14ac:dyDescent="0.25">
      <c r="A53" s="27" t="s">
        <v>0</v>
      </c>
      <c r="B53" s="28" t="s">
        <v>22</v>
      </c>
      <c r="C53" s="1"/>
      <c r="D53" s="39">
        <v>108</v>
      </c>
      <c r="E53" s="1">
        <v>1953</v>
      </c>
      <c r="F53" s="1">
        <v>1174</v>
      </c>
      <c r="G53" s="39">
        <v>131</v>
      </c>
      <c r="H53" s="39">
        <v>2912</v>
      </c>
      <c r="I53" s="39">
        <v>219</v>
      </c>
      <c r="J53" s="1"/>
      <c r="K53" s="40"/>
      <c r="L53" s="13"/>
      <c r="M53" s="1">
        <v>438</v>
      </c>
      <c r="N53" s="39">
        <v>2732</v>
      </c>
    </row>
    <row r="54" spans="1:14" x14ac:dyDescent="0.25">
      <c r="A54" s="27" t="s">
        <v>1</v>
      </c>
      <c r="B54" s="28" t="s">
        <v>22</v>
      </c>
      <c r="C54" s="1">
        <v>18544608</v>
      </c>
      <c r="D54" s="39">
        <v>13987550</v>
      </c>
      <c r="E54" s="1">
        <v>13710090</v>
      </c>
      <c r="F54" s="1">
        <v>17050252</v>
      </c>
      <c r="G54" s="39">
        <v>19234192</v>
      </c>
      <c r="H54" s="39">
        <v>21061298</v>
      </c>
      <c r="I54" s="39">
        <v>28762509</v>
      </c>
      <c r="J54" s="1">
        <v>17868175</v>
      </c>
      <c r="K54" s="40">
        <v>17203962</v>
      </c>
      <c r="L54" s="39">
        <v>21218980</v>
      </c>
      <c r="M54" s="1">
        <v>35978986</v>
      </c>
      <c r="N54" s="39">
        <v>315633896</v>
      </c>
    </row>
    <row r="55" spans="1:14" x14ac:dyDescent="0.25">
      <c r="A55" s="27" t="s">
        <v>2</v>
      </c>
      <c r="B55" s="28" t="s">
        <v>22</v>
      </c>
      <c r="C55" s="1">
        <v>3272988</v>
      </c>
      <c r="D55" s="39">
        <v>2984003</v>
      </c>
      <c r="E55" s="1">
        <v>3242140</v>
      </c>
      <c r="F55" s="1">
        <v>2900778</v>
      </c>
      <c r="G55" s="39">
        <v>3330498</v>
      </c>
      <c r="H55" s="39">
        <v>3678197</v>
      </c>
      <c r="I55" s="39">
        <v>4182755</v>
      </c>
      <c r="J55" s="1">
        <v>5028092</v>
      </c>
      <c r="K55" s="40">
        <v>2923520</v>
      </c>
      <c r="L55" s="39">
        <v>4587001</v>
      </c>
      <c r="M55" s="1">
        <v>3696409</v>
      </c>
      <c r="N55" s="39">
        <v>3063783</v>
      </c>
    </row>
    <row r="56" spans="1:14" x14ac:dyDescent="0.25">
      <c r="A56" s="27" t="s">
        <v>3</v>
      </c>
      <c r="B56" s="28" t="s">
        <v>22</v>
      </c>
      <c r="C56" s="1">
        <v>1820259</v>
      </c>
      <c r="D56" s="39">
        <v>774339</v>
      </c>
      <c r="E56" s="1">
        <v>3552294</v>
      </c>
      <c r="F56" s="1">
        <v>3151745</v>
      </c>
      <c r="G56" s="39">
        <v>2725105</v>
      </c>
      <c r="H56" s="39">
        <v>1107934</v>
      </c>
      <c r="I56" s="39">
        <v>1411390</v>
      </c>
      <c r="J56" s="1">
        <v>1627053</v>
      </c>
      <c r="K56" s="40">
        <v>1601000</v>
      </c>
      <c r="L56" s="39">
        <v>486685</v>
      </c>
      <c r="M56" s="1">
        <v>728619</v>
      </c>
      <c r="N56" s="39">
        <v>509506</v>
      </c>
    </row>
    <row r="57" spans="1:14" x14ac:dyDescent="0.25">
      <c r="A57" s="27" t="s">
        <v>4</v>
      </c>
      <c r="B57" s="28" t="s">
        <v>22</v>
      </c>
      <c r="C57" s="1"/>
      <c r="D57" s="38"/>
      <c r="E57" s="1"/>
      <c r="F57" s="1"/>
      <c r="G57" s="1"/>
      <c r="H57" s="39"/>
      <c r="I57" s="13"/>
      <c r="J57" s="1"/>
      <c r="K57" s="15"/>
      <c r="L57" s="38"/>
      <c r="M57" s="1"/>
      <c r="N57" s="38"/>
    </row>
    <row r="58" spans="1:14" x14ac:dyDescent="0.25">
      <c r="A58" s="27" t="s">
        <v>5</v>
      </c>
      <c r="B58" s="28" t="s">
        <v>22</v>
      </c>
      <c r="C58" s="1"/>
      <c r="D58" s="38"/>
      <c r="E58" s="1"/>
      <c r="F58" s="1">
        <v>180</v>
      </c>
      <c r="G58" s="1"/>
      <c r="H58" s="39">
        <v>19</v>
      </c>
      <c r="I58" s="1"/>
      <c r="J58" s="1"/>
      <c r="K58" s="15"/>
      <c r="L58" s="38"/>
      <c r="M58" s="1"/>
      <c r="N58" s="39">
        <v>151511</v>
      </c>
    </row>
    <row r="59" spans="1:14" x14ac:dyDescent="0.25">
      <c r="A59" s="27" t="s">
        <v>11</v>
      </c>
      <c r="B59" s="28" t="s">
        <v>22</v>
      </c>
      <c r="C59" s="1"/>
      <c r="D59" s="38"/>
      <c r="E59" s="1"/>
      <c r="F59" s="1"/>
      <c r="G59" s="1"/>
      <c r="H59" s="13"/>
      <c r="I59" s="1"/>
      <c r="J59" s="1"/>
      <c r="K59" s="15"/>
      <c r="L59" s="38"/>
      <c r="M59" s="1"/>
      <c r="N59" s="38"/>
    </row>
    <row r="60" spans="1:14" x14ac:dyDescent="0.25">
      <c r="A60" s="27" t="s">
        <v>6</v>
      </c>
      <c r="B60" s="28" t="s">
        <v>22</v>
      </c>
      <c r="C60" s="1">
        <v>275879</v>
      </c>
      <c r="D60" s="39">
        <v>118249</v>
      </c>
      <c r="E60" s="1">
        <v>68405</v>
      </c>
      <c r="F60" s="1">
        <v>28114</v>
      </c>
      <c r="G60" s="1"/>
      <c r="H60" s="1"/>
      <c r="I60" s="1"/>
      <c r="J60" s="1">
        <v>105690</v>
      </c>
      <c r="K60" s="40">
        <v>14393</v>
      </c>
      <c r="L60" s="39">
        <v>11223</v>
      </c>
      <c r="M60" s="1">
        <v>11750</v>
      </c>
      <c r="N60" s="39">
        <v>5590</v>
      </c>
    </row>
    <row r="61" spans="1:14" x14ac:dyDescent="0.25">
      <c r="A61" s="27" t="s">
        <v>7</v>
      </c>
      <c r="B61" s="28" t="s">
        <v>22</v>
      </c>
      <c r="C61" s="1"/>
      <c r="D61" s="13"/>
      <c r="E61" s="1"/>
      <c r="F61" s="1"/>
      <c r="G61" s="1"/>
      <c r="H61" s="1"/>
      <c r="I61" s="1"/>
      <c r="J61" s="1"/>
      <c r="K61" s="13"/>
      <c r="L61" s="13"/>
      <c r="M61" s="1"/>
      <c r="N61" s="13"/>
    </row>
    <row r="63" spans="1:14" ht="13.5" thickBot="1" x14ac:dyDescent="0.35">
      <c r="A63" s="5" t="s">
        <v>18</v>
      </c>
      <c r="B63" s="5" t="s">
        <v>15</v>
      </c>
      <c r="C63" s="6">
        <v>1</v>
      </c>
      <c r="D63" s="6">
        <v>2</v>
      </c>
      <c r="E63" s="6">
        <v>3</v>
      </c>
      <c r="F63" s="6">
        <v>4</v>
      </c>
      <c r="G63" s="6">
        <v>5</v>
      </c>
      <c r="H63" s="6">
        <v>6</v>
      </c>
      <c r="I63" s="6">
        <v>7</v>
      </c>
      <c r="J63" s="6">
        <v>8</v>
      </c>
      <c r="K63" s="6">
        <v>9</v>
      </c>
      <c r="L63" s="6">
        <v>10</v>
      </c>
      <c r="M63" s="6">
        <v>11</v>
      </c>
      <c r="N63" s="6">
        <v>12</v>
      </c>
    </row>
    <row r="64" spans="1:14" ht="13" thickTop="1" x14ac:dyDescent="0.25">
      <c r="A64" s="27" t="s">
        <v>8</v>
      </c>
      <c r="B64" s="28" t="s">
        <v>22</v>
      </c>
      <c r="C64" s="13">
        <v>148184410.5</v>
      </c>
      <c r="D64" s="36">
        <v>151007742</v>
      </c>
      <c r="E64" s="35">
        <v>163783431</v>
      </c>
      <c r="F64" s="4">
        <v>165521700</v>
      </c>
      <c r="G64" s="4">
        <v>179594955</v>
      </c>
      <c r="H64" s="13">
        <v>191449381.5</v>
      </c>
      <c r="I64" s="4">
        <v>191170903.5</v>
      </c>
      <c r="J64" s="37">
        <v>198439758</v>
      </c>
      <c r="K64" s="37">
        <v>164268661.5</v>
      </c>
      <c r="L64" s="4">
        <v>174860838</v>
      </c>
      <c r="M64" s="37">
        <v>157069876.5</v>
      </c>
      <c r="N64" s="13">
        <v>194760270</v>
      </c>
    </row>
    <row r="65" spans="1:14" x14ac:dyDescent="0.25">
      <c r="A65" s="27" t="s">
        <v>0</v>
      </c>
      <c r="B65" s="28" t="s">
        <v>22</v>
      </c>
      <c r="C65" s="13">
        <v>1791</v>
      </c>
      <c r="D65" s="23">
        <v>4.5</v>
      </c>
      <c r="E65" s="1">
        <v>17505</v>
      </c>
      <c r="F65" s="1">
        <v>31707</v>
      </c>
      <c r="G65" s="1">
        <v>2902.5</v>
      </c>
      <c r="H65" s="13">
        <v>17869.5</v>
      </c>
      <c r="I65" s="1">
        <v>13468.5</v>
      </c>
      <c r="J65" s="37">
        <v>17986.5</v>
      </c>
      <c r="K65" s="37">
        <v>13918.5</v>
      </c>
      <c r="L65" s="1">
        <v>121986</v>
      </c>
      <c r="M65" s="37">
        <v>23647.5</v>
      </c>
      <c r="N65" s="13">
        <v>34735.5</v>
      </c>
    </row>
    <row r="66" spans="1:14" x14ac:dyDescent="0.25">
      <c r="A66" s="27" t="s">
        <v>1</v>
      </c>
      <c r="B66" s="28" t="s">
        <v>22</v>
      </c>
      <c r="C66" s="13">
        <v>114412358.39999999</v>
      </c>
      <c r="D66" s="23">
        <v>120764444.16</v>
      </c>
      <c r="E66" s="1">
        <v>145172520.95999998</v>
      </c>
      <c r="F66" s="1">
        <v>137146356.47999999</v>
      </c>
      <c r="G66" s="1">
        <v>155508230.39999998</v>
      </c>
      <c r="H66" s="13">
        <v>144049996.79999998</v>
      </c>
      <c r="I66" s="1">
        <v>131650963.20000002</v>
      </c>
      <c r="J66" s="37">
        <v>153470511.36000001</v>
      </c>
      <c r="K66" s="37">
        <v>137877703.68000001</v>
      </c>
      <c r="L66" s="1">
        <v>154619654.40000001</v>
      </c>
      <c r="M66" s="37">
        <v>136655577.59999999</v>
      </c>
      <c r="N66" s="13">
        <v>181592444.16</v>
      </c>
    </row>
    <row r="67" spans="1:14" x14ac:dyDescent="0.25">
      <c r="A67" s="27" t="s">
        <v>2</v>
      </c>
      <c r="B67" s="28" t="s">
        <v>22</v>
      </c>
      <c r="C67" s="13">
        <v>5573309.4000000004</v>
      </c>
      <c r="D67" s="23">
        <v>5305180.92</v>
      </c>
      <c r="E67" s="1">
        <v>6128144.6100000003</v>
      </c>
      <c r="F67" s="1">
        <v>7033397.0099999998</v>
      </c>
      <c r="G67" s="1">
        <v>6907634.8500000006</v>
      </c>
      <c r="H67" s="13">
        <v>4966700.04</v>
      </c>
      <c r="I67" s="1">
        <v>7104856.8600000003</v>
      </c>
      <c r="J67" s="37">
        <v>7525049.6100000003</v>
      </c>
      <c r="K67" s="37">
        <v>7704733.2000000002</v>
      </c>
      <c r="L67" s="1">
        <v>7273547.3700000001</v>
      </c>
      <c r="M67" s="37">
        <v>6456778.5</v>
      </c>
      <c r="N67" s="13">
        <v>7405047.5699999994</v>
      </c>
    </row>
    <row r="68" spans="1:14" x14ac:dyDescent="0.25">
      <c r="A68" s="27" t="s">
        <v>3</v>
      </c>
      <c r="B68" s="28" t="s">
        <v>22</v>
      </c>
      <c r="C68" s="13">
        <v>6529752.8999999994</v>
      </c>
      <c r="D68" s="23">
        <v>7758832.6499999994</v>
      </c>
      <c r="E68" s="1">
        <v>3878262.3</v>
      </c>
      <c r="F68" s="1">
        <v>2989874.19</v>
      </c>
      <c r="G68" s="1">
        <v>2471666.94</v>
      </c>
      <c r="H68" s="13">
        <v>1766258.55</v>
      </c>
      <c r="I68" s="1">
        <v>1841176.68</v>
      </c>
      <c r="J68" s="37">
        <v>2510118.5699999998</v>
      </c>
      <c r="K68" s="37">
        <v>2690055.39</v>
      </c>
      <c r="L68" s="1">
        <v>4476466.08</v>
      </c>
      <c r="M68" s="37">
        <v>5041210.38</v>
      </c>
      <c r="N68" s="13">
        <v>5158558.68</v>
      </c>
    </row>
    <row r="69" spans="1:14" x14ac:dyDescent="0.25">
      <c r="A69" s="27" t="s">
        <v>4</v>
      </c>
      <c r="B69" s="28" t="s">
        <v>22</v>
      </c>
      <c r="C69" s="13">
        <v>11841.76</v>
      </c>
      <c r="D69" s="23">
        <v>1896.16</v>
      </c>
      <c r="E69" s="1">
        <v>2337.44</v>
      </c>
      <c r="F69" s="1">
        <v>15270.08</v>
      </c>
      <c r="G69" s="1">
        <v>17465.28</v>
      </c>
      <c r="H69" s="13">
        <v>27658.400000000001</v>
      </c>
      <c r="I69" s="1">
        <v>24195.360000000001</v>
      </c>
      <c r="J69" s="37">
        <v>12156.48</v>
      </c>
      <c r="K69" s="37">
        <v>7221.76</v>
      </c>
      <c r="L69" s="1">
        <v>6218.24</v>
      </c>
      <c r="M69" s="37">
        <v>16250.08</v>
      </c>
      <c r="N69" s="13">
        <v>366.24</v>
      </c>
    </row>
    <row r="70" spans="1:14" x14ac:dyDescent="0.25">
      <c r="A70" s="27" t="s">
        <v>5</v>
      </c>
      <c r="B70" s="28" t="s">
        <v>22</v>
      </c>
      <c r="C70" s="13">
        <v>44736.34</v>
      </c>
      <c r="D70" s="23">
        <v>73646.100000000006</v>
      </c>
      <c r="E70" s="1">
        <v>114011.92</v>
      </c>
      <c r="F70" s="1">
        <v>62081.25</v>
      </c>
      <c r="G70" s="1">
        <v>195221.29</v>
      </c>
      <c r="H70" s="13">
        <v>203915.03</v>
      </c>
      <c r="I70" s="1">
        <v>55899.14</v>
      </c>
      <c r="J70" s="37">
        <v>76886.149999999994</v>
      </c>
      <c r="K70" s="37">
        <v>37575.120000000003</v>
      </c>
      <c r="L70" s="1">
        <v>174527.54</v>
      </c>
      <c r="M70" s="37">
        <v>90593.69</v>
      </c>
      <c r="N70" s="13">
        <v>88767.91</v>
      </c>
    </row>
    <row r="71" spans="1:14" x14ac:dyDescent="0.25">
      <c r="A71" s="27" t="s">
        <v>11</v>
      </c>
      <c r="B71" s="28" t="s">
        <v>22</v>
      </c>
      <c r="C71" s="13">
        <v>900938.3</v>
      </c>
      <c r="D71" s="23">
        <v>1219960.2</v>
      </c>
      <c r="E71" s="1">
        <v>971363.1</v>
      </c>
      <c r="F71" s="1">
        <v>651276.65</v>
      </c>
      <c r="G71" s="1">
        <v>586320.30000000005</v>
      </c>
      <c r="H71" s="13">
        <v>528740.6</v>
      </c>
      <c r="I71" s="1">
        <v>1024569.92</v>
      </c>
      <c r="J71" s="37">
        <v>555030.05000000005</v>
      </c>
      <c r="K71" s="37">
        <v>641084.69999999995</v>
      </c>
      <c r="L71" s="1">
        <v>767608.7</v>
      </c>
      <c r="M71" s="37">
        <v>691280.7</v>
      </c>
      <c r="N71" s="13">
        <v>861803.75</v>
      </c>
    </row>
    <row r="72" spans="1:14" x14ac:dyDescent="0.25">
      <c r="A72" s="27" t="s">
        <v>6</v>
      </c>
      <c r="B72" s="28" t="s">
        <v>22</v>
      </c>
      <c r="C72" s="13"/>
      <c r="D72" s="23"/>
      <c r="E72" s="2"/>
      <c r="F72" s="1"/>
      <c r="G72" s="1"/>
      <c r="H72" s="13"/>
      <c r="I72" s="1"/>
      <c r="J72" s="37"/>
      <c r="K72" s="37"/>
      <c r="L72" s="1"/>
      <c r="M72" s="37"/>
      <c r="N72" s="13"/>
    </row>
    <row r="73" spans="1:14" x14ac:dyDescent="0.25">
      <c r="A73" s="27" t="s">
        <v>7</v>
      </c>
      <c r="B73" s="28" t="s">
        <v>22</v>
      </c>
      <c r="C73" s="13">
        <v>178662.86</v>
      </c>
      <c r="D73" s="23">
        <v>115076.29</v>
      </c>
      <c r="E73" s="2">
        <v>165608.31</v>
      </c>
      <c r="F73" s="1">
        <v>181047.69</v>
      </c>
      <c r="G73" s="1">
        <v>197991.13</v>
      </c>
      <c r="H73" s="13">
        <v>219969.56</v>
      </c>
      <c r="I73" s="1">
        <v>268286.31</v>
      </c>
      <c r="J73" s="37">
        <v>253559.71</v>
      </c>
      <c r="K73" s="37">
        <v>197088.38</v>
      </c>
      <c r="L73" s="1">
        <v>223432.98</v>
      </c>
      <c r="M73" s="37">
        <v>219803.14</v>
      </c>
      <c r="N73" s="13">
        <v>215928.38</v>
      </c>
    </row>
    <row r="75" spans="1:14" ht="13" x14ac:dyDescent="0.3">
      <c r="A75" s="93" t="s">
        <v>28</v>
      </c>
      <c r="B75" s="85" t="s">
        <v>15</v>
      </c>
      <c r="C75" s="86">
        <v>2</v>
      </c>
      <c r="D75" s="87">
        <v>3</v>
      </c>
      <c r="E75" s="87">
        <v>4</v>
      </c>
      <c r="F75" s="87">
        <v>5</v>
      </c>
      <c r="G75" s="87">
        <v>6</v>
      </c>
      <c r="H75" s="87">
        <v>7</v>
      </c>
      <c r="I75" s="87">
        <v>8</v>
      </c>
      <c r="J75" s="88">
        <v>9</v>
      </c>
      <c r="K75" s="88">
        <v>10</v>
      </c>
      <c r="L75" s="88">
        <v>11</v>
      </c>
      <c r="M75" s="88">
        <v>12</v>
      </c>
      <c r="N75" s="88">
        <v>1</v>
      </c>
    </row>
    <row r="76" spans="1:14" x14ac:dyDescent="0.25">
      <c r="A76" s="82" t="s">
        <v>8</v>
      </c>
      <c r="B76" s="89" t="s">
        <v>22</v>
      </c>
      <c r="C76" s="84">
        <f t="shared" ref="C76:C85" si="26">D52+C64</f>
        <v>148184410.5</v>
      </c>
      <c r="D76" s="84">
        <f t="shared" ref="D76:L76" si="27">E52+D64</f>
        <v>151007742</v>
      </c>
      <c r="E76" s="84">
        <f t="shared" si="27"/>
        <v>167105214</v>
      </c>
      <c r="F76" s="84">
        <f t="shared" si="27"/>
        <v>168086205</v>
      </c>
      <c r="G76" s="84">
        <f t="shared" si="27"/>
        <v>179594955</v>
      </c>
      <c r="H76" s="84">
        <f t="shared" si="27"/>
        <v>191449381.5</v>
      </c>
      <c r="I76" s="84">
        <f t="shared" si="27"/>
        <v>191170903.5</v>
      </c>
      <c r="J76" s="84">
        <f t="shared" si="27"/>
        <v>198439758</v>
      </c>
      <c r="K76" s="84">
        <f t="shared" si="27"/>
        <v>164268661.5</v>
      </c>
      <c r="L76" s="84">
        <f t="shared" si="27"/>
        <v>174860838</v>
      </c>
      <c r="M76" s="84">
        <f>N52+M64</f>
        <v>157669086.5</v>
      </c>
      <c r="N76" s="94">
        <f>N64+'2008'!C21</f>
        <v>194760270</v>
      </c>
    </row>
    <row r="77" spans="1:14" x14ac:dyDescent="0.25">
      <c r="A77" s="82" t="s">
        <v>0</v>
      </c>
      <c r="B77" s="89" t="s">
        <v>22</v>
      </c>
      <c r="C77" s="84">
        <f t="shared" si="26"/>
        <v>1899</v>
      </c>
      <c r="D77" s="84">
        <f t="shared" ref="D77:M77" si="28">E53+D65</f>
        <v>1957.5</v>
      </c>
      <c r="E77" s="84">
        <f t="shared" si="28"/>
        <v>18679</v>
      </c>
      <c r="F77" s="84">
        <f t="shared" si="28"/>
        <v>31838</v>
      </c>
      <c r="G77" s="84">
        <f t="shared" si="28"/>
        <v>5814.5</v>
      </c>
      <c r="H77" s="84">
        <f t="shared" si="28"/>
        <v>18088.5</v>
      </c>
      <c r="I77" s="84">
        <f t="shared" si="28"/>
        <v>13468.5</v>
      </c>
      <c r="J77" s="84">
        <f t="shared" si="28"/>
        <v>17986.5</v>
      </c>
      <c r="K77" s="84">
        <f t="shared" si="28"/>
        <v>13918.5</v>
      </c>
      <c r="L77" s="84">
        <f t="shared" si="28"/>
        <v>122424</v>
      </c>
      <c r="M77" s="84">
        <f t="shared" si="28"/>
        <v>26379.5</v>
      </c>
      <c r="N77" s="94">
        <f>N65+'2008'!C22</f>
        <v>34736.337</v>
      </c>
    </row>
    <row r="78" spans="1:14" x14ac:dyDescent="0.25">
      <c r="A78" s="82" t="s">
        <v>1</v>
      </c>
      <c r="B78" s="89" t="s">
        <v>22</v>
      </c>
      <c r="C78" s="84">
        <f t="shared" si="26"/>
        <v>128399908.39999999</v>
      </c>
      <c r="D78" s="84">
        <f t="shared" ref="D78:M78" si="29">E54+D66</f>
        <v>134474534.16</v>
      </c>
      <c r="E78" s="84">
        <f t="shared" si="29"/>
        <v>162222772.95999998</v>
      </c>
      <c r="F78" s="84">
        <f t="shared" si="29"/>
        <v>156380548.47999999</v>
      </c>
      <c r="G78" s="84">
        <f>H54+G66</f>
        <v>176569528.39999998</v>
      </c>
      <c r="H78" s="84">
        <f t="shared" si="29"/>
        <v>172812505.79999998</v>
      </c>
      <c r="I78" s="84">
        <f t="shared" si="29"/>
        <v>149519138.20000002</v>
      </c>
      <c r="J78" s="84">
        <f t="shared" si="29"/>
        <v>170674473.36000001</v>
      </c>
      <c r="K78" s="84">
        <f t="shared" si="29"/>
        <v>159096683.68000001</v>
      </c>
      <c r="L78" s="84">
        <f t="shared" si="29"/>
        <v>190598640.40000001</v>
      </c>
      <c r="M78" s="84">
        <f t="shared" si="29"/>
        <v>452289473.60000002</v>
      </c>
      <c r="N78" s="94">
        <f>N66+'2008'!C23</f>
        <v>181593009.178</v>
      </c>
    </row>
    <row r="79" spans="1:14" x14ac:dyDescent="0.25">
      <c r="A79" s="82" t="s">
        <v>2</v>
      </c>
      <c r="B79" s="89" t="s">
        <v>22</v>
      </c>
      <c r="C79" s="84">
        <f t="shared" si="26"/>
        <v>8557312.4000000004</v>
      </c>
      <c r="D79" s="84">
        <f t="shared" ref="D79:M79" si="30">E55+D67</f>
        <v>8547320.9199999999</v>
      </c>
      <c r="E79" s="84">
        <f t="shared" si="30"/>
        <v>9028922.6099999994</v>
      </c>
      <c r="F79" s="84">
        <f t="shared" si="30"/>
        <v>10363895.01</v>
      </c>
      <c r="G79" s="84">
        <f t="shared" si="30"/>
        <v>10585831.850000001</v>
      </c>
      <c r="H79" s="84">
        <f t="shared" si="30"/>
        <v>9149455.0399999991</v>
      </c>
      <c r="I79" s="84">
        <f t="shared" si="30"/>
        <v>12132948.859999999</v>
      </c>
      <c r="J79" s="84">
        <f t="shared" si="30"/>
        <v>10448569.609999999</v>
      </c>
      <c r="K79" s="84">
        <f t="shared" si="30"/>
        <v>12291734.199999999</v>
      </c>
      <c r="L79" s="84">
        <f t="shared" si="30"/>
        <v>10969956.370000001</v>
      </c>
      <c r="M79" s="84">
        <f t="shared" si="30"/>
        <v>9520561.5</v>
      </c>
      <c r="N79" s="94">
        <f>N67+'2008'!C24</f>
        <v>7407388.8959999997</v>
      </c>
    </row>
    <row r="80" spans="1:14" x14ac:dyDescent="0.25">
      <c r="A80" s="82" t="s">
        <v>3</v>
      </c>
      <c r="B80" s="89" t="s">
        <v>22</v>
      </c>
      <c r="C80" s="84">
        <f t="shared" si="26"/>
        <v>7304091.8999999994</v>
      </c>
      <c r="D80" s="84">
        <f t="shared" ref="D80:M80" si="31">E56+D68</f>
        <v>11311126.649999999</v>
      </c>
      <c r="E80" s="84">
        <f t="shared" si="31"/>
        <v>7030007.2999999998</v>
      </c>
      <c r="F80" s="84">
        <f t="shared" si="31"/>
        <v>5714979.1899999995</v>
      </c>
      <c r="G80" s="84">
        <f t="shared" si="31"/>
        <v>3579600.94</v>
      </c>
      <c r="H80" s="84">
        <f t="shared" si="31"/>
        <v>3177648.55</v>
      </c>
      <c r="I80" s="84">
        <f t="shared" si="31"/>
        <v>3468229.6799999997</v>
      </c>
      <c r="J80" s="84">
        <f t="shared" si="31"/>
        <v>4111118.57</v>
      </c>
      <c r="K80" s="84">
        <f t="shared" si="31"/>
        <v>3176740.39</v>
      </c>
      <c r="L80" s="84">
        <f t="shared" si="31"/>
        <v>5205085.08</v>
      </c>
      <c r="M80" s="84">
        <f t="shared" si="31"/>
        <v>5550716.3799999999</v>
      </c>
      <c r="N80" s="94">
        <f>N68+'2008'!C25</f>
        <v>5159639.9839999992</v>
      </c>
    </row>
    <row r="81" spans="1:15" x14ac:dyDescent="0.25">
      <c r="A81" s="82" t="s">
        <v>4</v>
      </c>
      <c r="B81" s="89" t="s">
        <v>22</v>
      </c>
      <c r="C81" s="84">
        <f t="shared" si="26"/>
        <v>11841.76</v>
      </c>
      <c r="D81" s="84">
        <f t="shared" ref="D81:M81" si="32">E57+D69</f>
        <v>1896.16</v>
      </c>
      <c r="E81" s="84">
        <f t="shared" si="32"/>
        <v>2337.44</v>
      </c>
      <c r="F81" s="84">
        <f t="shared" si="32"/>
        <v>15270.08</v>
      </c>
      <c r="G81" s="84">
        <f t="shared" si="32"/>
        <v>17465.28</v>
      </c>
      <c r="H81" s="84">
        <f t="shared" si="32"/>
        <v>27658.400000000001</v>
      </c>
      <c r="I81" s="84">
        <f t="shared" si="32"/>
        <v>24195.360000000001</v>
      </c>
      <c r="J81" s="84">
        <f t="shared" si="32"/>
        <v>12156.48</v>
      </c>
      <c r="K81" s="84">
        <f t="shared" si="32"/>
        <v>7221.76</v>
      </c>
      <c r="L81" s="84">
        <f t="shared" si="32"/>
        <v>6218.24</v>
      </c>
      <c r="M81" s="84">
        <f t="shared" si="32"/>
        <v>16250.08</v>
      </c>
      <c r="N81" s="94">
        <f>N69+'2008'!C26</f>
        <v>366.24</v>
      </c>
    </row>
    <row r="82" spans="1:15" x14ac:dyDescent="0.25">
      <c r="A82" s="82" t="s">
        <v>5</v>
      </c>
      <c r="B82" s="89" t="s">
        <v>22</v>
      </c>
      <c r="C82" s="84">
        <f t="shared" si="26"/>
        <v>44736.34</v>
      </c>
      <c r="D82" s="84">
        <f t="shared" ref="D82:M82" si="33">E58+D70</f>
        <v>73646.100000000006</v>
      </c>
      <c r="E82" s="84">
        <f t="shared" si="33"/>
        <v>114191.92</v>
      </c>
      <c r="F82" s="84">
        <f t="shared" si="33"/>
        <v>62081.25</v>
      </c>
      <c r="G82" s="84">
        <f t="shared" si="33"/>
        <v>195240.29</v>
      </c>
      <c r="H82" s="84">
        <f t="shared" si="33"/>
        <v>203915.03</v>
      </c>
      <c r="I82" s="84">
        <f t="shared" si="33"/>
        <v>55899.14</v>
      </c>
      <c r="J82" s="84">
        <f t="shared" si="33"/>
        <v>76886.149999999994</v>
      </c>
      <c r="K82" s="84">
        <f t="shared" si="33"/>
        <v>37575.120000000003</v>
      </c>
      <c r="L82" s="84">
        <f t="shared" si="33"/>
        <v>174527.54</v>
      </c>
      <c r="M82" s="84">
        <f t="shared" si="33"/>
        <v>242104.69</v>
      </c>
      <c r="N82" s="94">
        <f>N70+'2008'!C27</f>
        <v>88767.948000000004</v>
      </c>
    </row>
    <row r="83" spans="1:15" x14ac:dyDescent="0.25">
      <c r="A83" s="82" t="s">
        <v>11</v>
      </c>
      <c r="B83" s="89" t="s">
        <v>22</v>
      </c>
      <c r="C83" s="84">
        <f t="shared" si="26"/>
        <v>900938.3</v>
      </c>
      <c r="D83" s="84">
        <f t="shared" ref="D83:M83" si="34">E59+D71</f>
        <v>1219960.2</v>
      </c>
      <c r="E83" s="84">
        <f t="shared" si="34"/>
        <v>971363.1</v>
      </c>
      <c r="F83" s="84">
        <f t="shared" si="34"/>
        <v>651276.65</v>
      </c>
      <c r="G83" s="84">
        <f t="shared" si="34"/>
        <v>586320.30000000005</v>
      </c>
      <c r="H83" s="84">
        <f t="shared" si="34"/>
        <v>528740.6</v>
      </c>
      <c r="I83" s="84">
        <f t="shared" si="34"/>
        <v>1024569.92</v>
      </c>
      <c r="J83" s="84">
        <f t="shared" si="34"/>
        <v>555030.05000000005</v>
      </c>
      <c r="K83" s="84">
        <f t="shared" si="34"/>
        <v>641084.69999999995</v>
      </c>
      <c r="L83" s="84">
        <f t="shared" si="34"/>
        <v>767608.7</v>
      </c>
      <c r="M83" s="84">
        <f t="shared" si="34"/>
        <v>691280.7</v>
      </c>
      <c r="N83" s="94">
        <f>N71+'2008'!C28</f>
        <v>861803.75</v>
      </c>
    </row>
    <row r="84" spans="1:15" x14ac:dyDescent="0.25">
      <c r="A84" s="82" t="s">
        <v>6</v>
      </c>
      <c r="B84" s="89" t="s">
        <v>22</v>
      </c>
      <c r="C84" s="84">
        <f t="shared" si="26"/>
        <v>118249</v>
      </c>
      <c r="D84" s="84">
        <f t="shared" ref="D84:M84" si="35">E60+D72</f>
        <v>68405</v>
      </c>
      <c r="E84" s="84">
        <f t="shared" si="35"/>
        <v>28114</v>
      </c>
      <c r="F84" s="84">
        <f t="shared" si="35"/>
        <v>0</v>
      </c>
      <c r="G84" s="84">
        <f t="shared" si="35"/>
        <v>0</v>
      </c>
      <c r="H84" s="84">
        <f t="shared" si="35"/>
        <v>0</v>
      </c>
      <c r="I84" s="84">
        <f t="shared" si="35"/>
        <v>105690</v>
      </c>
      <c r="J84" s="84">
        <f t="shared" si="35"/>
        <v>14393</v>
      </c>
      <c r="K84" s="84">
        <f t="shared" si="35"/>
        <v>11223</v>
      </c>
      <c r="L84" s="84">
        <f t="shared" si="35"/>
        <v>11750</v>
      </c>
      <c r="M84" s="84">
        <f t="shared" si="35"/>
        <v>5590</v>
      </c>
      <c r="N84" s="94">
        <f>N72+'2008'!C29</f>
        <v>127.116</v>
      </c>
    </row>
    <row r="85" spans="1:15" x14ac:dyDescent="0.25">
      <c r="A85" s="82" t="s">
        <v>7</v>
      </c>
      <c r="B85" s="89" t="s">
        <v>22</v>
      </c>
      <c r="C85" s="84">
        <f t="shared" si="26"/>
        <v>178662.86</v>
      </c>
      <c r="D85" s="84">
        <f t="shared" ref="D85:M85" si="36">E61+D73</f>
        <v>115076.29</v>
      </c>
      <c r="E85" s="84">
        <f t="shared" si="36"/>
        <v>165608.31</v>
      </c>
      <c r="F85" s="84">
        <f t="shared" si="36"/>
        <v>181047.69</v>
      </c>
      <c r="G85" s="84">
        <f t="shared" si="36"/>
        <v>197991.13</v>
      </c>
      <c r="H85" s="84">
        <f t="shared" si="36"/>
        <v>219969.56</v>
      </c>
      <c r="I85" s="84">
        <f t="shared" si="36"/>
        <v>268286.31</v>
      </c>
      <c r="J85" s="84">
        <f t="shared" si="36"/>
        <v>253559.71</v>
      </c>
      <c r="K85" s="84">
        <f t="shared" si="36"/>
        <v>197088.38</v>
      </c>
      <c r="L85" s="84">
        <f t="shared" si="36"/>
        <v>223432.98</v>
      </c>
      <c r="M85" s="84">
        <f t="shared" si="36"/>
        <v>219803.14</v>
      </c>
      <c r="N85" s="94">
        <f>N73+'2008'!C30</f>
        <v>215928.38</v>
      </c>
    </row>
    <row r="86" spans="1:15" x14ac:dyDescent="0.25">
      <c r="A86" s="83" t="s">
        <v>25</v>
      </c>
      <c r="B86" s="89" t="s">
        <v>22</v>
      </c>
      <c r="C86" s="84">
        <f>D49</f>
        <v>5282</v>
      </c>
      <c r="D86" s="84">
        <f t="shared" ref="D86:M86" si="37">E49</f>
        <v>4422</v>
      </c>
      <c r="E86" s="84">
        <f t="shared" si="37"/>
        <v>6795</v>
      </c>
      <c r="F86" s="84">
        <f t="shared" si="37"/>
        <v>2067</v>
      </c>
      <c r="G86" s="84">
        <f t="shared" si="37"/>
        <v>1241</v>
      </c>
      <c r="H86" s="84">
        <f t="shared" si="37"/>
        <v>421</v>
      </c>
      <c r="I86" s="84">
        <f t="shared" si="37"/>
        <v>433</v>
      </c>
      <c r="J86" s="84">
        <f t="shared" si="37"/>
        <v>12</v>
      </c>
      <c r="K86" s="84">
        <f t="shared" si="37"/>
        <v>842</v>
      </c>
      <c r="L86" s="84">
        <f t="shared" si="37"/>
        <v>3239</v>
      </c>
      <c r="M86" s="84">
        <f t="shared" si="37"/>
        <v>5901</v>
      </c>
      <c r="N86" s="94">
        <v>4812</v>
      </c>
    </row>
    <row r="87" spans="1:15" x14ac:dyDescent="0.25">
      <c r="A87" s="83" t="s">
        <v>27</v>
      </c>
      <c r="B87" s="89" t="s">
        <v>22</v>
      </c>
      <c r="C87" s="84">
        <f>SUM(C76:C86)</f>
        <v>293707332.45999992</v>
      </c>
      <c r="D87" s="84">
        <f t="shared" ref="D87:L87" si="38">SUM(D76:D86)</f>
        <v>306826086.98000002</v>
      </c>
      <c r="E87" s="84">
        <f t="shared" si="38"/>
        <v>346694005.64000005</v>
      </c>
      <c r="F87" s="84">
        <f t="shared" si="38"/>
        <v>341489208.34999996</v>
      </c>
      <c r="G87" s="84">
        <f t="shared" si="38"/>
        <v>371333988.69</v>
      </c>
      <c r="H87" s="84">
        <f t="shared" si="38"/>
        <v>377587783.97999996</v>
      </c>
      <c r="I87" s="84">
        <f t="shared" si="38"/>
        <v>357783762.47000009</v>
      </c>
      <c r="J87" s="84">
        <f t="shared" si="38"/>
        <v>384603943.43000001</v>
      </c>
      <c r="K87" s="84">
        <f t="shared" si="38"/>
        <v>339742773.22999996</v>
      </c>
      <c r="L87" s="84">
        <f t="shared" si="38"/>
        <v>382943720.31</v>
      </c>
      <c r="M87" s="84">
        <f>SUM(M76:M86)</f>
        <v>626237147.09000015</v>
      </c>
      <c r="N87" s="95">
        <f>SUM(N76:N86)</f>
        <v>390126849.82900006</v>
      </c>
    </row>
    <row r="88" spans="1:15" x14ac:dyDescent="0.25"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1"/>
    </row>
    <row r="89" spans="1:15" x14ac:dyDescent="0.25">
      <c r="C89" s="45"/>
    </row>
    <row r="90" spans="1:15" ht="13" x14ac:dyDescent="0.3">
      <c r="A90" s="56"/>
      <c r="B90" s="61" t="s">
        <v>15</v>
      </c>
      <c r="C90" s="58">
        <v>2</v>
      </c>
      <c r="D90" s="47">
        <v>3</v>
      </c>
      <c r="E90" s="47">
        <v>4</v>
      </c>
      <c r="F90" s="47">
        <v>5</v>
      </c>
      <c r="G90" s="47">
        <v>6</v>
      </c>
      <c r="H90" s="47">
        <v>7</v>
      </c>
      <c r="I90" s="47">
        <v>8</v>
      </c>
      <c r="J90" s="46">
        <v>9</v>
      </c>
      <c r="K90" s="46">
        <v>10</v>
      </c>
      <c r="L90" s="46">
        <v>11</v>
      </c>
      <c r="M90" s="46">
        <v>12</v>
      </c>
      <c r="N90" s="46">
        <v>1</v>
      </c>
    </row>
    <row r="91" spans="1:15" x14ac:dyDescent="0.25">
      <c r="A91" s="57" t="s">
        <v>21</v>
      </c>
      <c r="B91" s="54" t="s">
        <v>22</v>
      </c>
      <c r="C91" s="59">
        <v>293816137</v>
      </c>
      <c r="D91" s="49">
        <v>313345891</v>
      </c>
      <c r="E91" s="49">
        <v>343169942</v>
      </c>
      <c r="F91" s="49">
        <v>339958857</v>
      </c>
      <c r="G91" s="49">
        <v>370651475</v>
      </c>
      <c r="H91" s="49">
        <v>366790784</v>
      </c>
      <c r="I91" s="49">
        <v>364602473.20999998</v>
      </c>
      <c r="J91" s="49">
        <v>380543113.29000002</v>
      </c>
      <c r="K91" s="49">
        <v>341568737.72000003</v>
      </c>
      <c r="L91" s="49">
        <v>378004299</v>
      </c>
      <c r="M91" s="49">
        <v>535523597</v>
      </c>
      <c r="N91" s="50">
        <v>508003966</v>
      </c>
      <c r="O91" s="325">
        <f>SUM(C91:N91)/15.6466</f>
        <v>289901913.0175246</v>
      </c>
    </row>
    <row r="92" spans="1:15" x14ac:dyDescent="0.25">
      <c r="A92" s="51" t="s">
        <v>8</v>
      </c>
      <c r="B92" s="60" t="s">
        <v>22</v>
      </c>
      <c r="C92" s="53">
        <f t="shared" ref="C92:M92" si="39">C76/C$87*C$91</f>
        <v>148239305.74719927</v>
      </c>
      <c r="D92" s="53">
        <f t="shared" si="39"/>
        <v>154216533.31573611</v>
      </c>
      <c r="E92" s="53">
        <f t="shared" si="39"/>
        <v>165406628.50636065</v>
      </c>
      <c r="F92" s="53">
        <f t="shared" si="39"/>
        <v>167332942.68760949</v>
      </c>
      <c r="G92" s="53">
        <f t="shared" si="39"/>
        <v>179264858.59305686</v>
      </c>
      <c r="H92" s="53">
        <f t="shared" si="39"/>
        <v>185974948.65040335</v>
      </c>
      <c r="I92" s="53">
        <f t="shared" si="39"/>
        <v>194814274.80302337</v>
      </c>
      <c r="J92" s="53">
        <f t="shared" si="39"/>
        <v>196344537.28261966</v>
      </c>
      <c r="K92" s="53">
        <f t="shared" si="39"/>
        <v>165151531.61925867</v>
      </c>
      <c r="L92" s="53">
        <f t="shared" si="39"/>
        <v>172605385.55700794</v>
      </c>
      <c r="M92" s="53">
        <f t="shared" si="39"/>
        <v>134829938.99441966</v>
      </c>
      <c r="N92" s="53">
        <f>N76/'2007'!N$87*N$91</f>
        <v>253607229.60390356</v>
      </c>
      <c r="O92" s="325">
        <f t="shared" ref="O92:O102" si="40">SUM(C92:N92)/15.6466</f>
        <v>135351329.70489427</v>
      </c>
    </row>
    <row r="93" spans="1:15" x14ac:dyDescent="0.25">
      <c r="A93" s="51" t="s">
        <v>0</v>
      </c>
      <c r="B93" s="55" t="s">
        <v>22</v>
      </c>
      <c r="C93" s="53">
        <f t="shared" ref="C93:N93" si="41">C77/C$87*C$91</f>
        <v>1899.703488808841</v>
      </c>
      <c r="D93" s="53">
        <f t="shared" si="41"/>
        <v>1999.0952779464344</v>
      </c>
      <c r="E93" s="53">
        <f t="shared" si="41"/>
        <v>18489.132325160786</v>
      </c>
      <c r="F93" s="53">
        <f t="shared" si="41"/>
        <v>31695.321036536647</v>
      </c>
      <c r="G93" s="53">
        <f t="shared" si="41"/>
        <v>5803.8129205206751</v>
      </c>
      <c r="H93" s="53">
        <f t="shared" si="41"/>
        <v>17571.265220633901</v>
      </c>
      <c r="I93" s="53">
        <f t="shared" si="41"/>
        <v>13725.18522508589</v>
      </c>
      <c r="J93" s="53">
        <f t="shared" si="41"/>
        <v>17796.590035318623</v>
      </c>
      <c r="K93" s="53">
        <f t="shared" si="41"/>
        <v>13993.305672869634</v>
      </c>
      <c r="L93" s="53">
        <f t="shared" si="41"/>
        <v>120844.90708795037</v>
      </c>
      <c r="M93" s="53">
        <f t="shared" si="41"/>
        <v>22558.298869216153</v>
      </c>
      <c r="N93" s="53">
        <f t="shared" si="41"/>
        <v>45231.946911747298</v>
      </c>
      <c r="O93" s="325">
        <f t="shared" si="40"/>
        <v>19915.41702809526</v>
      </c>
    </row>
    <row r="94" spans="1:15" x14ac:dyDescent="0.25">
      <c r="A94" s="51" t="s">
        <v>1</v>
      </c>
      <c r="B94" s="55" t="s">
        <v>22</v>
      </c>
      <c r="C94" s="53">
        <f t="shared" ref="C94:N94" si="42">C78/C$87*C$91</f>
        <v>128447474.43402612</v>
      </c>
      <c r="D94" s="53">
        <f t="shared" si="42"/>
        <v>137332008.29798338</v>
      </c>
      <c r="E94" s="53">
        <f t="shared" si="42"/>
        <v>160573816.33984444</v>
      </c>
      <c r="F94" s="53">
        <f t="shared" si="42"/>
        <v>155679743.95198449</v>
      </c>
      <c r="G94" s="53">
        <f t="shared" si="42"/>
        <v>176244992.74196613</v>
      </c>
      <c r="H94" s="53">
        <f t="shared" si="42"/>
        <v>167870988.35470793</v>
      </c>
      <c r="I94" s="53">
        <f t="shared" si="42"/>
        <v>152368702.2675291</v>
      </c>
      <c r="J94" s="53">
        <f t="shared" si="42"/>
        <v>168872411.63549495</v>
      </c>
      <c r="K94" s="53">
        <f t="shared" si="42"/>
        <v>159951756.74635127</v>
      </c>
      <c r="L94" s="53">
        <f t="shared" si="42"/>
        <v>188140193.01956856</v>
      </c>
      <c r="M94" s="53">
        <f t="shared" si="42"/>
        <v>386773104.9060539</v>
      </c>
      <c r="N94" s="53">
        <f t="shared" si="42"/>
        <v>236461471.18746966</v>
      </c>
      <c r="O94" s="325">
        <f t="shared" si="40"/>
        <v>141801839.62541255</v>
      </c>
    </row>
    <row r="95" spans="1:15" x14ac:dyDescent="0.25">
      <c r="A95" s="51" t="s">
        <v>2</v>
      </c>
      <c r="B95" s="55" t="s">
        <v>22</v>
      </c>
      <c r="C95" s="53">
        <f t="shared" ref="C95:N95" si="43">C79/C$87*C$91</f>
        <v>8560482.4755698573</v>
      </c>
      <c r="D95" s="53">
        <f t="shared" si="43"/>
        <v>8728944.5160995014</v>
      </c>
      <c r="E95" s="53">
        <f t="shared" si="43"/>
        <v>8937145.7192529608</v>
      </c>
      <c r="F95" s="53">
        <f t="shared" si="43"/>
        <v>10317450.201988511</v>
      </c>
      <c r="G95" s="53">
        <f t="shared" si="43"/>
        <v>10566375.03921047</v>
      </c>
      <c r="H95" s="53">
        <f t="shared" si="43"/>
        <v>8887829.3463861328</v>
      </c>
      <c r="I95" s="53">
        <f t="shared" si="43"/>
        <v>12364180.89839215</v>
      </c>
      <c r="J95" s="53">
        <f t="shared" si="43"/>
        <v>10338248.675654462</v>
      </c>
      <c r="K95" s="53">
        <f t="shared" si="43"/>
        <v>12357796.738891812</v>
      </c>
      <c r="L95" s="53">
        <f t="shared" si="43"/>
        <v>10828459.765172837</v>
      </c>
      <c r="M95" s="53">
        <f t="shared" si="43"/>
        <v>8141461.0481530298</v>
      </c>
      <c r="N95" s="53">
        <f t="shared" si="43"/>
        <v>9645536.928621415</v>
      </c>
      <c r="O95" s="325">
        <f t="shared" si="40"/>
        <v>7648556.9614736186</v>
      </c>
    </row>
    <row r="96" spans="1:15" x14ac:dyDescent="0.25">
      <c r="A96" s="51" t="s">
        <v>3</v>
      </c>
      <c r="B96" s="55" t="s">
        <v>22</v>
      </c>
      <c r="C96" s="53">
        <f t="shared" ref="C96:N96" si="44">C80/C$87*C$91</f>
        <v>7306797.7172250627</v>
      </c>
      <c r="D96" s="53">
        <f t="shared" si="44"/>
        <v>11551478.862972703</v>
      </c>
      <c r="E96" s="53">
        <f t="shared" si="44"/>
        <v>6958548.9167806776</v>
      </c>
      <c r="F96" s="53">
        <f t="shared" si="44"/>
        <v>5689368.0552853877</v>
      </c>
      <c r="G96" s="53">
        <f t="shared" si="44"/>
        <v>3573021.6159394532</v>
      </c>
      <c r="H96" s="53">
        <f t="shared" si="44"/>
        <v>3086784.7223381009</v>
      </c>
      <c r="I96" s="53">
        <f t="shared" si="44"/>
        <v>3534327.858420786</v>
      </c>
      <c r="J96" s="53">
        <f t="shared" si="44"/>
        <v>4067711.4378492394</v>
      </c>
      <c r="K96" s="53">
        <f t="shared" si="44"/>
        <v>3193813.9397651399</v>
      </c>
      <c r="L96" s="53">
        <f t="shared" si="44"/>
        <v>5137946.9946863092</v>
      </c>
      <c r="M96" s="53">
        <f t="shared" si="44"/>
        <v>4746667.641096062</v>
      </c>
      <c r="N96" s="53">
        <f t="shared" si="44"/>
        <v>6718629.020671254</v>
      </c>
      <c r="O96" s="325">
        <f t="shared" si="40"/>
        <v>4190373.4218955035</v>
      </c>
    </row>
    <row r="97" spans="1:15" x14ac:dyDescent="0.25">
      <c r="A97" s="51" t="s">
        <v>4</v>
      </c>
      <c r="B97" s="55" t="s">
        <v>22</v>
      </c>
      <c r="C97" s="53">
        <f t="shared" ref="C97:N97" si="45">C81/C$87*C$91</f>
        <v>11846.146806549226</v>
      </c>
      <c r="D97" s="53">
        <f t="shared" si="45"/>
        <v>1936.4518529915254</v>
      </c>
      <c r="E97" s="53">
        <f t="shared" si="45"/>
        <v>2313.6804680188352</v>
      </c>
      <c r="F97" s="53">
        <f t="shared" si="45"/>
        <v>15201.648591418982</v>
      </c>
      <c r="G97" s="53">
        <f t="shared" si="45"/>
        <v>17433.178729815343</v>
      </c>
      <c r="H97" s="53">
        <f t="shared" si="45"/>
        <v>26867.51704001884</v>
      </c>
      <c r="I97" s="53">
        <f t="shared" si="45"/>
        <v>24656.479755550667</v>
      </c>
      <c r="J97" s="53">
        <f t="shared" si="45"/>
        <v>12028.126140858427</v>
      </c>
      <c r="K97" s="53">
        <f t="shared" si="45"/>
        <v>7260.5737095306977</v>
      </c>
      <c r="L97" s="53">
        <f t="shared" si="45"/>
        <v>6138.0336784501114</v>
      </c>
      <c r="M97" s="53">
        <f t="shared" si="45"/>
        <v>13896.175488112814</v>
      </c>
      <c r="N97" s="53">
        <f t="shared" si="45"/>
        <v>476.89968683106486</v>
      </c>
      <c r="O97" s="325">
        <f t="shared" si="40"/>
        <v>8951.1403083191599</v>
      </c>
    </row>
    <row r="98" spans="1:15" x14ac:dyDescent="0.25">
      <c r="A98" s="51" t="s">
        <v>5</v>
      </c>
      <c r="B98" s="55" t="s">
        <v>22</v>
      </c>
      <c r="C98" s="53">
        <f t="shared" ref="C98:N98" si="46">C82/C$87*C$91</f>
        <v>44752.912677482091</v>
      </c>
      <c r="D98" s="53">
        <f t="shared" si="46"/>
        <v>75211.019539806337</v>
      </c>
      <c r="E98" s="53">
        <f t="shared" si="46"/>
        <v>113031.18578854192</v>
      </c>
      <c r="F98" s="53">
        <f t="shared" si="46"/>
        <v>61803.038793249914</v>
      </c>
      <c r="G98" s="53">
        <f t="shared" si="46"/>
        <v>194881.43739069629</v>
      </c>
      <c r="H98" s="53">
        <f t="shared" si="46"/>
        <v>198084.14598244845</v>
      </c>
      <c r="I98" s="53">
        <f t="shared" si="46"/>
        <v>56964.476402198285</v>
      </c>
      <c r="J98" s="53">
        <f t="shared" si="46"/>
        <v>76074.349703611748</v>
      </c>
      <c r="K98" s="53">
        <f t="shared" si="46"/>
        <v>37777.069357671971</v>
      </c>
      <c r="L98" s="53">
        <f t="shared" si="46"/>
        <v>172276.38662017693</v>
      </c>
      <c r="M98" s="53">
        <f t="shared" si="46"/>
        <v>207034.62744399731</v>
      </c>
      <c r="N98" s="53">
        <f t="shared" si="46"/>
        <v>115589.2491312698</v>
      </c>
      <c r="O98" s="325">
        <f t="shared" si="40"/>
        <v>86503.131596075254</v>
      </c>
    </row>
    <row r="99" spans="1:15" x14ac:dyDescent="0.25">
      <c r="A99" s="51" t="s">
        <v>11</v>
      </c>
      <c r="B99" s="55" t="s">
        <v>22</v>
      </c>
      <c r="C99" s="53">
        <f t="shared" ref="C99:N99" si="47">C83/C$87*C$91</f>
        <v>901272.0546137474</v>
      </c>
      <c r="D99" s="53">
        <f t="shared" si="47"/>
        <v>1245883.3589285251</v>
      </c>
      <c r="E99" s="53">
        <f t="shared" si="47"/>
        <v>961489.42082972254</v>
      </c>
      <c r="F99" s="53">
        <f t="shared" si="47"/>
        <v>648358.01574690989</v>
      </c>
      <c r="G99" s="53">
        <f t="shared" si="47"/>
        <v>585242.64041681285</v>
      </c>
      <c r="H99" s="53">
        <f t="shared" si="47"/>
        <v>513621.4343653206</v>
      </c>
      <c r="I99" s="53">
        <f t="shared" si="47"/>
        <v>1044096.3676765366</v>
      </c>
      <c r="J99" s="53">
        <f t="shared" si="47"/>
        <v>549169.78050940414</v>
      </c>
      <c r="K99" s="53">
        <f t="shared" si="47"/>
        <v>644530.24171425996</v>
      </c>
      <c r="L99" s="53">
        <f t="shared" si="47"/>
        <v>757707.65561819868</v>
      </c>
      <c r="M99" s="53">
        <f t="shared" si="47"/>
        <v>591145.26936147187</v>
      </c>
      <c r="N99" s="53">
        <f t="shared" si="47"/>
        <v>1122198.390358337</v>
      </c>
      <c r="O99" s="325">
        <f t="shared" si="40"/>
        <v>611296.67979875801</v>
      </c>
    </row>
    <row r="100" spans="1:15" x14ac:dyDescent="0.25">
      <c r="A100" s="51" t="s">
        <v>6</v>
      </c>
      <c r="B100" s="55" t="s">
        <v>22</v>
      </c>
      <c r="C100" s="53">
        <f t="shared" ref="C100:N100" si="48">C84/C$87*C$91</f>
        <v>118292.80560724414</v>
      </c>
      <c r="D100" s="53">
        <f t="shared" si="48"/>
        <v>69858.550440830571</v>
      </c>
      <c r="E100" s="53">
        <f t="shared" si="48"/>
        <v>27828.227752533341</v>
      </c>
      <c r="F100" s="53">
        <f t="shared" si="48"/>
        <v>0</v>
      </c>
      <c r="G100" s="53">
        <f t="shared" si="48"/>
        <v>0</v>
      </c>
      <c r="H100" s="53">
        <f t="shared" si="48"/>
        <v>0</v>
      </c>
      <c r="I100" s="53">
        <f t="shared" si="48"/>
        <v>107704.26004672589</v>
      </c>
      <c r="J100" s="53">
        <f t="shared" si="48"/>
        <v>14241.031906059596</v>
      </c>
      <c r="K100" s="53">
        <f t="shared" si="48"/>
        <v>11283.318573597435</v>
      </c>
      <c r="L100" s="53">
        <f t="shared" si="48"/>
        <v>11598.441958140696</v>
      </c>
      <c r="M100" s="53">
        <f t="shared" si="48"/>
        <v>4780.2608343190095</v>
      </c>
      <c r="N100" s="53">
        <f t="shared" si="48"/>
        <v>165.52419340109665</v>
      </c>
      <c r="O100" s="325">
        <f t="shared" si="40"/>
        <v>23375.840202526539</v>
      </c>
    </row>
    <row r="101" spans="1:15" x14ac:dyDescent="0.25">
      <c r="A101" s="51" t="s">
        <v>7</v>
      </c>
      <c r="B101" s="55" t="s">
        <v>22</v>
      </c>
      <c r="C101" s="53">
        <f t="shared" ref="C101:N101" si="49">C85/C$87*C$91</f>
        <v>178729.04605716982</v>
      </c>
      <c r="D101" s="53">
        <f t="shared" si="49"/>
        <v>117521.56727591035</v>
      </c>
      <c r="E101" s="53">
        <f t="shared" si="49"/>
        <v>163924.94018610459</v>
      </c>
      <c r="F101" s="53">
        <f t="shared" si="49"/>
        <v>180236.34202755717</v>
      </c>
      <c r="G101" s="53">
        <f t="shared" si="49"/>
        <v>197627.22133330267</v>
      </c>
      <c r="H101" s="53">
        <f t="shared" si="49"/>
        <v>213679.60191426275</v>
      </c>
      <c r="I101" s="53">
        <f t="shared" si="49"/>
        <v>273399.36133235425</v>
      </c>
      <c r="J101" s="53">
        <f t="shared" si="49"/>
        <v>250882.50678810661</v>
      </c>
      <c r="K101" s="53">
        <f t="shared" si="49"/>
        <v>198147.64133424484</v>
      </c>
      <c r="L101" s="53">
        <f t="shared" si="49"/>
        <v>220551.01702675843</v>
      </c>
      <c r="M101" s="53">
        <f t="shared" si="49"/>
        <v>187963.56733494418</v>
      </c>
      <c r="N101" s="53">
        <f t="shared" si="49"/>
        <v>281171.29969402356</v>
      </c>
      <c r="O101" s="325">
        <f t="shared" si="40"/>
        <v>157467.69983924556</v>
      </c>
    </row>
    <row r="102" spans="1:15" x14ac:dyDescent="0.25">
      <c r="A102" s="52" t="s">
        <v>25</v>
      </c>
      <c r="B102" s="55" t="s">
        <v>26</v>
      </c>
      <c r="C102" s="53">
        <f>C86/C$87*C$91</f>
        <v>5283.9567287458121</v>
      </c>
      <c r="D102" s="53">
        <f t="shared" ref="D102:N102" si="50">D86/D$87*D$91</f>
        <v>4515.9638922498762</v>
      </c>
      <c r="E102" s="53">
        <f t="shared" si="50"/>
        <v>6725.9304111284073</v>
      </c>
      <c r="F102" s="53">
        <f t="shared" si="50"/>
        <v>2057.7369364445394</v>
      </c>
      <c r="G102" s="53">
        <f t="shared" si="50"/>
        <v>1238.7190359216024</v>
      </c>
      <c r="H102" s="53">
        <f t="shared" si="50"/>
        <v>408.96164181036971</v>
      </c>
      <c r="I102" s="53">
        <f t="shared" si="50"/>
        <v>441.25219604723543</v>
      </c>
      <c r="J102" s="53">
        <f t="shared" si="50"/>
        <v>11.873298330627053</v>
      </c>
      <c r="K102" s="53">
        <f t="shared" si="50"/>
        <v>846.5253710210319</v>
      </c>
      <c r="L102" s="53">
        <f t="shared" si="50"/>
        <v>3197.2215746738484</v>
      </c>
      <c r="M102" s="53">
        <f t="shared" si="50"/>
        <v>5046.2109451371143</v>
      </c>
      <c r="N102" s="53">
        <f t="shared" si="50"/>
        <v>6265.9493584291286</v>
      </c>
      <c r="O102" s="325">
        <f t="shared" si="40"/>
        <v>2303.3950756036197</v>
      </c>
    </row>
    <row r="103" spans="1:15" x14ac:dyDescent="0.25">
      <c r="A103" s="48" t="s">
        <v>23</v>
      </c>
      <c r="B103" s="54" t="s">
        <v>22</v>
      </c>
      <c r="C103" s="49">
        <f>C87</f>
        <v>293707332.45999992</v>
      </c>
      <c r="D103" s="49">
        <f t="shared" ref="D103:N103" si="51">D87</f>
        <v>306826086.98000002</v>
      </c>
      <c r="E103" s="49">
        <f t="shared" si="51"/>
        <v>346694005.64000005</v>
      </c>
      <c r="F103" s="49">
        <f t="shared" si="51"/>
        <v>341489208.34999996</v>
      </c>
      <c r="G103" s="49">
        <f t="shared" si="51"/>
        <v>371333988.69</v>
      </c>
      <c r="H103" s="49">
        <f t="shared" si="51"/>
        <v>377587783.97999996</v>
      </c>
      <c r="I103" s="49">
        <f t="shared" si="51"/>
        <v>357783762.47000009</v>
      </c>
      <c r="J103" s="49">
        <f t="shared" si="51"/>
        <v>384603943.43000001</v>
      </c>
      <c r="K103" s="49">
        <f t="shared" si="51"/>
        <v>339742773.22999996</v>
      </c>
      <c r="L103" s="49">
        <f t="shared" si="51"/>
        <v>382943720.31</v>
      </c>
      <c r="M103" s="49">
        <f t="shared" si="51"/>
        <v>626237147.09000015</v>
      </c>
      <c r="N103" s="49">
        <f t="shared" si="51"/>
        <v>390126849.82900006</v>
      </c>
      <c r="O103" s="236"/>
    </row>
    <row r="104" spans="1:15" x14ac:dyDescent="0.25">
      <c r="A104" s="48" t="s">
        <v>24</v>
      </c>
      <c r="B104" s="54" t="s">
        <v>22</v>
      </c>
      <c r="C104" s="49">
        <f>C91-C103</f>
        <v>108804.54000008106</v>
      </c>
      <c r="D104" s="49">
        <f t="shared" ref="D104:N104" si="52">D91-D103</f>
        <v>6519804.0199999809</v>
      </c>
      <c r="E104" s="49">
        <f t="shared" si="52"/>
        <v>-3524063.6400000453</v>
      </c>
      <c r="F104" s="49">
        <f t="shared" si="52"/>
        <v>-1530351.3499999642</v>
      </c>
      <c r="G104" s="49">
        <f t="shared" si="52"/>
        <v>-682513.68999999762</v>
      </c>
      <c r="H104" s="49">
        <f t="shared" si="52"/>
        <v>-10796999.979999959</v>
      </c>
      <c r="I104" s="49">
        <f t="shared" si="52"/>
        <v>6818710.7399998903</v>
      </c>
      <c r="J104" s="49">
        <f t="shared" si="52"/>
        <v>-4060830.1399999857</v>
      </c>
      <c r="K104" s="49">
        <f t="shared" si="52"/>
        <v>1825964.4900000691</v>
      </c>
      <c r="L104" s="49">
        <f t="shared" si="52"/>
        <v>-4939421.3100000024</v>
      </c>
      <c r="M104" s="49">
        <f t="shared" si="52"/>
        <v>-90713550.090000153</v>
      </c>
      <c r="N104" s="49">
        <f t="shared" si="52"/>
        <v>117877116.17099994</v>
      </c>
    </row>
  </sheetData>
  <mergeCells count="2">
    <mergeCell ref="A1:N1"/>
    <mergeCell ref="A37:N37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24"/>
  <sheetViews>
    <sheetView workbookViewId="0">
      <pane xSplit="1" ySplit="2" topLeftCell="C94" activePane="bottomRight" state="frozen"/>
      <selection pane="topRight" activeCell="B1" sqref="B1"/>
      <selection pane="bottomLeft" activeCell="A3" sqref="A3"/>
      <selection pane="bottomRight" activeCell="O108" sqref="O108"/>
    </sheetView>
  </sheetViews>
  <sheetFormatPr defaultRowHeight="12.5" x14ac:dyDescent="0.25"/>
  <cols>
    <col min="1" max="1" width="33.1796875" bestFit="1" customWidth="1"/>
    <col min="3" max="3" width="11.1796875" bestFit="1" customWidth="1"/>
    <col min="4" max="4" width="16.1796875" customWidth="1"/>
    <col min="5" max="6" width="12.54296875" customWidth="1"/>
    <col min="7" max="8" width="11.7265625" bestFit="1" customWidth="1"/>
    <col min="9" max="10" width="11.1796875" bestFit="1" customWidth="1"/>
    <col min="11" max="12" width="11.7265625" bestFit="1" customWidth="1"/>
    <col min="13" max="13" width="11.1796875" bestFit="1" customWidth="1"/>
    <col min="14" max="14" width="11.7265625" bestFit="1" customWidth="1"/>
    <col min="15" max="16" width="12.7265625" bestFit="1" customWidth="1"/>
  </cols>
  <sheetData>
    <row r="1" spans="1:15" ht="13" x14ac:dyDescent="0.3">
      <c r="A1" s="344" t="s">
        <v>19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</row>
    <row r="2" spans="1:15" ht="13.5" thickBot="1" x14ac:dyDescent="0.35">
      <c r="A2" s="5" t="s">
        <v>14</v>
      </c>
      <c r="B2" s="5" t="s">
        <v>15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  <c r="N2" s="6">
        <v>12</v>
      </c>
      <c r="O2" t="s">
        <v>41</v>
      </c>
    </row>
    <row r="3" spans="1:15" ht="13" thickTop="1" x14ac:dyDescent="0.25">
      <c r="A3" s="27" t="s">
        <v>8</v>
      </c>
      <c r="B3" s="28" t="s">
        <v>9</v>
      </c>
      <c r="C3" s="12">
        <f t="shared" ref="C3:N12" si="0">C21+C33</f>
        <v>26003.589</v>
      </c>
      <c r="D3" s="12">
        <f t="shared" si="0"/>
        <v>31530.795999999998</v>
      </c>
      <c r="E3" s="12">
        <f>E21+E33+E45</f>
        <v>31986.925000000003</v>
      </c>
      <c r="F3" s="12">
        <f>F21+F33</f>
        <v>36006.165000000001</v>
      </c>
      <c r="G3" s="12">
        <f>G21+G33</f>
        <v>31235.275000000001</v>
      </c>
      <c r="H3" s="12">
        <f>H21+H33</f>
        <v>27861.343000000001</v>
      </c>
      <c r="I3" s="12">
        <f>I21+I33</f>
        <v>30572.235000000001</v>
      </c>
      <c r="J3" s="12">
        <f>J21+J33+J45</f>
        <v>39782.106</v>
      </c>
      <c r="K3" s="12">
        <f>K21+K33+K45</f>
        <v>33961.22</v>
      </c>
      <c r="L3" s="12">
        <f>L21+L33+L45</f>
        <v>36193.33</v>
      </c>
      <c r="M3" s="12">
        <f>M21+M33+M45</f>
        <v>32086.629000000001</v>
      </c>
      <c r="N3" s="12">
        <f>N21+N33+N45</f>
        <v>35511.673000000003</v>
      </c>
    </row>
    <row r="4" spans="1:15" x14ac:dyDescent="0.25">
      <c r="A4" s="27" t="s">
        <v>0</v>
      </c>
      <c r="B4" s="28" t="s">
        <v>9</v>
      </c>
      <c r="C4" s="12">
        <f t="shared" si="0"/>
        <v>0.83699999999999997</v>
      </c>
      <c r="D4" s="12">
        <f t="shared" si="0"/>
        <v>1.7050000000000001</v>
      </c>
      <c r="E4" s="12">
        <f t="shared" si="0"/>
        <v>3.2090000000000001</v>
      </c>
      <c r="F4" s="12">
        <f>F22+F34</f>
        <v>5.0979999999999999</v>
      </c>
      <c r="G4" s="12">
        <f t="shared" si="0"/>
        <v>1.0669999999999999</v>
      </c>
      <c r="H4" s="12">
        <f t="shared" si="0"/>
        <v>2.5</v>
      </c>
      <c r="I4" s="12">
        <f t="shared" si="0"/>
        <v>1.6239999999999999</v>
      </c>
      <c r="J4" s="12">
        <f t="shared" si="0"/>
        <v>0.44</v>
      </c>
      <c r="K4" s="12">
        <f t="shared" si="0"/>
        <v>3.4119999999999999</v>
      </c>
      <c r="L4" s="12">
        <f t="shared" si="0"/>
        <v>3.9079999999999999</v>
      </c>
      <c r="M4" s="12">
        <f t="shared" si="0"/>
        <v>0.19700000000000001</v>
      </c>
      <c r="N4" s="12">
        <f t="shared" si="0"/>
        <v>0.91500000000000004</v>
      </c>
    </row>
    <row r="5" spans="1:15" x14ac:dyDescent="0.25">
      <c r="A5" s="27" t="s">
        <v>1</v>
      </c>
      <c r="B5" s="28" t="s">
        <v>9</v>
      </c>
      <c r="C5" s="12">
        <f t="shared" si="0"/>
        <v>5592.192</v>
      </c>
      <c r="D5" s="12">
        <f>D23+D35</f>
        <v>11548.668999999998</v>
      </c>
      <c r="E5" s="12">
        <f>E23+E35</f>
        <v>23248.842000000001</v>
      </c>
      <c r="F5" s="12">
        <f>F23+F35</f>
        <v>29892.554</v>
      </c>
      <c r="G5" s="12">
        <f>G23+G35</f>
        <v>33511.463000000003</v>
      </c>
      <c r="H5" s="12">
        <f>H23+H35</f>
        <v>34512.002999999997</v>
      </c>
      <c r="I5" s="12">
        <f>I23+I35</f>
        <v>39161.504999999997</v>
      </c>
      <c r="J5" s="12">
        <f>J23+J35+J44</f>
        <v>36303.649999999987</v>
      </c>
      <c r="K5" s="12">
        <f>K23+K35+K44</f>
        <v>40610.842000000004</v>
      </c>
      <c r="L5" s="12">
        <f>L23+L35+L44</f>
        <v>36715.188000000002</v>
      </c>
      <c r="M5" s="12">
        <f>M23+M35+M44</f>
        <v>35420.425999999999</v>
      </c>
      <c r="N5" s="12">
        <f>N23+N35+N44</f>
        <v>37845.517999999996</v>
      </c>
    </row>
    <row r="6" spans="1:15" x14ac:dyDescent="0.25">
      <c r="A6" s="27" t="s">
        <v>2</v>
      </c>
      <c r="B6" s="28" t="s">
        <v>9</v>
      </c>
      <c r="C6" s="12">
        <f t="shared" si="0"/>
        <v>16123.929</v>
      </c>
      <c r="D6" s="12">
        <f t="shared" si="0"/>
        <v>12117.85</v>
      </c>
      <c r="E6" s="12">
        <f t="shared" si="0"/>
        <v>12549.325999999999</v>
      </c>
      <c r="F6" s="12">
        <f t="shared" si="0"/>
        <v>16507.161</v>
      </c>
      <c r="G6" s="12">
        <f t="shared" si="0"/>
        <v>17269.587</v>
      </c>
      <c r="H6" s="12">
        <f>H24+H36</f>
        <v>8615.0920000000006</v>
      </c>
      <c r="I6" s="12">
        <f t="shared" si="0"/>
        <v>16996.913</v>
      </c>
      <c r="J6" s="12">
        <f t="shared" si="0"/>
        <v>16009.309000000001</v>
      </c>
      <c r="K6" s="12">
        <f t="shared" si="0"/>
        <v>22137.942999999996</v>
      </c>
      <c r="L6" s="12">
        <f t="shared" si="0"/>
        <v>18867.303</v>
      </c>
      <c r="M6" s="12">
        <f t="shared" si="0"/>
        <v>14758.243</v>
      </c>
      <c r="N6" s="12">
        <f>N24+N36</f>
        <v>18006.411</v>
      </c>
      <c r="O6" s="135">
        <f>SUM(C6:N6)</f>
        <v>189959.06699999998</v>
      </c>
    </row>
    <row r="7" spans="1:15" x14ac:dyDescent="0.25">
      <c r="A7" s="27" t="s">
        <v>3</v>
      </c>
      <c r="B7" s="28" t="s">
        <v>9</v>
      </c>
      <c r="C7" s="12">
        <f>C25+C37</f>
        <v>7230.9040000000005</v>
      </c>
      <c r="D7" s="12">
        <f t="shared" si="0"/>
        <v>6721.4860000000008</v>
      </c>
      <c r="E7" s="12">
        <f t="shared" si="0"/>
        <v>6548.6239999999998</v>
      </c>
      <c r="F7" s="12">
        <f t="shared" si="0"/>
        <v>5318.3230000000003</v>
      </c>
      <c r="G7" s="12">
        <f t="shared" si="0"/>
        <v>3415.9300000000003</v>
      </c>
      <c r="H7" s="12">
        <f t="shared" si="0"/>
        <v>6251.4970000000003</v>
      </c>
      <c r="I7" s="12">
        <f t="shared" si="0"/>
        <v>3484.04</v>
      </c>
      <c r="J7" s="12">
        <f t="shared" si="0"/>
        <v>1704.69</v>
      </c>
      <c r="K7" s="12">
        <f t="shared" si="0"/>
        <v>4714.2640000000001</v>
      </c>
      <c r="L7" s="12">
        <f t="shared" si="0"/>
        <v>3770.942</v>
      </c>
      <c r="M7" s="12">
        <f t="shared" si="0"/>
        <v>4520.5329999999994</v>
      </c>
      <c r="N7" s="12">
        <f t="shared" si="0"/>
        <v>6035.4490000000005</v>
      </c>
      <c r="O7" s="135"/>
    </row>
    <row r="8" spans="1:15" x14ac:dyDescent="0.25">
      <c r="A8" s="27" t="s">
        <v>4</v>
      </c>
      <c r="B8" s="28" t="s">
        <v>9</v>
      </c>
      <c r="C8" s="12">
        <f t="shared" si="0"/>
        <v>12.093</v>
      </c>
      <c r="D8" s="12">
        <f t="shared" si="0"/>
        <v>0.90500000000000003</v>
      </c>
      <c r="E8" s="12">
        <f t="shared" si="0"/>
        <v>2.9689999999999999</v>
      </c>
      <c r="F8" s="12">
        <f t="shared" si="0"/>
        <v>17.786999999999999</v>
      </c>
      <c r="G8" s="12">
        <f t="shared" si="0"/>
        <v>17.565000000000001</v>
      </c>
      <c r="H8" s="12">
        <f t="shared" si="0"/>
        <v>1377.126</v>
      </c>
      <c r="I8" s="12">
        <f t="shared" si="0"/>
        <v>7.2249999999999996</v>
      </c>
      <c r="J8" s="12">
        <f t="shared" si="0"/>
        <v>15.651</v>
      </c>
      <c r="K8" s="12">
        <f t="shared" si="0"/>
        <v>5.7549999999999999</v>
      </c>
      <c r="L8" s="12">
        <f t="shared" si="0"/>
        <v>19.423999999999999</v>
      </c>
      <c r="M8" s="12">
        <f t="shared" si="0"/>
        <v>1.2370000000000001</v>
      </c>
      <c r="N8" s="12">
        <f t="shared" si="0"/>
        <v>3.74</v>
      </c>
    </row>
    <row r="9" spans="1:15" x14ac:dyDescent="0.25">
      <c r="A9" s="27" t="s">
        <v>5</v>
      </c>
      <c r="B9" s="28" t="s">
        <v>9</v>
      </c>
      <c r="C9" s="12">
        <f t="shared" si="0"/>
        <v>6.4329999999999998</v>
      </c>
      <c r="D9" s="12">
        <f t="shared" si="0"/>
        <v>15.82</v>
      </c>
      <c r="E9" s="12">
        <f t="shared" si="0"/>
        <v>12.359</v>
      </c>
      <c r="F9" s="12">
        <f t="shared" si="0"/>
        <v>19.344000000000001</v>
      </c>
      <c r="G9" s="12">
        <f t="shared" si="0"/>
        <v>21.875</v>
      </c>
      <c r="H9" s="12">
        <f t="shared" si="0"/>
        <v>18.731999999999999</v>
      </c>
      <c r="I9" s="12">
        <f t="shared" si="0"/>
        <v>59.521999999999998</v>
      </c>
      <c r="J9" s="12">
        <f t="shared" si="0"/>
        <v>28.042999999999999</v>
      </c>
      <c r="K9" s="12">
        <f t="shared" si="0"/>
        <v>47.689</v>
      </c>
      <c r="L9" s="12">
        <f t="shared" si="0"/>
        <v>1.5489999999999999</v>
      </c>
      <c r="M9" s="12">
        <f t="shared" si="0"/>
        <v>33.488999999999997</v>
      </c>
      <c r="N9" s="12">
        <f t="shared" si="0"/>
        <v>21.13</v>
      </c>
      <c r="O9" s="135">
        <f>SUM(C9:N9)</f>
        <v>285.98500000000001</v>
      </c>
    </row>
    <row r="10" spans="1:15" x14ac:dyDescent="0.25">
      <c r="A10" s="27" t="s">
        <v>11</v>
      </c>
      <c r="B10" s="28" t="s">
        <v>10</v>
      </c>
      <c r="C10" s="12">
        <f t="shared" si="0"/>
        <v>8970.6620000000003</v>
      </c>
      <c r="D10" s="12">
        <f t="shared" si="0"/>
        <v>5885.16</v>
      </c>
      <c r="E10" s="12">
        <f t="shared" si="0"/>
        <v>7175.51</v>
      </c>
      <c r="F10" s="12">
        <f t="shared" si="0"/>
        <v>6988.86</v>
      </c>
      <c r="G10" s="12">
        <f t="shared" si="0"/>
        <v>7127.74</v>
      </c>
      <c r="H10" s="12">
        <f t="shared" si="0"/>
        <v>3981.32</v>
      </c>
      <c r="I10" s="12">
        <f t="shared" si="0"/>
        <v>4030.04</v>
      </c>
      <c r="J10" s="12">
        <f t="shared" si="0"/>
        <v>4703.99</v>
      </c>
      <c r="K10" s="12">
        <f t="shared" si="0"/>
        <v>8308.02</v>
      </c>
      <c r="L10" s="12">
        <f t="shared" si="0"/>
        <v>7523.69</v>
      </c>
      <c r="M10" s="12">
        <f t="shared" si="0"/>
        <v>7038.55</v>
      </c>
      <c r="N10" s="12">
        <f t="shared" si="0"/>
        <v>9703.57</v>
      </c>
    </row>
    <row r="11" spans="1:15" x14ac:dyDescent="0.25">
      <c r="A11" s="27" t="s">
        <v>6</v>
      </c>
      <c r="B11" s="28" t="s">
        <v>10</v>
      </c>
      <c r="C11" s="12">
        <f t="shared" si="0"/>
        <v>179.316</v>
      </c>
      <c r="D11" s="12">
        <f t="shared" si="0"/>
        <v>24.72</v>
      </c>
      <c r="E11" s="12">
        <f t="shared" si="0"/>
        <v>25.18</v>
      </c>
      <c r="F11" s="12">
        <f t="shared" si="0"/>
        <v>250.74</v>
      </c>
      <c r="G11" s="12">
        <f t="shared" si="0"/>
        <v>376.38</v>
      </c>
      <c r="H11" s="12">
        <f t="shared" si="0"/>
        <v>11750</v>
      </c>
      <c r="I11" s="12">
        <f t="shared" si="0"/>
        <v>306.262</v>
      </c>
      <c r="J11" s="12">
        <f>J29+J41</f>
        <v>129</v>
      </c>
      <c r="K11" s="12">
        <f t="shared" si="0"/>
        <v>327</v>
      </c>
      <c r="L11" s="12">
        <f t="shared" si="0"/>
        <v>25.82</v>
      </c>
      <c r="M11" s="12">
        <f t="shared" si="0"/>
        <v>300.98</v>
      </c>
      <c r="N11" s="12">
        <f t="shared" si="0"/>
        <v>130.50299999999999</v>
      </c>
    </row>
    <row r="12" spans="1:15" x14ac:dyDescent="0.25">
      <c r="A12" s="66" t="s">
        <v>7</v>
      </c>
      <c r="B12" s="67" t="s">
        <v>10</v>
      </c>
      <c r="C12" s="145">
        <f t="shared" si="0"/>
        <v>165.03200000000001</v>
      </c>
      <c r="D12" s="145">
        <f t="shared" si="0"/>
        <v>158.79500000000002</v>
      </c>
      <c r="E12" s="145">
        <f>E30+E42+E43</f>
        <v>172.81</v>
      </c>
      <c r="F12" s="145">
        <f t="shared" ref="F12:N12" si="1">F30+F42+F43</f>
        <v>191.82900000000001</v>
      </c>
      <c r="G12" s="145">
        <f t="shared" si="1"/>
        <v>191.47400000000002</v>
      </c>
      <c r="H12" s="145">
        <f t="shared" si="1"/>
        <v>210.70500000000001</v>
      </c>
      <c r="I12" s="145">
        <f t="shared" si="1"/>
        <v>238.41400000000002</v>
      </c>
      <c r="J12" s="145">
        <f t="shared" si="1"/>
        <v>208.13800000000001</v>
      </c>
      <c r="K12" s="145">
        <f t="shared" si="1"/>
        <v>122.673</v>
      </c>
      <c r="L12" s="145">
        <f t="shared" si="1"/>
        <v>194.143</v>
      </c>
      <c r="M12" s="145">
        <f t="shared" si="1"/>
        <v>124.48099999999999</v>
      </c>
      <c r="N12" s="145">
        <f t="shared" si="1"/>
        <v>134.53899999999999</v>
      </c>
    </row>
    <row r="13" spans="1:15" x14ac:dyDescent="0.25">
      <c r="A13" s="122" t="s">
        <v>33</v>
      </c>
      <c r="B13" s="116"/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23"/>
    </row>
    <row r="14" spans="1:15" x14ac:dyDescent="0.25">
      <c r="A14" s="121" t="s">
        <v>8</v>
      </c>
      <c r="B14" s="114"/>
      <c r="C14" s="129">
        <f>C3/'2007'!C3-1</f>
        <v>-0.24212251368887572</v>
      </c>
      <c r="D14" s="129">
        <f>D3/'2007'!D3-1</f>
        <v>-6.0388691859255772E-2</v>
      </c>
      <c r="E14" s="129">
        <f>E3/'2007'!E3-1</f>
        <v>-0.12114942505997439</v>
      </c>
      <c r="F14" s="129">
        <f>F3/'2007'!F3-1</f>
        <v>-4.0367210974912138E-2</v>
      </c>
      <c r="G14" s="129">
        <f>G3/'2007'!G3-1</f>
        <v>-0.22837530644853676</v>
      </c>
      <c r="H14" s="129">
        <f>H3/'2007'!H3-1</f>
        <v>-0.34512171040886852</v>
      </c>
      <c r="I14" s="129">
        <f>I3/'2007'!I3-1</f>
        <v>-0.28035566615397622</v>
      </c>
      <c r="J14" s="129">
        <f>J3/'2007'!J3-1</f>
        <v>-9.7864869397794818E-2</v>
      </c>
      <c r="K14" s="129">
        <f>K3/'2007'!K3-1</f>
        <v>-6.9661318205846534E-2</v>
      </c>
      <c r="L14" s="115"/>
      <c r="M14" s="115"/>
      <c r="N14" s="124"/>
    </row>
    <row r="15" spans="1:15" x14ac:dyDescent="0.25">
      <c r="A15" s="121" t="s">
        <v>1</v>
      </c>
      <c r="B15" s="114"/>
      <c r="C15" s="129">
        <f>C5/'2007'!C5-1</f>
        <v>-0.83848896480237389</v>
      </c>
      <c r="D15" s="129">
        <f>D5/'2007'!D5-1</f>
        <v>-0.67089994162431454</v>
      </c>
      <c r="E15" s="129">
        <f>E5/'2007'!E5-1</f>
        <v>-0.43810370154390932</v>
      </c>
      <c r="F15" s="129">
        <f>F5/'2007'!F5-1</f>
        <v>-0.25557761681022606</v>
      </c>
      <c r="G15" s="129">
        <f>G5/'2007'!G5-1</f>
        <v>-0.26357885053874386</v>
      </c>
      <c r="H15" s="129">
        <f>H5/'2007'!H5-1</f>
        <v>-0.19735296277131631</v>
      </c>
      <c r="I15" s="129">
        <f>I5/'2007'!I5-1</f>
        <v>-6.2546454950744845E-2</v>
      </c>
      <c r="J15" s="129">
        <f>J5/'2007'!J5-1</f>
        <v>-0.18637163837743442</v>
      </c>
      <c r="K15" s="129">
        <f>K5/'2007'!K5-1</f>
        <v>5.5710850600170225E-3</v>
      </c>
      <c r="L15" s="115"/>
      <c r="M15" s="115"/>
      <c r="N15" s="124"/>
    </row>
    <row r="16" spans="1:15" x14ac:dyDescent="0.25">
      <c r="A16" s="121" t="s">
        <v>2</v>
      </c>
      <c r="B16" s="114"/>
      <c r="C16" s="129">
        <f>C6/'2007'!C6-1</f>
        <v>0.25764613843840278</v>
      </c>
      <c r="D16" s="129">
        <f>D6/'2007'!D6-1</f>
        <v>8.7019307166860127E-3</v>
      </c>
      <c r="E16" s="129">
        <f>E6/'2007'!E6-1</f>
        <v>-7.590503946723326E-2</v>
      </c>
      <c r="F16" s="129">
        <f>F6/'2007'!F6-1</f>
        <v>0.14654130196423609</v>
      </c>
      <c r="G16" s="129">
        <f>G6/'2007'!G6-1</f>
        <v>0.16388561891586484</v>
      </c>
      <c r="H16" s="129">
        <f>H6/'2007'!H6-1</f>
        <v>-0.31237884448154984</v>
      </c>
      <c r="I16" s="129">
        <f>AVERAGE(D16:H16)</f>
        <v>-1.3831006470399232E-2</v>
      </c>
      <c r="J16" s="115"/>
      <c r="K16" s="115"/>
      <c r="L16" s="115"/>
      <c r="M16" s="115"/>
      <c r="N16" s="124"/>
    </row>
    <row r="17" spans="1:14" x14ac:dyDescent="0.25">
      <c r="A17" s="121" t="s">
        <v>3</v>
      </c>
      <c r="B17" s="114"/>
      <c r="C17" s="129">
        <f>C7/'2007'!C7-1</f>
        <v>-0.40247697282932271</v>
      </c>
      <c r="D17" s="129">
        <f>D7/'2007'!D7-1</f>
        <v>-0.45649448197019871</v>
      </c>
      <c r="E17" s="129">
        <f>E7/'2007'!E7-1</f>
        <v>-0.39189610697374277</v>
      </c>
      <c r="F17" s="129">
        <f>F7/'2007'!F7-1</f>
        <v>-0.40249597259782399</v>
      </c>
      <c r="G17" s="129">
        <f>G7/'2007'!G7-1</f>
        <v>-0.54645089891795251</v>
      </c>
      <c r="H17" s="129">
        <f>H7/'2007'!H7-1</f>
        <v>0.50077985854755958</v>
      </c>
      <c r="I17" s="129">
        <f>AVERAGE(D17:H17)</f>
        <v>-0.25931152038243171</v>
      </c>
      <c r="J17" s="115"/>
      <c r="K17" s="115"/>
      <c r="L17" s="115"/>
      <c r="M17" s="115"/>
      <c r="N17" s="124"/>
    </row>
    <row r="18" spans="1:14" x14ac:dyDescent="0.25">
      <c r="A18" s="125"/>
      <c r="B18" s="118"/>
      <c r="C18" s="115"/>
      <c r="D18" s="115"/>
      <c r="E18" s="115"/>
      <c r="F18" s="115"/>
      <c r="G18" s="115"/>
      <c r="H18" s="115"/>
      <c r="I18" s="118"/>
      <c r="J18" s="118"/>
      <c r="K18" s="118"/>
      <c r="L18" s="118"/>
      <c r="M18" s="118"/>
      <c r="N18" s="126"/>
    </row>
    <row r="19" spans="1:14" x14ac:dyDescent="0.25">
      <c r="A19" s="127"/>
      <c r="B19" s="119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</row>
    <row r="20" spans="1:14" ht="13.5" thickBot="1" x14ac:dyDescent="0.35">
      <c r="A20" s="120" t="s">
        <v>16</v>
      </c>
      <c r="B20" s="120" t="s">
        <v>15</v>
      </c>
      <c r="C20" s="62">
        <v>1</v>
      </c>
      <c r="D20" s="62">
        <v>2</v>
      </c>
      <c r="E20" s="62">
        <v>3</v>
      </c>
      <c r="F20" s="62">
        <v>4</v>
      </c>
      <c r="G20" s="62">
        <v>5</v>
      </c>
      <c r="H20" s="62">
        <v>6</v>
      </c>
      <c r="I20" s="62">
        <v>7</v>
      </c>
      <c r="J20" s="62">
        <v>8</v>
      </c>
      <c r="K20" s="62">
        <v>9</v>
      </c>
      <c r="L20" s="62">
        <v>10</v>
      </c>
      <c r="M20" s="62">
        <v>11</v>
      </c>
      <c r="N20" s="62">
        <v>12</v>
      </c>
    </row>
    <row r="21" spans="1:14" ht="13" thickTop="1" x14ac:dyDescent="0.25">
      <c r="A21" s="27" t="s">
        <v>8</v>
      </c>
      <c r="B21" s="28" t="s">
        <v>9</v>
      </c>
      <c r="C21" s="21"/>
      <c r="D21" s="25"/>
      <c r="E21" s="26">
        <v>19.792999999999999</v>
      </c>
      <c r="F21" s="21"/>
      <c r="G21" s="25"/>
      <c r="H21" s="25"/>
      <c r="I21" s="25"/>
      <c r="J21" s="25"/>
      <c r="K21" s="25"/>
      <c r="L21" s="25"/>
      <c r="M21" s="25"/>
      <c r="N21" s="25"/>
    </row>
    <row r="22" spans="1:14" x14ac:dyDescent="0.25">
      <c r="A22" s="27" t="s">
        <v>0</v>
      </c>
      <c r="B22" s="28" t="s">
        <v>9</v>
      </c>
      <c r="C22" s="10">
        <v>0.83699999999999997</v>
      </c>
      <c r="D22" s="9">
        <v>7.8E-2</v>
      </c>
      <c r="E22" s="24"/>
      <c r="F22" s="24">
        <v>0.01</v>
      </c>
      <c r="G22" s="43">
        <v>9.7000000000000003E-2</v>
      </c>
      <c r="H22" s="43"/>
      <c r="I22" s="43">
        <v>0.19400000000000001</v>
      </c>
      <c r="J22" s="10"/>
      <c r="K22" s="10">
        <v>0.14399999999999999</v>
      </c>
      <c r="L22" s="10"/>
      <c r="M22" s="43"/>
      <c r="N22" s="43">
        <v>0.51500000000000001</v>
      </c>
    </row>
    <row r="23" spans="1:14" x14ac:dyDescent="0.25">
      <c r="A23" s="27" t="s">
        <v>1</v>
      </c>
      <c r="B23" s="28" t="s">
        <v>9</v>
      </c>
      <c r="C23" s="43">
        <v>565.01800000000003</v>
      </c>
      <c r="D23" s="9">
        <v>2906.2179999999998</v>
      </c>
      <c r="E23" s="24">
        <v>2296.1979999999999</v>
      </c>
      <c r="F23" s="24">
        <v>2335.2310000000002</v>
      </c>
      <c r="G23" s="43">
        <v>2388.3020000000001</v>
      </c>
      <c r="H23" s="43">
        <v>3538.232</v>
      </c>
      <c r="I23" s="43">
        <v>7520.415</v>
      </c>
      <c r="J23" s="43">
        <v>7384.29</v>
      </c>
      <c r="K23" s="43">
        <v>4353.2650000000003</v>
      </c>
      <c r="L23" s="43">
        <v>6555.99</v>
      </c>
      <c r="M23" s="43">
        <v>6016.8729999999996</v>
      </c>
      <c r="N23" s="43">
        <v>10780.594999999999</v>
      </c>
    </row>
    <row r="24" spans="1:14" x14ac:dyDescent="0.25">
      <c r="A24" s="27" t="s">
        <v>2</v>
      </c>
      <c r="B24" s="28" t="s">
        <v>9</v>
      </c>
      <c r="C24" s="43">
        <v>2341.326</v>
      </c>
      <c r="D24" s="9">
        <v>2377.9389999999999</v>
      </c>
      <c r="E24" s="24">
        <v>2620.4009999999998</v>
      </c>
      <c r="F24" s="24">
        <v>1587.912</v>
      </c>
      <c r="G24" s="43">
        <v>3869.4650000000001</v>
      </c>
      <c r="H24" s="43"/>
      <c r="I24" s="43">
        <v>3547.8150000000001</v>
      </c>
      <c r="J24" s="43">
        <v>2499.9960000000001</v>
      </c>
      <c r="K24" s="43">
        <v>2781.4259999999999</v>
      </c>
      <c r="L24" s="43">
        <v>3820.2719999999999</v>
      </c>
      <c r="M24" s="43">
        <v>2189.5630000000001</v>
      </c>
      <c r="N24" s="43">
        <v>2917.4540000000002</v>
      </c>
    </row>
    <row r="25" spans="1:14" x14ac:dyDescent="0.25">
      <c r="A25" s="27" t="s">
        <v>3</v>
      </c>
      <c r="B25" s="28" t="s">
        <v>9</v>
      </c>
      <c r="C25" s="43">
        <v>1081.3040000000001</v>
      </c>
      <c r="D25" s="9">
        <v>1157.306</v>
      </c>
      <c r="E25" s="24">
        <v>1103.96</v>
      </c>
      <c r="F25" s="24">
        <v>380.84399999999999</v>
      </c>
      <c r="G25" s="43">
        <v>240.666</v>
      </c>
      <c r="H25" s="43">
        <v>4746.3950000000004</v>
      </c>
      <c r="I25" s="43">
        <v>2518.83</v>
      </c>
      <c r="J25" s="43">
        <v>1060.8489999999999</v>
      </c>
      <c r="K25" s="43">
        <v>2800.7130000000002</v>
      </c>
      <c r="L25" s="43">
        <v>1751.585</v>
      </c>
      <c r="M25" s="43">
        <v>2637.491</v>
      </c>
      <c r="N25" s="43">
        <v>3407.7460000000001</v>
      </c>
    </row>
    <row r="26" spans="1:14" x14ac:dyDescent="0.25">
      <c r="A26" s="27" t="s">
        <v>4</v>
      </c>
      <c r="B26" s="28" t="s">
        <v>9</v>
      </c>
      <c r="C26" s="44"/>
      <c r="D26" s="9"/>
      <c r="E26" s="19"/>
      <c r="F26" s="19"/>
      <c r="G26" s="10"/>
      <c r="H26" s="43">
        <v>1352.376</v>
      </c>
      <c r="I26" s="10"/>
      <c r="J26" s="44"/>
      <c r="K26" s="44"/>
      <c r="L26" s="44"/>
      <c r="M26" s="44"/>
      <c r="N26" s="44"/>
    </row>
    <row r="27" spans="1:14" x14ac:dyDescent="0.25">
      <c r="A27" s="27" t="s">
        <v>5</v>
      </c>
      <c r="B27" s="28" t="s">
        <v>9</v>
      </c>
      <c r="C27" s="44">
        <v>3.7999999999999999E-2</v>
      </c>
      <c r="D27" s="9"/>
      <c r="E27" s="19"/>
      <c r="F27" s="19"/>
      <c r="G27" s="10"/>
      <c r="H27" s="43"/>
      <c r="I27" s="22"/>
      <c r="J27" s="44"/>
      <c r="K27" s="44"/>
      <c r="L27" s="44"/>
      <c r="M27" s="44"/>
      <c r="N27" s="43"/>
    </row>
    <row r="28" spans="1:14" x14ac:dyDescent="0.25">
      <c r="A28" s="27" t="s">
        <v>11</v>
      </c>
      <c r="B28" s="28" t="s">
        <v>10</v>
      </c>
      <c r="C28" s="44"/>
      <c r="D28" s="9"/>
      <c r="E28" s="19"/>
      <c r="F28" s="19"/>
      <c r="G28" s="10"/>
      <c r="H28" s="10"/>
      <c r="I28" s="22"/>
      <c r="J28" s="44"/>
      <c r="K28" s="44"/>
      <c r="L28" s="44"/>
      <c r="M28" s="44"/>
      <c r="N28" s="44"/>
    </row>
    <row r="29" spans="1:14" x14ac:dyDescent="0.25">
      <c r="A29" s="27" t="s">
        <v>6</v>
      </c>
      <c r="B29" s="28" t="s">
        <v>10</v>
      </c>
      <c r="C29" s="43">
        <v>127.116</v>
      </c>
      <c r="D29" s="9"/>
      <c r="E29" s="24"/>
      <c r="F29" s="24">
        <v>73.745999999999995</v>
      </c>
      <c r="G29" s="10"/>
      <c r="H29" s="10">
        <v>11750</v>
      </c>
      <c r="I29" s="22">
        <v>49.642000000000003</v>
      </c>
      <c r="J29" s="43"/>
      <c r="K29" s="43">
        <v>75</v>
      </c>
      <c r="L29" s="43"/>
      <c r="M29" s="43"/>
      <c r="N29" s="43">
        <v>52.563000000000002</v>
      </c>
    </row>
    <row r="30" spans="1:14" x14ac:dyDescent="0.25">
      <c r="A30" s="27" t="s">
        <v>7</v>
      </c>
      <c r="B30" s="28" t="s">
        <v>10</v>
      </c>
      <c r="C30" s="10"/>
      <c r="D30" s="9">
        <v>6.5090000000000003</v>
      </c>
      <c r="E30" s="9"/>
      <c r="F30" s="10"/>
      <c r="G30" s="10"/>
      <c r="H30" s="22"/>
      <c r="I30" s="22"/>
      <c r="J30" s="10"/>
      <c r="K30" s="10"/>
      <c r="L30" s="10"/>
      <c r="M30" s="10"/>
      <c r="N30" s="10"/>
    </row>
    <row r="31" spans="1:14" x14ac:dyDescent="0.25">
      <c r="C31" s="135">
        <f>C3+C5</f>
        <v>31595.780999999999</v>
      </c>
      <c r="D31" s="135">
        <f t="shared" ref="D31:N31" si="2">D3+D5</f>
        <v>43079.464999999997</v>
      </c>
      <c r="E31" s="135">
        <f t="shared" si="2"/>
        <v>55235.767000000007</v>
      </c>
      <c r="F31" s="135">
        <f t="shared" si="2"/>
        <v>65898.718999999997</v>
      </c>
      <c r="G31" s="135">
        <f t="shared" si="2"/>
        <v>64746.738000000005</v>
      </c>
      <c r="H31" s="135">
        <f t="shared" si="2"/>
        <v>62373.345999999998</v>
      </c>
      <c r="I31" s="135">
        <f t="shared" si="2"/>
        <v>69733.739999999991</v>
      </c>
      <c r="J31" s="135">
        <f t="shared" si="2"/>
        <v>76085.755999999994</v>
      </c>
      <c r="K31" s="135">
        <f t="shared" si="2"/>
        <v>74572.062000000005</v>
      </c>
      <c r="L31" s="135">
        <f t="shared" si="2"/>
        <v>72908.518000000011</v>
      </c>
      <c r="M31" s="135">
        <f t="shared" si="2"/>
        <v>67507.054999999993</v>
      </c>
      <c r="N31" s="135">
        <f t="shared" si="2"/>
        <v>73357.190999999992</v>
      </c>
    </row>
    <row r="32" spans="1:14" ht="13.5" thickBot="1" x14ac:dyDescent="0.35">
      <c r="A32" s="105" t="s">
        <v>17</v>
      </c>
      <c r="B32" s="7" t="s">
        <v>15</v>
      </c>
      <c r="C32" s="110">
        <v>1</v>
      </c>
      <c r="D32" s="8">
        <v>2</v>
      </c>
      <c r="E32" s="110">
        <v>3</v>
      </c>
      <c r="F32" s="8">
        <v>4</v>
      </c>
      <c r="G32" s="110">
        <v>5</v>
      </c>
      <c r="H32" s="8">
        <v>6</v>
      </c>
      <c r="I32" s="110">
        <v>7</v>
      </c>
      <c r="J32" s="8">
        <v>8</v>
      </c>
      <c r="K32" s="108">
        <v>9</v>
      </c>
      <c r="L32" s="8">
        <v>10</v>
      </c>
      <c r="M32" s="8">
        <v>11</v>
      </c>
      <c r="N32" s="8">
        <v>12</v>
      </c>
    </row>
    <row r="33" spans="1:14" ht="13" thickTop="1" x14ac:dyDescent="0.25">
      <c r="A33" s="106" t="s">
        <v>8</v>
      </c>
      <c r="B33" s="42" t="s">
        <v>9</v>
      </c>
      <c r="C33" s="111">
        <v>26003.589</v>
      </c>
      <c r="D33" s="98">
        <v>31530.795999999998</v>
      </c>
      <c r="E33" s="113">
        <v>31967.132000000001</v>
      </c>
      <c r="F33" s="25">
        <v>36006.165000000001</v>
      </c>
      <c r="G33" s="113">
        <v>31235.275000000001</v>
      </c>
      <c r="H33" s="25">
        <v>27861.343000000001</v>
      </c>
      <c r="I33" s="113">
        <v>30572.235000000001</v>
      </c>
      <c r="J33" s="25">
        <v>30562.138999999999</v>
      </c>
      <c r="K33" s="112">
        <v>25309.754000000001</v>
      </c>
      <c r="L33" s="25">
        <v>27734.977999999999</v>
      </c>
      <c r="M33" s="21">
        <v>24527.22</v>
      </c>
      <c r="N33" s="25">
        <v>27538.269</v>
      </c>
    </row>
    <row r="34" spans="1:14" x14ac:dyDescent="0.25">
      <c r="A34" s="107" t="s">
        <v>0</v>
      </c>
      <c r="B34" s="28" t="s">
        <v>9</v>
      </c>
      <c r="C34" s="103"/>
      <c r="D34" s="97">
        <v>1.627</v>
      </c>
      <c r="E34" s="103">
        <v>3.2090000000000001</v>
      </c>
      <c r="F34" s="10">
        <v>5.0880000000000001</v>
      </c>
      <c r="G34" s="104">
        <v>0.97</v>
      </c>
      <c r="H34" s="10">
        <v>2.5</v>
      </c>
      <c r="I34" s="103">
        <v>1.43</v>
      </c>
      <c r="J34" s="9">
        <v>0.44</v>
      </c>
      <c r="K34" s="109">
        <v>3.2679999999999998</v>
      </c>
      <c r="L34" s="10">
        <v>3.9079999999999999</v>
      </c>
      <c r="M34" s="10">
        <v>0.19700000000000001</v>
      </c>
      <c r="N34" s="10">
        <v>0.4</v>
      </c>
    </row>
    <row r="35" spans="1:14" x14ac:dyDescent="0.25">
      <c r="A35" s="107" t="s">
        <v>1</v>
      </c>
      <c r="B35" s="28" t="s">
        <v>9</v>
      </c>
      <c r="C35" s="103">
        <v>5027.174</v>
      </c>
      <c r="D35" s="97">
        <v>8642.4509999999991</v>
      </c>
      <c r="E35" s="103">
        <v>20952.644</v>
      </c>
      <c r="F35" s="10">
        <v>27557.323</v>
      </c>
      <c r="G35" s="104">
        <v>31123.161</v>
      </c>
      <c r="H35" s="10">
        <v>30973.771000000001</v>
      </c>
      <c r="I35" s="103">
        <v>31641.09</v>
      </c>
      <c r="J35" s="9">
        <v>28543.892999999993</v>
      </c>
      <c r="K35" s="109">
        <v>35968.209000000003</v>
      </c>
      <c r="L35" s="10">
        <v>30159.198</v>
      </c>
      <c r="M35" s="10">
        <v>27149.342000000001</v>
      </c>
      <c r="N35" s="10">
        <v>25686.039000000001</v>
      </c>
    </row>
    <row r="36" spans="1:14" x14ac:dyDescent="0.25">
      <c r="A36" s="107" t="s">
        <v>2</v>
      </c>
      <c r="B36" s="28" t="s">
        <v>9</v>
      </c>
      <c r="C36" s="103">
        <v>13782.602999999999</v>
      </c>
      <c r="D36" s="97">
        <v>9739.9110000000001</v>
      </c>
      <c r="E36" s="103">
        <v>9928.9249999999993</v>
      </c>
      <c r="F36" s="10">
        <v>14919.249000000002</v>
      </c>
      <c r="G36" s="104">
        <v>13400.121999999999</v>
      </c>
      <c r="H36" s="10">
        <v>8615.0920000000006</v>
      </c>
      <c r="I36" s="103">
        <v>13449.098</v>
      </c>
      <c r="J36" s="9">
        <v>13509.313</v>
      </c>
      <c r="K36" s="109">
        <v>19356.516999999996</v>
      </c>
      <c r="L36" s="10">
        <v>15047.030999999999</v>
      </c>
      <c r="M36" s="10">
        <v>12568.68</v>
      </c>
      <c r="N36" s="10">
        <v>15088.957</v>
      </c>
    </row>
    <row r="37" spans="1:14" x14ac:dyDescent="0.25">
      <c r="A37" s="107" t="s">
        <v>3</v>
      </c>
      <c r="B37" s="28" t="s">
        <v>9</v>
      </c>
      <c r="C37" s="103">
        <v>6149.6</v>
      </c>
      <c r="D37" s="97">
        <v>5564.18</v>
      </c>
      <c r="E37" s="103">
        <v>5444.6639999999998</v>
      </c>
      <c r="F37" s="10">
        <v>4937.4790000000003</v>
      </c>
      <c r="G37" s="104">
        <v>3175.2640000000001</v>
      </c>
      <c r="H37" s="10">
        <v>1505.1020000000001</v>
      </c>
      <c r="I37" s="103">
        <v>965.21</v>
      </c>
      <c r="J37" s="9">
        <v>643.84100000000001</v>
      </c>
      <c r="K37" s="109">
        <v>1913.5509999999999</v>
      </c>
      <c r="L37" s="10">
        <v>2019.357</v>
      </c>
      <c r="M37" s="10">
        <v>1883.0419999999999</v>
      </c>
      <c r="N37" s="10">
        <v>2627.703</v>
      </c>
    </row>
    <row r="38" spans="1:14" x14ac:dyDescent="0.25">
      <c r="A38" s="107" t="s">
        <v>4</v>
      </c>
      <c r="B38" s="28" t="s">
        <v>9</v>
      </c>
      <c r="C38" s="103">
        <v>12.093</v>
      </c>
      <c r="D38" s="97">
        <v>0.90500000000000003</v>
      </c>
      <c r="E38" s="103">
        <v>2.9689999999999999</v>
      </c>
      <c r="F38" s="10">
        <v>17.786999999999999</v>
      </c>
      <c r="G38" s="104">
        <v>17.565000000000001</v>
      </c>
      <c r="H38" s="10">
        <v>24.75</v>
      </c>
      <c r="I38" s="103">
        <v>7.2249999999999996</v>
      </c>
      <c r="J38" s="9">
        <v>15.651</v>
      </c>
      <c r="K38" s="109">
        <v>5.7549999999999999</v>
      </c>
      <c r="L38" s="10">
        <v>19.423999999999999</v>
      </c>
      <c r="M38" s="10">
        <v>1.2370000000000001</v>
      </c>
      <c r="N38" s="10">
        <v>3.74</v>
      </c>
    </row>
    <row r="39" spans="1:14" x14ac:dyDescent="0.25">
      <c r="A39" s="107" t="s">
        <v>5</v>
      </c>
      <c r="B39" s="28" t="s">
        <v>9</v>
      </c>
      <c r="C39" s="103">
        <v>6.3949999999999996</v>
      </c>
      <c r="D39" s="97">
        <v>15.82</v>
      </c>
      <c r="E39" s="103">
        <v>12.359</v>
      </c>
      <c r="F39" s="10">
        <v>19.344000000000001</v>
      </c>
      <c r="G39" s="104">
        <v>21.875</v>
      </c>
      <c r="H39" s="10">
        <v>18.731999999999999</v>
      </c>
      <c r="I39" s="103">
        <v>59.521999999999998</v>
      </c>
      <c r="J39" s="9">
        <v>28.042999999999999</v>
      </c>
      <c r="K39" s="109">
        <v>47.689</v>
      </c>
      <c r="L39" s="10">
        <v>1.5489999999999999</v>
      </c>
      <c r="M39" s="10">
        <v>33.488999999999997</v>
      </c>
      <c r="N39" s="10">
        <v>21.13</v>
      </c>
    </row>
    <row r="40" spans="1:14" x14ac:dyDescent="0.25">
      <c r="A40" s="107" t="s">
        <v>11</v>
      </c>
      <c r="B40" s="28" t="s">
        <v>10</v>
      </c>
      <c r="C40" s="103">
        <v>8970.6620000000003</v>
      </c>
      <c r="D40" s="97">
        <v>5885.16</v>
      </c>
      <c r="E40" s="103">
        <v>7175.51</v>
      </c>
      <c r="F40" s="10">
        <v>6988.86</v>
      </c>
      <c r="G40" s="104">
        <v>7127.74</v>
      </c>
      <c r="H40" s="10">
        <v>3981.32</v>
      </c>
      <c r="I40" s="103">
        <v>4030.04</v>
      </c>
      <c r="J40" s="9">
        <v>4703.99</v>
      </c>
      <c r="K40" s="109">
        <v>8308.02</v>
      </c>
      <c r="L40" s="10">
        <v>7523.69</v>
      </c>
      <c r="M40" s="10">
        <v>7038.55</v>
      </c>
      <c r="N40" s="10">
        <v>9703.57</v>
      </c>
    </row>
    <row r="41" spans="1:14" x14ac:dyDescent="0.25">
      <c r="A41" s="107" t="s">
        <v>6</v>
      </c>
      <c r="B41" s="28" t="s">
        <v>10</v>
      </c>
      <c r="C41" s="103">
        <v>52.2</v>
      </c>
      <c r="D41" s="97">
        <v>24.72</v>
      </c>
      <c r="E41" s="103">
        <v>25.18</v>
      </c>
      <c r="F41" s="10">
        <v>176.994</v>
      </c>
      <c r="G41" s="104">
        <v>376.38</v>
      </c>
      <c r="H41" s="10"/>
      <c r="I41" s="103">
        <v>256.62</v>
      </c>
      <c r="J41" s="9">
        <v>129</v>
      </c>
      <c r="K41" s="109">
        <v>252</v>
      </c>
      <c r="L41" s="10">
        <v>25.82</v>
      </c>
      <c r="M41" s="10">
        <v>300.98</v>
      </c>
      <c r="N41" s="10">
        <v>77.94</v>
      </c>
    </row>
    <row r="42" spans="1:14" x14ac:dyDescent="0.25">
      <c r="A42" s="107" t="s">
        <v>7</v>
      </c>
      <c r="B42" s="28" t="s">
        <v>10</v>
      </c>
      <c r="C42" s="103">
        <v>165.03200000000001</v>
      </c>
      <c r="D42" s="97">
        <v>152.286</v>
      </c>
      <c r="E42" s="103">
        <v>172.81</v>
      </c>
      <c r="F42" s="10">
        <v>191.82900000000001</v>
      </c>
      <c r="G42" s="104">
        <v>187.63300000000001</v>
      </c>
      <c r="H42" s="10">
        <v>210.70500000000001</v>
      </c>
      <c r="I42" s="103">
        <v>238.41400000000002</v>
      </c>
      <c r="J42" s="9">
        <v>208.13800000000001</v>
      </c>
      <c r="K42" s="109">
        <v>122.673</v>
      </c>
      <c r="L42" s="10">
        <v>192.56700000000001</v>
      </c>
      <c r="M42" s="10">
        <v>123.027</v>
      </c>
      <c r="N42" s="10">
        <v>133.35</v>
      </c>
    </row>
    <row r="43" spans="1:14" x14ac:dyDescent="0.25">
      <c r="A43" s="27" t="s">
        <v>30</v>
      </c>
      <c r="B43" s="28" t="s">
        <v>10</v>
      </c>
      <c r="C43" s="10">
        <v>5.2320000000000002</v>
      </c>
      <c r="D43" s="97"/>
      <c r="E43" s="10"/>
      <c r="F43" s="10"/>
      <c r="G43" s="9">
        <v>3.8410000000000002</v>
      </c>
      <c r="H43" s="10"/>
      <c r="I43" s="10"/>
      <c r="J43" s="9"/>
      <c r="K43" s="10"/>
      <c r="L43" s="10">
        <v>1.5760000000000001</v>
      </c>
      <c r="M43" s="10">
        <v>1.454</v>
      </c>
      <c r="N43" s="10">
        <v>1.1890000000000001</v>
      </c>
    </row>
    <row r="44" spans="1:14" x14ac:dyDescent="0.25">
      <c r="A44" s="27" t="s">
        <v>31</v>
      </c>
      <c r="B44" s="28" t="s">
        <v>9</v>
      </c>
      <c r="C44" s="10"/>
      <c r="D44" s="97"/>
      <c r="E44" s="10">
        <v>782.09500000000003</v>
      </c>
      <c r="F44" s="10">
        <v>887.51300000000003</v>
      </c>
      <c r="G44" s="9">
        <v>929.24900000000002</v>
      </c>
      <c r="H44" s="10">
        <v>539.03399999999999</v>
      </c>
      <c r="I44" s="10">
        <v>126.55800000000001</v>
      </c>
      <c r="J44" s="9">
        <v>375.46699999999998</v>
      </c>
      <c r="K44" s="10">
        <v>289.36799999999999</v>
      </c>
      <c r="L44" s="10"/>
      <c r="M44" s="10">
        <v>2254.2109999999998</v>
      </c>
      <c r="N44" s="10">
        <v>1378.884</v>
      </c>
    </row>
    <row r="45" spans="1:14" x14ac:dyDescent="0.25">
      <c r="A45" s="27" t="s">
        <v>32</v>
      </c>
      <c r="B45" s="28" t="s">
        <v>9</v>
      </c>
      <c r="C45" s="10"/>
      <c r="D45" s="97"/>
      <c r="E45" s="10"/>
      <c r="F45" s="10"/>
      <c r="G45" s="9">
        <v>6214.8639999999996</v>
      </c>
      <c r="H45" s="10">
        <v>9177.26</v>
      </c>
      <c r="I45" s="10">
        <v>9364.473</v>
      </c>
      <c r="J45" s="9">
        <v>9219.9670000000006</v>
      </c>
      <c r="K45" s="10">
        <v>8651.4660000000003</v>
      </c>
      <c r="L45" s="10">
        <v>8458.3520000000008</v>
      </c>
      <c r="M45" s="10">
        <v>7559.4089999999997</v>
      </c>
      <c r="N45" s="10">
        <v>7973.4040000000005</v>
      </c>
    </row>
    <row r="46" spans="1:14" x14ac:dyDescent="0.25">
      <c r="A46" s="27" t="s">
        <v>34</v>
      </c>
      <c r="B46" s="28" t="s">
        <v>9</v>
      </c>
      <c r="C46" s="10"/>
      <c r="D46" s="97"/>
      <c r="E46" s="10"/>
      <c r="F46" s="10"/>
      <c r="G46" s="9"/>
      <c r="H46" s="10"/>
      <c r="I46" s="10"/>
      <c r="J46" s="9"/>
      <c r="K46" s="10">
        <v>221.40799999999999</v>
      </c>
      <c r="L46" s="10"/>
      <c r="M46" s="10"/>
      <c r="N46" s="10"/>
    </row>
    <row r="47" spans="1:14" ht="13" x14ac:dyDescent="0.3">
      <c r="A47" s="345"/>
      <c r="B47" s="345"/>
      <c r="C47" s="345"/>
      <c r="D47" s="345"/>
      <c r="E47" s="345"/>
      <c r="F47" s="345"/>
      <c r="G47" s="345"/>
      <c r="H47" s="345"/>
      <c r="I47" s="345"/>
      <c r="J47" s="345"/>
      <c r="K47" s="345"/>
      <c r="L47" s="345"/>
      <c r="M47" s="345"/>
      <c r="N47" s="345"/>
    </row>
    <row r="48" spans="1:14" ht="13.5" hidden="1" thickBot="1" x14ac:dyDescent="0.35">
      <c r="A48" s="5" t="s">
        <v>14</v>
      </c>
      <c r="B48" s="5" t="s">
        <v>15</v>
      </c>
      <c r="C48" s="6">
        <v>1</v>
      </c>
      <c r="D48" s="6">
        <v>2</v>
      </c>
      <c r="E48" s="6">
        <v>3</v>
      </c>
      <c r="F48" s="6">
        <v>4</v>
      </c>
      <c r="G48" s="6">
        <v>5</v>
      </c>
      <c r="H48" s="6">
        <v>6</v>
      </c>
      <c r="I48" s="6">
        <v>7</v>
      </c>
      <c r="J48" s="6">
        <v>8</v>
      </c>
      <c r="K48" s="6">
        <v>9</v>
      </c>
      <c r="L48" s="6">
        <v>10</v>
      </c>
      <c r="M48" s="6">
        <v>11</v>
      </c>
      <c r="N48" s="6">
        <v>12</v>
      </c>
    </row>
    <row r="49" spans="1:14" ht="13" hidden="1" thickTop="1" x14ac:dyDescent="0.25">
      <c r="A49" s="27" t="s">
        <v>8</v>
      </c>
      <c r="B49" s="28" t="s">
        <v>22</v>
      </c>
      <c r="C49" s="4">
        <f t="shared" ref="C49:N58" si="3">C62+C74</f>
        <v>146140171</v>
      </c>
      <c r="D49" s="4">
        <f t="shared" si="3"/>
        <v>177203073</v>
      </c>
      <c r="E49" s="4">
        <f t="shared" si="3"/>
        <v>179766517</v>
      </c>
      <c r="F49" s="4">
        <f t="shared" si="3"/>
        <v>202354646</v>
      </c>
      <c r="G49" s="4">
        <f t="shared" si="3"/>
        <v>175542245</v>
      </c>
      <c r="H49" s="4">
        <f t="shared" si="3"/>
        <v>156580749</v>
      </c>
      <c r="I49" s="4">
        <f t="shared" si="3"/>
        <v>171815962</v>
      </c>
      <c r="J49" s="4">
        <f t="shared" si="3"/>
        <v>171759223</v>
      </c>
      <c r="K49" s="4">
        <f t="shared" si="3"/>
        <v>142240816</v>
      </c>
      <c r="L49" s="4">
        <f t="shared" si="3"/>
        <v>155870577</v>
      </c>
      <c r="M49" s="4">
        <f t="shared" si="3"/>
        <v>137842977</v>
      </c>
      <c r="N49" s="4">
        <f t="shared" si="3"/>
        <v>154765073</v>
      </c>
    </row>
    <row r="50" spans="1:14" hidden="1" x14ac:dyDescent="0.25">
      <c r="A50" s="27" t="s">
        <v>0</v>
      </c>
      <c r="B50" s="28" t="s">
        <v>22</v>
      </c>
      <c r="C50" s="4">
        <f t="shared" si="3"/>
        <v>4705</v>
      </c>
      <c r="D50" s="4">
        <f t="shared" si="3"/>
        <v>9584</v>
      </c>
      <c r="E50" s="4">
        <f t="shared" si="3"/>
        <v>18034</v>
      </c>
      <c r="F50" s="4">
        <f t="shared" si="3"/>
        <v>28653</v>
      </c>
      <c r="G50" s="4">
        <f t="shared" si="3"/>
        <v>5998</v>
      </c>
      <c r="H50" s="4">
        <f t="shared" si="3"/>
        <v>14051</v>
      </c>
      <c r="I50" s="4">
        <f t="shared" si="3"/>
        <v>9130</v>
      </c>
      <c r="J50" s="4">
        <f t="shared" si="3"/>
        <v>2473</v>
      </c>
      <c r="K50" s="4">
        <f t="shared" si="3"/>
        <v>19176</v>
      </c>
      <c r="L50" s="4">
        <f t="shared" si="3"/>
        <v>21963</v>
      </c>
      <c r="M50" s="4">
        <f t="shared" si="3"/>
        <v>1107</v>
      </c>
      <c r="N50" s="4">
        <f t="shared" si="3"/>
        <v>5142</v>
      </c>
    </row>
    <row r="51" spans="1:14" hidden="1" x14ac:dyDescent="0.25">
      <c r="A51" s="27" t="s">
        <v>1</v>
      </c>
      <c r="B51" s="28" t="s">
        <v>22</v>
      </c>
      <c r="C51" s="4">
        <f t="shared" si="3"/>
        <v>28883668</v>
      </c>
      <c r="D51" s="4">
        <f>D64+D76</f>
        <v>59648879</v>
      </c>
      <c r="E51" s="4">
        <f>E64+E76</f>
        <v>120080265</v>
      </c>
      <c r="F51" s="4">
        <f t="shared" si="3"/>
        <v>154395042</v>
      </c>
      <c r="G51" s="4">
        <f t="shared" si="3"/>
        <v>173086708</v>
      </c>
      <c r="H51" s="4">
        <f t="shared" si="3"/>
        <v>178254491</v>
      </c>
      <c r="I51" s="4">
        <f t="shared" si="3"/>
        <v>202269178</v>
      </c>
      <c r="J51" s="4">
        <f t="shared" si="3"/>
        <v>185569061</v>
      </c>
      <c r="K51" s="4">
        <f t="shared" si="3"/>
        <v>208260412</v>
      </c>
      <c r="L51" s="4">
        <f t="shared" si="3"/>
        <v>189633950</v>
      </c>
      <c r="M51" s="4">
        <f t="shared" si="3"/>
        <v>171303504</v>
      </c>
      <c r="N51" s="4">
        <f t="shared" si="3"/>
        <v>188350165</v>
      </c>
    </row>
    <row r="52" spans="1:14" hidden="1" x14ac:dyDescent="0.25">
      <c r="A52" s="27" t="s">
        <v>2</v>
      </c>
      <c r="B52" s="28" t="s">
        <v>22</v>
      </c>
      <c r="C52" s="4">
        <f t="shared" si="3"/>
        <v>15478972</v>
      </c>
      <c r="D52" s="4">
        <f t="shared" si="3"/>
        <v>11633133</v>
      </c>
      <c r="E52" s="4">
        <f t="shared" si="3"/>
        <v>12047356</v>
      </c>
      <c r="F52" s="4">
        <f t="shared" si="3"/>
        <v>15846872</v>
      </c>
      <c r="G52" s="4">
        <f t="shared" si="3"/>
        <v>16578802</v>
      </c>
      <c r="H52" s="4">
        <f t="shared" si="3"/>
        <v>12827029</v>
      </c>
      <c r="I52" s="4">
        <f t="shared" si="3"/>
        <v>16317037</v>
      </c>
      <c r="J52" s="4">
        <f t="shared" si="3"/>
        <v>15368936</v>
      </c>
      <c r="K52" s="4">
        <f t="shared" si="3"/>
        <v>21252425</v>
      </c>
      <c r="L52" s="4">
        <f t="shared" si="3"/>
        <v>18112613</v>
      </c>
      <c r="M52" s="4">
        <f t="shared" si="3"/>
        <v>14167914</v>
      </c>
      <c r="N52" s="4">
        <f t="shared" si="3"/>
        <v>17286151</v>
      </c>
    </row>
    <row r="53" spans="1:14" hidden="1" x14ac:dyDescent="0.25">
      <c r="A53" s="27" t="s">
        <v>3</v>
      </c>
      <c r="B53" s="28" t="s">
        <v>22</v>
      </c>
      <c r="C53" s="4">
        <f t="shared" si="3"/>
        <v>6941668</v>
      </c>
      <c r="D53" s="4">
        <f t="shared" si="3"/>
        <v>6452627</v>
      </c>
      <c r="E53" s="4">
        <f t="shared" si="3"/>
        <v>6286679</v>
      </c>
      <c r="F53" s="4">
        <f t="shared" si="3"/>
        <v>5105590</v>
      </c>
      <c r="G53" s="4">
        <f t="shared" si="3"/>
        <v>3279293</v>
      </c>
      <c r="H53" s="4">
        <f t="shared" si="3"/>
        <v>2743179</v>
      </c>
      <c r="I53" s="4">
        <f t="shared" si="3"/>
        <v>3344677</v>
      </c>
      <c r="J53" s="4">
        <f t="shared" si="3"/>
        <v>1636502</v>
      </c>
      <c r="K53" s="4">
        <f t="shared" si="3"/>
        <v>4525695</v>
      </c>
      <c r="L53" s="4">
        <f t="shared" si="3"/>
        <v>3620105</v>
      </c>
      <c r="M53" s="4">
        <f t="shared" si="3"/>
        <v>4339710</v>
      </c>
      <c r="N53" s="4">
        <f t="shared" si="3"/>
        <v>5794031</v>
      </c>
    </row>
    <row r="54" spans="1:14" hidden="1" x14ac:dyDescent="0.25">
      <c r="A54" s="27" t="s">
        <v>4</v>
      </c>
      <c r="B54" s="28" t="s">
        <v>22</v>
      </c>
      <c r="C54" s="4">
        <f t="shared" si="3"/>
        <v>13544</v>
      </c>
      <c r="D54" s="4">
        <f t="shared" si="3"/>
        <v>1014</v>
      </c>
      <c r="E54" s="4">
        <f t="shared" si="3"/>
        <v>3326</v>
      </c>
      <c r="F54" s="4">
        <f t="shared" si="3"/>
        <v>19921</v>
      </c>
      <c r="G54" s="4">
        <f t="shared" si="3"/>
        <v>19673</v>
      </c>
      <c r="H54" s="4">
        <f t="shared" si="3"/>
        <v>27720</v>
      </c>
      <c r="I54" s="4">
        <f t="shared" si="3"/>
        <v>8092</v>
      </c>
      <c r="J54" s="4">
        <f t="shared" si="3"/>
        <v>17529</v>
      </c>
      <c r="K54" s="4">
        <f t="shared" si="3"/>
        <v>6446</v>
      </c>
      <c r="L54" s="4">
        <f t="shared" si="3"/>
        <v>21755</v>
      </c>
      <c r="M54" s="4">
        <f t="shared" si="3"/>
        <v>1385</v>
      </c>
      <c r="N54" s="4">
        <f t="shared" si="3"/>
        <v>4189</v>
      </c>
    </row>
    <row r="55" spans="1:14" hidden="1" x14ac:dyDescent="0.25">
      <c r="A55" s="27" t="s">
        <v>5</v>
      </c>
      <c r="B55" s="28" t="s">
        <v>22</v>
      </c>
      <c r="C55" s="4">
        <f t="shared" si="3"/>
        <v>33226</v>
      </c>
      <c r="D55" s="4">
        <f t="shared" si="3"/>
        <v>81710</v>
      </c>
      <c r="E55" s="4">
        <f t="shared" si="3"/>
        <v>63834</v>
      </c>
      <c r="F55" s="4">
        <f t="shared" si="3"/>
        <v>99912</v>
      </c>
      <c r="G55" s="4">
        <f t="shared" si="3"/>
        <v>112984</v>
      </c>
      <c r="H55" s="4">
        <f t="shared" si="3"/>
        <v>96751</v>
      </c>
      <c r="I55" s="4">
        <f t="shared" si="3"/>
        <v>307432</v>
      </c>
      <c r="J55" s="4">
        <f t="shared" si="3"/>
        <v>144842</v>
      </c>
      <c r="K55" s="4">
        <f t="shared" si="3"/>
        <v>246313</v>
      </c>
      <c r="L55" s="4">
        <f t="shared" si="3"/>
        <v>8001</v>
      </c>
      <c r="M55" s="4">
        <f t="shared" si="3"/>
        <v>172971</v>
      </c>
      <c r="N55" s="4">
        <f t="shared" si="3"/>
        <v>109136</v>
      </c>
    </row>
    <row r="56" spans="1:14" hidden="1" x14ac:dyDescent="0.25">
      <c r="A56" s="27" t="s">
        <v>11</v>
      </c>
      <c r="B56" s="28" t="s">
        <v>22</v>
      </c>
      <c r="C56" s="4">
        <f t="shared" si="3"/>
        <v>2108105</v>
      </c>
      <c r="D56" s="4">
        <f t="shared" si="3"/>
        <v>1383012</v>
      </c>
      <c r="E56" s="4">
        <f t="shared" si="3"/>
        <v>1686245</v>
      </c>
      <c r="F56" s="4">
        <f t="shared" si="3"/>
        <v>1642382</v>
      </c>
      <c r="G56" s="4">
        <f t="shared" si="3"/>
        <v>1675020</v>
      </c>
      <c r="H56" s="4">
        <f t="shared" si="3"/>
        <v>935610</v>
      </c>
      <c r="I56" s="4">
        <f t="shared" si="3"/>
        <v>947060</v>
      </c>
      <c r="J56" s="4">
        <f t="shared" si="3"/>
        <v>1105438</v>
      </c>
      <c r="K56" s="4">
        <f t="shared" si="3"/>
        <v>1952385</v>
      </c>
      <c r="L56" s="4">
        <f t="shared" si="3"/>
        <v>1768067</v>
      </c>
      <c r="M56" s="4">
        <f t="shared" si="3"/>
        <v>1654059</v>
      </c>
      <c r="N56" s="4">
        <f t="shared" si="3"/>
        <v>2280339</v>
      </c>
    </row>
    <row r="57" spans="1:14" hidden="1" x14ac:dyDescent="0.25">
      <c r="A57" s="27" t="s">
        <v>6</v>
      </c>
      <c r="B57" s="28" t="s">
        <v>22</v>
      </c>
      <c r="C57" s="4">
        <f t="shared" si="3"/>
        <v>42139</v>
      </c>
      <c r="D57" s="4">
        <f t="shared" si="3"/>
        <v>5809</v>
      </c>
      <c r="E57" s="4">
        <f t="shared" si="3"/>
        <v>5917</v>
      </c>
      <c r="F57" s="4">
        <f t="shared" si="3"/>
        <v>58924</v>
      </c>
      <c r="G57" s="4">
        <f t="shared" si="3"/>
        <v>88449</v>
      </c>
      <c r="H57" s="4">
        <f t="shared" si="3"/>
        <v>11750</v>
      </c>
      <c r="I57" s="4">
        <f t="shared" si="3"/>
        <v>71972</v>
      </c>
      <c r="J57" s="4">
        <f t="shared" si="3"/>
        <v>30315</v>
      </c>
      <c r="K57" s="4">
        <f t="shared" si="3"/>
        <v>76845</v>
      </c>
      <c r="L57" s="4">
        <f t="shared" si="3"/>
        <v>6068</v>
      </c>
      <c r="M57" s="4">
        <f t="shared" si="3"/>
        <v>70730</v>
      </c>
      <c r="N57" s="4">
        <f t="shared" si="3"/>
        <v>30669</v>
      </c>
    </row>
    <row r="58" spans="1:14" hidden="1" x14ac:dyDescent="0.25">
      <c r="A58" s="66" t="s">
        <v>7</v>
      </c>
      <c r="B58" s="67" t="s">
        <v>22</v>
      </c>
      <c r="C58" s="35">
        <f t="shared" si="3"/>
        <v>323463</v>
      </c>
      <c r="D58" s="35">
        <f t="shared" si="3"/>
        <v>311239</v>
      </c>
      <c r="E58" s="35">
        <f t="shared" si="3"/>
        <v>338708</v>
      </c>
      <c r="F58" s="35">
        <f t="shared" si="3"/>
        <v>375984</v>
      </c>
      <c r="G58" s="35">
        <f t="shared" si="3"/>
        <v>367761</v>
      </c>
      <c r="H58" s="35">
        <f t="shared" si="3"/>
        <v>412982</v>
      </c>
      <c r="I58" s="35">
        <f t="shared" si="3"/>
        <v>467292</v>
      </c>
      <c r="J58" s="35">
        <f t="shared" si="3"/>
        <v>407951</v>
      </c>
      <c r="K58" s="35">
        <f t="shared" si="3"/>
        <v>240439</v>
      </c>
      <c r="L58" s="35">
        <f t="shared" si="3"/>
        <v>377433</v>
      </c>
      <c r="M58" s="35">
        <f>M71+M83</f>
        <v>241133</v>
      </c>
      <c r="N58" s="35">
        <f t="shared" si="3"/>
        <v>261366</v>
      </c>
    </row>
    <row r="59" spans="1:14" ht="13" hidden="1" thickBot="1" x14ac:dyDescent="0.3">
      <c r="A59" s="2" t="s">
        <v>25</v>
      </c>
      <c r="B59" s="68" t="s">
        <v>26</v>
      </c>
      <c r="C59" s="71">
        <v>5282</v>
      </c>
      <c r="D59" s="71">
        <v>4422</v>
      </c>
      <c r="E59" s="72">
        <v>6795</v>
      </c>
      <c r="F59" s="71">
        <v>2067</v>
      </c>
      <c r="G59" s="71">
        <v>1241</v>
      </c>
      <c r="H59" s="73">
        <v>421</v>
      </c>
      <c r="I59" s="71">
        <v>433</v>
      </c>
      <c r="J59" s="71">
        <v>12</v>
      </c>
      <c r="K59" s="71">
        <v>842</v>
      </c>
      <c r="L59" s="71">
        <v>3239</v>
      </c>
      <c r="M59" s="71">
        <v>5901</v>
      </c>
      <c r="N59" s="74"/>
    </row>
    <row r="60" spans="1:14" ht="13" hidden="1" thickBot="1" x14ac:dyDescent="0.3">
      <c r="C60" s="63">
        <f>SUM(C49:C59)</f>
        <v>199974943</v>
      </c>
      <c r="D60" s="63">
        <f t="shared" ref="D60:N60" si="4">SUM(D49:D59)</f>
        <v>256734502</v>
      </c>
      <c r="E60" s="63">
        <f t="shared" si="4"/>
        <v>320303676</v>
      </c>
      <c r="F60" s="63">
        <f t="shared" si="4"/>
        <v>379929993</v>
      </c>
      <c r="G60" s="63">
        <f t="shared" si="4"/>
        <v>370758174</v>
      </c>
      <c r="H60" s="63">
        <f t="shared" si="4"/>
        <v>351904733</v>
      </c>
      <c r="I60" s="63">
        <f t="shared" si="4"/>
        <v>395558265</v>
      </c>
      <c r="J60" s="63">
        <f t="shared" si="4"/>
        <v>376042282</v>
      </c>
      <c r="K60" s="63">
        <f t="shared" si="4"/>
        <v>378821794</v>
      </c>
      <c r="L60" s="63">
        <f t="shared" si="4"/>
        <v>369443771</v>
      </c>
      <c r="M60" s="63">
        <f t="shared" si="4"/>
        <v>329801391</v>
      </c>
      <c r="N60" s="75">
        <f t="shared" si="4"/>
        <v>368886261</v>
      </c>
    </row>
    <row r="61" spans="1:14" ht="13.5" thickBot="1" x14ac:dyDescent="0.35">
      <c r="A61" s="5" t="s">
        <v>16</v>
      </c>
      <c r="B61" s="5" t="s">
        <v>15</v>
      </c>
      <c r="C61" s="62">
        <v>1</v>
      </c>
      <c r="D61" s="62">
        <v>2</v>
      </c>
      <c r="E61" s="62">
        <v>3</v>
      </c>
      <c r="F61" s="62">
        <v>4</v>
      </c>
      <c r="G61" s="62">
        <v>5</v>
      </c>
      <c r="H61" s="62">
        <v>6</v>
      </c>
      <c r="I61" s="62">
        <v>7</v>
      </c>
      <c r="J61" s="62">
        <v>8</v>
      </c>
      <c r="K61" s="62">
        <v>9</v>
      </c>
      <c r="L61" s="62">
        <v>10</v>
      </c>
      <c r="M61" s="62">
        <v>11</v>
      </c>
      <c r="N61" s="62">
        <v>12</v>
      </c>
    </row>
    <row r="62" spans="1:14" ht="13" thickTop="1" x14ac:dyDescent="0.25">
      <c r="A62" s="41" t="s">
        <v>8</v>
      </c>
      <c r="B62" s="28" t="s">
        <v>22</v>
      </c>
      <c r="C62" s="4"/>
      <c r="D62" s="31"/>
      <c r="E62" s="3">
        <v>111237</v>
      </c>
      <c r="F62" s="4"/>
      <c r="G62" s="31"/>
      <c r="H62" s="31"/>
      <c r="I62" s="31"/>
      <c r="J62" s="4"/>
      <c r="K62" s="31"/>
      <c r="L62" s="31"/>
      <c r="M62" s="4"/>
      <c r="N62" s="31"/>
    </row>
    <row r="63" spans="1:14" x14ac:dyDescent="0.25">
      <c r="A63" s="27" t="s">
        <v>0</v>
      </c>
      <c r="B63" s="28" t="s">
        <v>22</v>
      </c>
      <c r="C63" s="1">
        <v>4705</v>
      </c>
      <c r="D63" s="39">
        <v>440</v>
      </c>
      <c r="E63" s="1"/>
      <c r="F63" s="1">
        <v>56</v>
      </c>
      <c r="G63" s="39">
        <v>547</v>
      </c>
      <c r="H63" s="39"/>
      <c r="I63" s="39">
        <v>1093</v>
      </c>
      <c r="J63" s="1"/>
      <c r="K63" s="40">
        <v>809</v>
      </c>
      <c r="L63" s="13"/>
      <c r="M63" s="1"/>
      <c r="N63" s="39">
        <v>2894</v>
      </c>
    </row>
    <row r="64" spans="1:14" x14ac:dyDescent="0.25">
      <c r="A64" s="27" t="s">
        <v>1</v>
      </c>
      <c r="B64" s="28" t="s">
        <v>22</v>
      </c>
      <c r="C64" s="1">
        <v>2918315</v>
      </c>
      <c r="D64" s="39">
        <v>15010620</v>
      </c>
      <c r="E64" s="1">
        <v>11859858</v>
      </c>
      <c r="F64" s="1">
        <v>12061468</v>
      </c>
      <c r="G64" s="39">
        <v>12335581</v>
      </c>
      <c r="H64" s="39">
        <v>18274964</v>
      </c>
      <c r="I64" s="39">
        <v>38842948</v>
      </c>
      <c r="J64" s="1">
        <v>38139854</v>
      </c>
      <c r="K64" s="40">
        <v>22484613</v>
      </c>
      <c r="L64" s="39">
        <v>33861692</v>
      </c>
      <c r="M64" s="1">
        <v>31077152</v>
      </c>
      <c r="N64" s="39">
        <v>55681773</v>
      </c>
    </row>
    <row r="65" spans="1:14" x14ac:dyDescent="0.25">
      <c r="A65" s="27" t="s">
        <v>2</v>
      </c>
      <c r="B65" s="28" t="s">
        <v>22</v>
      </c>
      <c r="C65" s="1">
        <v>2247673</v>
      </c>
      <c r="D65" s="39">
        <v>2282820</v>
      </c>
      <c r="E65" s="1">
        <v>2515587</v>
      </c>
      <c r="F65" s="1">
        <v>1524394</v>
      </c>
      <c r="G65" s="39">
        <v>3714684</v>
      </c>
      <c r="H65" s="39">
        <v>4556540</v>
      </c>
      <c r="I65" s="39">
        <v>3405904</v>
      </c>
      <c r="J65" s="1">
        <v>2399995</v>
      </c>
      <c r="K65" s="40">
        <v>2670170</v>
      </c>
      <c r="L65" s="39">
        <v>3667462</v>
      </c>
      <c r="M65" s="1">
        <v>2101981</v>
      </c>
      <c r="N65" s="39">
        <v>2800753</v>
      </c>
    </row>
    <row r="66" spans="1:14" x14ac:dyDescent="0.25">
      <c r="A66" s="27" t="s">
        <v>3</v>
      </c>
      <c r="B66" s="28" t="s">
        <v>22</v>
      </c>
      <c r="C66" s="1">
        <v>1038052</v>
      </c>
      <c r="D66" s="39">
        <v>1111014</v>
      </c>
      <c r="E66" s="1">
        <v>1059802</v>
      </c>
      <c r="F66" s="1">
        <v>365610</v>
      </c>
      <c r="G66" s="39">
        <v>231039</v>
      </c>
      <c r="H66" s="39">
        <v>1298281</v>
      </c>
      <c r="I66" s="39">
        <v>2418076</v>
      </c>
      <c r="J66" s="1">
        <v>1018414</v>
      </c>
      <c r="K66" s="40">
        <v>2688686</v>
      </c>
      <c r="L66" s="39">
        <v>1681523</v>
      </c>
      <c r="M66" s="1">
        <v>2531990</v>
      </c>
      <c r="N66" s="39">
        <v>3271436</v>
      </c>
    </row>
    <row r="67" spans="1:14" x14ac:dyDescent="0.25">
      <c r="A67" s="27" t="s">
        <v>4</v>
      </c>
      <c r="B67" s="28" t="s">
        <v>22</v>
      </c>
      <c r="C67" s="1"/>
      <c r="D67" s="38"/>
      <c r="E67" s="1"/>
      <c r="F67" s="1"/>
      <c r="G67" s="1"/>
      <c r="H67" s="39"/>
      <c r="I67" s="13"/>
      <c r="J67" s="1"/>
      <c r="K67" s="15"/>
      <c r="L67" s="38"/>
      <c r="M67" s="1"/>
      <c r="N67" s="38"/>
    </row>
    <row r="68" spans="1:14" x14ac:dyDescent="0.25">
      <c r="A68" s="27" t="s">
        <v>5</v>
      </c>
      <c r="B68" s="28" t="s">
        <v>22</v>
      </c>
      <c r="C68" s="1">
        <v>196</v>
      </c>
      <c r="D68" s="38"/>
      <c r="E68" s="1"/>
      <c r="F68" s="1"/>
      <c r="G68" s="1"/>
      <c r="H68" s="39"/>
      <c r="I68" s="1"/>
      <c r="J68" s="1"/>
      <c r="K68" s="15"/>
      <c r="L68" s="38"/>
      <c r="M68" s="1"/>
      <c r="N68" s="39"/>
    </row>
    <row r="69" spans="1:14" x14ac:dyDescent="0.25">
      <c r="A69" s="27" t="s">
        <v>11</v>
      </c>
      <c r="B69" s="28" t="s">
        <v>22</v>
      </c>
      <c r="C69" s="1"/>
      <c r="D69" s="38"/>
      <c r="E69" s="1"/>
      <c r="F69" s="1"/>
      <c r="G69" s="1"/>
      <c r="H69" s="13"/>
      <c r="I69" s="1"/>
      <c r="J69" s="1"/>
      <c r="K69" s="15"/>
      <c r="L69" s="38"/>
      <c r="M69" s="1"/>
      <c r="N69" s="38"/>
    </row>
    <row r="70" spans="1:14" x14ac:dyDescent="0.25">
      <c r="A70" s="27" t="s">
        <v>6</v>
      </c>
      <c r="B70" s="28" t="s">
        <v>22</v>
      </c>
      <c r="C70" s="1">
        <v>29872</v>
      </c>
      <c r="D70" s="39"/>
      <c r="E70" s="1"/>
      <c r="F70" s="1">
        <v>17330</v>
      </c>
      <c r="G70" s="1"/>
      <c r="H70" s="1">
        <v>11750</v>
      </c>
      <c r="I70" s="1">
        <v>11666</v>
      </c>
      <c r="J70" s="1"/>
      <c r="K70" s="40">
        <v>17625</v>
      </c>
      <c r="L70" s="39"/>
      <c r="M70" s="1"/>
      <c r="N70" s="39">
        <v>12353</v>
      </c>
    </row>
    <row r="71" spans="1:14" x14ac:dyDescent="0.25">
      <c r="A71" s="27" t="s">
        <v>7</v>
      </c>
      <c r="B71" s="28" t="s">
        <v>22</v>
      </c>
      <c r="C71" s="1"/>
      <c r="D71" s="13">
        <v>12758</v>
      </c>
      <c r="E71" s="1"/>
      <c r="F71" s="1"/>
      <c r="G71" s="1"/>
      <c r="H71" s="1"/>
      <c r="I71" s="1"/>
      <c r="J71" s="1"/>
      <c r="K71" s="13"/>
      <c r="L71" s="13"/>
      <c r="M71" s="1"/>
      <c r="N71" s="13"/>
    </row>
    <row r="73" spans="1:14" ht="13.5" thickBot="1" x14ac:dyDescent="0.35">
      <c r="A73" s="5" t="s">
        <v>18</v>
      </c>
      <c r="B73" s="5" t="s">
        <v>15</v>
      </c>
      <c r="C73" s="6">
        <v>1</v>
      </c>
      <c r="D73" s="6">
        <v>2</v>
      </c>
      <c r="E73" s="6">
        <v>3</v>
      </c>
      <c r="F73" s="6">
        <v>4</v>
      </c>
      <c r="G73" s="6">
        <v>5</v>
      </c>
      <c r="H73" s="6">
        <v>6</v>
      </c>
      <c r="I73" s="6">
        <v>7</v>
      </c>
      <c r="J73" s="6">
        <v>8</v>
      </c>
      <c r="K73" s="6">
        <v>9</v>
      </c>
      <c r="L73" s="6">
        <v>10</v>
      </c>
      <c r="M73" s="6">
        <v>11</v>
      </c>
      <c r="N73" s="6">
        <v>12</v>
      </c>
    </row>
    <row r="74" spans="1:14" ht="13" thickTop="1" x14ac:dyDescent="0.25">
      <c r="A74" s="27" t="s">
        <v>8</v>
      </c>
      <c r="B74" s="28" t="s">
        <v>22</v>
      </c>
      <c r="C74" s="13">
        <v>146140171</v>
      </c>
      <c r="D74" s="99">
        <v>177203073</v>
      </c>
      <c r="E74" s="35">
        <v>179655280</v>
      </c>
      <c r="F74" s="4">
        <v>202354646</v>
      </c>
      <c r="G74" s="4">
        <v>175542245</v>
      </c>
      <c r="H74" s="13">
        <v>156580749</v>
      </c>
      <c r="I74" s="4">
        <v>171815962</v>
      </c>
      <c r="J74" s="37">
        <v>171759223</v>
      </c>
      <c r="K74" s="37">
        <v>142240816</v>
      </c>
      <c r="L74" s="4">
        <v>155870577</v>
      </c>
      <c r="M74" s="37">
        <v>137842977</v>
      </c>
      <c r="N74" s="13">
        <v>154765073</v>
      </c>
    </row>
    <row r="75" spans="1:14" x14ac:dyDescent="0.25">
      <c r="A75" s="27" t="s">
        <v>0</v>
      </c>
      <c r="B75" s="28" t="s">
        <v>22</v>
      </c>
      <c r="C75" s="13"/>
      <c r="D75" s="100">
        <v>9144</v>
      </c>
      <c r="E75" s="1">
        <v>18034</v>
      </c>
      <c r="F75" s="1">
        <v>28597</v>
      </c>
      <c r="G75" s="1">
        <v>5451</v>
      </c>
      <c r="H75" s="13">
        <v>14051</v>
      </c>
      <c r="I75" s="1">
        <v>8037</v>
      </c>
      <c r="J75" s="37">
        <v>2473</v>
      </c>
      <c r="K75" s="37">
        <v>18367</v>
      </c>
      <c r="L75" s="1">
        <v>21963</v>
      </c>
      <c r="M75" s="37">
        <v>1107</v>
      </c>
      <c r="N75" s="13">
        <v>2248</v>
      </c>
    </row>
    <row r="76" spans="1:14" x14ac:dyDescent="0.25">
      <c r="A76" s="27" t="s">
        <v>1</v>
      </c>
      <c r="B76" s="28" t="s">
        <v>22</v>
      </c>
      <c r="C76" s="13">
        <v>25965353</v>
      </c>
      <c r="D76" s="100">
        <v>44638259</v>
      </c>
      <c r="E76" s="1">
        <v>108220407</v>
      </c>
      <c r="F76" s="1">
        <v>142333574</v>
      </c>
      <c r="G76" s="1">
        <v>160751127</v>
      </c>
      <c r="H76" s="13">
        <v>159979527</v>
      </c>
      <c r="I76" s="1">
        <v>163426230</v>
      </c>
      <c r="J76" s="37">
        <v>147429207</v>
      </c>
      <c r="K76" s="37">
        <v>185775799</v>
      </c>
      <c r="L76" s="1">
        <v>155772258</v>
      </c>
      <c r="M76" s="37">
        <v>140226352</v>
      </c>
      <c r="N76" s="13">
        <v>132668392</v>
      </c>
    </row>
    <row r="77" spans="1:14" x14ac:dyDescent="0.25">
      <c r="A77" s="27" t="s">
        <v>2</v>
      </c>
      <c r="B77" s="28" t="s">
        <v>22</v>
      </c>
      <c r="C77" s="13">
        <v>13231299</v>
      </c>
      <c r="D77" s="100">
        <v>9350313</v>
      </c>
      <c r="E77" s="1">
        <v>9531769</v>
      </c>
      <c r="F77" s="1">
        <v>14322478</v>
      </c>
      <c r="G77" s="1">
        <v>12864118</v>
      </c>
      <c r="H77" s="13">
        <v>8270489</v>
      </c>
      <c r="I77" s="1">
        <v>12911133</v>
      </c>
      <c r="J77" s="37">
        <v>12968941</v>
      </c>
      <c r="K77" s="37">
        <v>18582255</v>
      </c>
      <c r="L77" s="1">
        <v>14445151</v>
      </c>
      <c r="M77" s="37">
        <v>12065933</v>
      </c>
      <c r="N77" s="13">
        <v>14485398</v>
      </c>
    </row>
    <row r="78" spans="1:14" x14ac:dyDescent="0.25">
      <c r="A78" s="27" t="s">
        <v>3</v>
      </c>
      <c r="B78" s="28" t="s">
        <v>22</v>
      </c>
      <c r="C78" s="13">
        <v>5903616</v>
      </c>
      <c r="D78" s="100">
        <v>5341613</v>
      </c>
      <c r="E78" s="1">
        <v>5226877</v>
      </c>
      <c r="F78" s="1">
        <v>4739980</v>
      </c>
      <c r="G78" s="1">
        <v>3048254</v>
      </c>
      <c r="H78" s="13">
        <v>1444898</v>
      </c>
      <c r="I78" s="1">
        <v>926601</v>
      </c>
      <c r="J78" s="37">
        <v>618088</v>
      </c>
      <c r="K78" s="37">
        <v>1837009</v>
      </c>
      <c r="L78" s="1">
        <v>1938582</v>
      </c>
      <c r="M78" s="37">
        <v>1807720</v>
      </c>
      <c r="N78" s="13">
        <v>2522595</v>
      </c>
    </row>
    <row r="79" spans="1:14" x14ac:dyDescent="0.25">
      <c r="A79" s="27" t="s">
        <v>4</v>
      </c>
      <c r="B79" s="28" t="s">
        <v>22</v>
      </c>
      <c r="C79" s="13">
        <v>13544</v>
      </c>
      <c r="D79" s="100">
        <v>1014</v>
      </c>
      <c r="E79" s="1">
        <v>3326</v>
      </c>
      <c r="F79" s="1">
        <v>19921</v>
      </c>
      <c r="G79" s="1">
        <v>19673</v>
      </c>
      <c r="H79" s="13">
        <v>27720</v>
      </c>
      <c r="I79" s="1">
        <v>8092</v>
      </c>
      <c r="J79" s="37">
        <v>17529</v>
      </c>
      <c r="K79" s="37">
        <v>6446</v>
      </c>
      <c r="L79" s="1">
        <v>21755</v>
      </c>
      <c r="M79" s="37">
        <v>1385</v>
      </c>
      <c r="N79" s="13">
        <v>4189</v>
      </c>
    </row>
    <row r="80" spans="1:14" x14ac:dyDescent="0.25">
      <c r="A80" s="27" t="s">
        <v>5</v>
      </c>
      <c r="B80" s="28" t="s">
        <v>22</v>
      </c>
      <c r="C80" s="13">
        <v>33030</v>
      </c>
      <c r="D80" s="100">
        <v>81710</v>
      </c>
      <c r="E80" s="1">
        <v>63834</v>
      </c>
      <c r="F80" s="1">
        <v>99912</v>
      </c>
      <c r="G80" s="1">
        <v>112984</v>
      </c>
      <c r="H80" s="13">
        <v>96751</v>
      </c>
      <c r="I80" s="1">
        <v>307432</v>
      </c>
      <c r="J80" s="37">
        <v>144842</v>
      </c>
      <c r="K80" s="37">
        <v>246313</v>
      </c>
      <c r="L80" s="1">
        <v>8001</v>
      </c>
      <c r="M80" s="37">
        <v>172971</v>
      </c>
      <c r="N80" s="13">
        <v>109136</v>
      </c>
    </row>
    <row r="81" spans="1:14" x14ac:dyDescent="0.25">
      <c r="A81" s="27" t="s">
        <v>11</v>
      </c>
      <c r="B81" s="28" t="s">
        <v>22</v>
      </c>
      <c r="C81" s="13">
        <v>2108105</v>
      </c>
      <c r="D81" s="100">
        <v>1383012</v>
      </c>
      <c r="E81" s="1">
        <v>1686245</v>
      </c>
      <c r="F81" s="1">
        <v>1642382</v>
      </c>
      <c r="G81" s="1">
        <v>1675020</v>
      </c>
      <c r="H81" s="13">
        <v>935610</v>
      </c>
      <c r="I81" s="1">
        <v>947060</v>
      </c>
      <c r="J81" s="37">
        <v>1105438</v>
      </c>
      <c r="K81" s="37">
        <v>1952385</v>
      </c>
      <c r="L81" s="1">
        <v>1768067</v>
      </c>
      <c r="M81" s="37">
        <v>1654059</v>
      </c>
      <c r="N81" s="13">
        <v>2280339</v>
      </c>
    </row>
    <row r="82" spans="1:14" x14ac:dyDescent="0.25">
      <c r="A82" s="27" t="s">
        <v>6</v>
      </c>
      <c r="B82" s="28" t="s">
        <v>22</v>
      </c>
      <c r="C82" s="13">
        <v>12267</v>
      </c>
      <c r="D82" s="100">
        <v>5809</v>
      </c>
      <c r="E82" s="2">
        <v>5917</v>
      </c>
      <c r="F82" s="1">
        <v>41594</v>
      </c>
      <c r="G82" s="1">
        <v>88449</v>
      </c>
      <c r="H82" s="13"/>
      <c r="I82" s="1">
        <v>60306</v>
      </c>
      <c r="J82" s="37">
        <v>30315</v>
      </c>
      <c r="K82" s="37">
        <v>59220</v>
      </c>
      <c r="L82" s="1">
        <v>6068</v>
      </c>
      <c r="M82" s="37">
        <v>70730</v>
      </c>
      <c r="N82" s="13">
        <v>18316</v>
      </c>
    </row>
    <row r="83" spans="1:14" x14ac:dyDescent="0.25">
      <c r="A83" s="27" t="s">
        <v>7</v>
      </c>
      <c r="B83" s="28" t="s">
        <v>22</v>
      </c>
      <c r="C83" s="13">
        <v>323463</v>
      </c>
      <c r="D83" s="100">
        <v>298481</v>
      </c>
      <c r="E83" s="2">
        <v>338708</v>
      </c>
      <c r="F83" s="1">
        <v>375984</v>
      </c>
      <c r="G83" s="1">
        <v>367761</v>
      </c>
      <c r="H83" s="13">
        <v>412982</v>
      </c>
      <c r="I83" s="1">
        <v>467292</v>
      </c>
      <c r="J83" s="37">
        <v>407951</v>
      </c>
      <c r="K83" s="37">
        <v>240439</v>
      </c>
      <c r="L83" s="1">
        <v>377433</v>
      </c>
      <c r="M83" s="37">
        <v>241133</v>
      </c>
      <c r="N83" s="13">
        <v>261366</v>
      </c>
    </row>
    <row r="84" spans="1:14" x14ac:dyDescent="0.25">
      <c r="A84" s="27" t="s">
        <v>30</v>
      </c>
      <c r="B84" s="28" t="s">
        <v>22</v>
      </c>
      <c r="C84" s="13">
        <v>10255</v>
      </c>
      <c r="D84" s="100"/>
      <c r="E84" s="2"/>
      <c r="F84" s="1"/>
      <c r="G84" s="1">
        <v>7528</v>
      </c>
      <c r="H84" s="13"/>
      <c r="I84" s="1"/>
      <c r="J84" s="13"/>
      <c r="K84" s="13"/>
      <c r="L84" s="1">
        <v>3089</v>
      </c>
      <c r="M84" s="13">
        <v>2850</v>
      </c>
      <c r="N84" s="13">
        <v>2330</v>
      </c>
    </row>
    <row r="85" spans="1:14" x14ac:dyDescent="0.25">
      <c r="A85" s="27" t="s">
        <v>31</v>
      </c>
      <c r="B85" s="28" t="s">
        <v>22</v>
      </c>
      <c r="C85" s="13"/>
      <c r="D85" s="100"/>
      <c r="E85" s="2">
        <v>3841584</v>
      </c>
      <c r="F85" s="1">
        <v>4359388</v>
      </c>
      <c r="G85" s="1">
        <v>4564392</v>
      </c>
      <c r="H85" s="13">
        <v>2784113</v>
      </c>
      <c r="I85" s="1">
        <v>653673</v>
      </c>
      <c r="J85" s="13">
        <v>1875510</v>
      </c>
      <c r="K85" s="13">
        <v>1435519</v>
      </c>
      <c r="L85" s="1"/>
      <c r="M85" s="13">
        <v>11293711</v>
      </c>
      <c r="N85" s="13">
        <v>6902692</v>
      </c>
    </row>
    <row r="86" spans="1:14" x14ac:dyDescent="0.25">
      <c r="A86" s="27" t="s">
        <v>32</v>
      </c>
      <c r="B86" s="28" t="s">
        <v>22</v>
      </c>
      <c r="C86" s="13"/>
      <c r="D86" s="100"/>
      <c r="E86" s="2"/>
      <c r="F86" s="1"/>
      <c r="G86" s="1">
        <v>34927536</v>
      </c>
      <c r="H86" s="13">
        <v>51576201</v>
      </c>
      <c r="I86" s="1">
        <v>52628337</v>
      </c>
      <c r="J86" s="13">
        <v>49813359</v>
      </c>
      <c r="K86" s="13">
        <v>46446062</v>
      </c>
      <c r="L86" s="1">
        <v>45548594</v>
      </c>
      <c r="M86" s="13">
        <v>40422429</v>
      </c>
      <c r="N86" s="13">
        <v>42545687</v>
      </c>
    </row>
    <row r="87" spans="1:14" x14ac:dyDescent="0.25">
      <c r="A87" s="27" t="s">
        <v>34</v>
      </c>
      <c r="B87" s="28" t="s">
        <v>22</v>
      </c>
      <c r="C87" s="13"/>
      <c r="D87" s="100"/>
      <c r="E87" s="2"/>
      <c r="F87" s="1"/>
      <c r="G87" s="1"/>
      <c r="H87" s="13"/>
      <c r="I87" s="1"/>
      <c r="J87" s="13"/>
      <c r="K87" s="13">
        <v>202524</v>
      </c>
      <c r="L87" s="1"/>
      <c r="M87" s="13"/>
      <c r="N87" s="13"/>
    </row>
    <row r="89" spans="1:14" ht="13" x14ac:dyDescent="0.3">
      <c r="A89" s="93" t="s">
        <v>28</v>
      </c>
      <c r="B89" s="85" t="s">
        <v>15</v>
      </c>
      <c r="C89" s="86">
        <v>2</v>
      </c>
      <c r="D89" s="87">
        <v>3</v>
      </c>
      <c r="E89" s="87">
        <v>4</v>
      </c>
      <c r="F89" s="87">
        <v>5</v>
      </c>
      <c r="G89" s="87">
        <v>6</v>
      </c>
      <c r="H89" s="87">
        <v>7</v>
      </c>
      <c r="I89" s="87">
        <v>8</v>
      </c>
      <c r="J89" s="88">
        <v>9</v>
      </c>
      <c r="K89" s="88">
        <v>10</v>
      </c>
      <c r="L89" s="88">
        <v>11</v>
      </c>
      <c r="M89" s="88">
        <v>12</v>
      </c>
      <c r="N89" s="88">
        <v>1</v>
      </c>
    </row>
    <row r="90" spans="1:14" x14ac:dyDescent="0.25">
      <c r="A90" s="82" t="s">
        <v>8</v>
      </c>
      <c r="B90" s="89" t="s">
        <v>22</v>
      </c>
      <c r="C90" s="84">
        <f>D62+C74</f>
        <v>146140171</v>
      </c>
      <c r="D90" s="84">
        <f>E62+D74</f>
        <v>177314310</v>
      </c>
      <c r="E90" s="84">
        <f>F62+E74</f>
        <v>179655280</v>
      </c>
      <c r="F90" s="84">
        <f>G62+F74</f>
        <v>202354646</v>
      </c>
      <c r="G90" s="84">
        <f t="shared" ref="G90:G98" si="5">H62+G74</f>
        <v>175542245</v>
      </c>
      <c r="H90" s="84">
        <f>I62+H74</f>
        <v>156580749</v>
      </c>
      <c r="I90" s="84">
        <f>J62+I74</f>
        <v>171815962</v>
      </c>
      <c r="J90" s="84">
        <f>K62+J74</f>
        <v>171759223</v>
      </c>
      <c r="K90" s="84">
        <f>L62+K74</f>
        <v>142240816</v>
      </c>
      <c r="L90" s="84">
        <f>M62+L74+L86</f>
        <v>201419171</v>
      </c>
      <c r="M90" s="84">
        <f>N62+M74+M86</f>
        <v>178265406</v>
      </c>
      <c r="N90" s="94">
        <f>O62+N74+N86</f>
        <v>197310760</v>
      </c>
    </row>
    <row r="91" spans="1:14" x14ac:dyDescent="0.25">
      <c r="A91" s="82" t="s">
        <v>0</v>
      </c>
      <c r="B91" s="89" t="s">
        <v>22</v>
      </c>
      <c r="C91" s="84">
        <f t="shared" ref="C91:N99" si="6">D63+C75</f>
        <v>440</v>
      </c>
      <c r="D91" s="84">
        <f t="shared" ref="D91:D96" si="7">E63+D75</f>
        <v>9144</v>
      </c>
      <c r="E91" s="84">
        <f>F63+E75</f>
        <v>18090</v>
      </c>
      <c r="F91" s="84">
        <f>G63+F75</f>
        <v>29144</v>
      </c>
      <c r="G91" s="84">
        <f t="shared" si="5"/>
        <v>5451</v>
      </c>
      <c r="H91" s="84">
        <f t="shared" si="6"/>
        <v>15144</v>
      </c>
      <c r="I91" s="84">
        <f t="shared" si="6"/>
        <v>8037</v>
      </c>
      <c r="J91" s="84">
        <f>K63+J75</f>
        <v>3282</v>
      </c>
      <c r="K91" s="84">
        <f t="shared" si="6"/>
        <v>18367</v>
      </c>
      <c r="L91" s="84">
        <f t="shared" si="6"/>
        <v>21963</v>
      </c>
      <c r="M91" s="84">
        <f t="shared" si="6"/>
        <v>4001</v>
      </c>
      <c r="N91" s="94">
        <f t="shared" si="6"/>
        <v>2248</v>
      </c>
    </row>
    <row r="92" spans="1:14" x14ac:dyDescent="0.25">
      <c r="A92" s="82" t="s">
        <v>1</v>
      </c>
      <c r="B92" s="89" t="s">
        <v>22</v>
      </c>
      <c r="C92" s="84">
        <f>D64+C76</f>
        <v>40975973</v>
      </c>
      <c r="D92" s="84">
        <f t="shared" si="7"/>
        <v>56498117</v>
      </c>
      <c r="E92" s="84">
        <f>F64+E76</f>
        <v>120281875</v>
      </c>
      <c r="F92" s="84">
        <f>G64+F76</f>
        <v>154669155</v>
      </c>
      <c r="G92" s="84">
        <f t="shared" si="5"/>
        <v>179026091</v>
      </c>
      <c r="H92" s="84">
        <f>I64+H76</f>
        <v>198822475</v>
      </c>
      <c r="I92" s="84">
        <f>J64+I76</f>
        <v>201566084</v>
      </c>
      <c r="J92" s="84">
        <f>K64+J76</f>
        <v>169913820</v>
      </c>
      <c r="K92" s="84">
        <f>L64+K76</f>
        <v>219637491</v>
      </c>
      <c r="L92" s="84">
        <f>M64+L76+L85</f>
        <v>186849410</v>
      </c>
      <c r="M92" s="84">
        <f>N64+M76+M85</f>
        <v>207201836</v>
      </c>
      <c r="N92" s="84">
        <f>O64+N76+N85</f>
        <v>139571084</v>
      </c>
    </row>
    <row r="93" spans="1:14" x14ac:dyDescent="0.25">
      <c r="A93" s="82" t="s">
        <v>2</v>
      </c>
      <c r="B93" s="89" t="s">
        <v>22</v>
      </c>
      <c r="C93" s="84">
        <f t="shared" si="6"/>
        <v>15514119</v>
      </c>
      <c r="D93" s="84">
        <f t="shared" si="7"/>
        <v>11865900</v>
      </c>
      <c r="E93" s="84">
        <f>F65+E77</f>
        <v>11056163</v>
      </c>
      <c r="F93" s="84">
        <f t="shared" si="6"/>
        <v>18037162</v>
      </c>
      <c r="G93" s="84">
        <f t="shared" si="5"/>
        <v>17420658</v>
      </c>
      <c r="H93" s="84">
        <f t="shared" si="6"/>
        <v>11676393</v>
      </c>
      <c r="I93" s="84">
        <f>J65+I77</f>
        <v>15311128</v>
      </c>
      <c r="J93" s="84">
        <f t="shared" si="6"/>
        <v>15639111</v>
      </c>
      <c r="K93" s="84">
        <f t="shared" si="6"/>
        <v>22249717</v>
      </c>
      <c r="L93" s="84">
        <f t="shared" si="6"/>
        <v>16547132</v>
      </c>
      <c r="M93" s="84">
        <f t="shared" si="6"/>
        <v>14866686</v>
      </c>
      <c r="N93" s="94">
        <f t="shared" si="6"/>
        <v>14485398</v>
      </c>
    </row>
    <row r="94" spans="1:14" x14ac:dyDescent="0.25">
      <c r="A94" s="82" t="s">
        <v>3</v>
      </c>
      <c r="B94" s="89" t="s">
        <v>22</v>
      </c>
      <c r="C94" s="84">
        <f t="shared" si="6"/>
        <v>7014630</v>
      </c>
      <c r="D94" s="84">
        <f t="shared" si="7"/>
        <v>6401415</v>
      </c>
      <c r="E94" s="84">
        <f t="shared" si="6"/>
        <v>5592487</v>
      </c>
      <c r="F94" s="84">
        <f t="shared" si="6"/>
        <v>4971019</v>
      </c>
      <c r="G94" s="84">
        <f t="shared" si="5"/>
        <v>4346535</v>
      </c>
      <c r="H94" s="84">
        <f t="shared" si="6"/>
        <v>3862974</v>
      </c>
      <c r="I94" s="84">
        <f>J66+I78</f>
        <v>1945015</v>
      </c>
      <c r="J94" s="84">
        <f t="shared" si="6"/>
        <v>3306774</v>
      </c>
      <c r="K94" s="84">
        <f t="shared" si="6"/>
        <v>3518532</v>
      </c>
      <c r="L94" s="84">
        <f t="shared" si="6"/>
        <v>4470572</v>
      </c>
      <c r="M94" s="84">
        <f t="shared" si="6"/>
        <v>5079156</v>
      </c>
      <c r="N94" s="94">
        <f t="shared" si="6"/>
        <v>2522595</v>
      </c>
    </row>
    <row r="95" spans="1:14" x14ac:dyDescent="0.25">
      <c r="A95" s="82" t="s">
        <v>4</v>
      </c>
      <c r="B95" s="89" t="s">
        <v>22</v>
      </c>
      <c r="C95" s="84">
        <f t="shared" si="6"/>
        <v>13544</v>
      </c>
      <c r="D95" s="84">
        <f t="shared" si="7"/>
        <v>1014</v>
      </c>
      <c r="E95" s="84">
        <f t="shared" si="6"/>
        <v>3326</v>
      </c>
      <c r="F95" s="84">
        <f t="shared" si="6"/>
        <v>19921</v>
      </c>
      <c r="G95" s="84">
        <f t="shared" si="5"/>
        <v>19673</v>
      </c>
      <c r="H95" s="84">
        <f t="shared" si="6"/>
        <v>27720</v>
      </c>
      <c r="I95" s="84">
        <f t="shared" si="6"/>
        <v>8092</v>
      </c>
      <c r="J95" s="84">
        <f t="shared" si="6"/>
        <v>17529</v>
      </c>
      <c r="K95" s="84">
        <f t="shared" si="6"/>
        <v>6446</v>
      </c>
      <c r="L95" s="84">
        <f t="shared" si="6"/>
        <v>21755</v>
      </c>
      <c r="M95" s="84">
        <f t="shared" si="6"/>
        <v>1385</v>
      </c>
      <c r="N95" s="94">
        <f t="shared" si="6"/>
        <v>4189</v>
      </c>
    </row>
    <row r="96" spans="1:14" x14ac:dyDescent="0.25">
      <c r="A96" s="82" t="s">
        <v>5</v>
      </c>
      <c r="B96" s="89" t="s">
        <v>22</v>
      </c>
      <c r="C96" s="84">
        <f t="shared" si="6"/>
        <v>33030</v>
      </c>
      <c r="D96" s="84">
        <f t="shared" si="7"/>
        <v>81710</v>
      </c>
      <c r="E96" s="84">
        <f t="shared" si="6"/>
        <v>63834</v>
      </c>
      <c r="F96" s="84">
        <f t="shared" si="6"/>
        <v>99912</v>
      </c>
      <c r="G96" s="84">
        <f t="shared" si="5"/>
        <v>112984</v>
      </c>
      <c r="H96" s="84">
        <f t="shared" si="6"/>
        <v>96751</v>
      </c>
      <c r="I96" s="84">
        <f t="shared" si="6"/>
        <v>307432</v>
      </c>
      <c r="J96" s="84">
        <f t="shared" si="6"/>
        <v>144842</v>
      </c>
      <c r="K96" s="84">
        <f t="shared" si="6"/>
        <v>246313</v>
      </c>
      <c r="L96" s="84">
        <f t="shared" si="6"/>
        <v>8001</v>
      </c>
      <c r="M96" s="84">
        <f t="shared" si="6"/>
        <v>172971</v>
      </c>
      <c r="N96" s="94">
        <f t="shared" si="6"/>
        <v>109136</v>
      </c>
    </row>
    <row r="97" spans="1:16" x14ac:dyDescent="0.25">
      <c r="A97" s="82" t="s">
        <v>11</v>
      </c>
      <c r="B97" s="89" t="s">
        <v>22</v>
      </c>
      <c r="C97" s="84">
        <f t="shared" si="6"/>
        <v>2108105</v>
      </c>
      <c r="D97" s="84">
        <f t="shared" si="6"/>
        <v>1383012</v>
      </c>
      <c r="E97" s="84">
        <f t="shared" si="6"/>
        <v>1686245</v>
      </c>
      <c r="F97" s="84">
        <f t="shared" si="6"/>
        <v>1642382</v>
      </c>
      <c r="G97" s="84">
        <f t="shared" si="5"/>
        <v>1675020</v>
      </c>
      <c r="H97" s="84">
        <f t="shared" si="6"/>
        <v>935610</v>
      </c>
      <c r="I97" s="84">
        <f t="shared" si="6"/>
        <v>947060</v>
      </c>
      <c r="J97" s="84">
        <f t="shared" si="6"/>
        <v>1105438</v>
      </c>
      <c r="K97" s="84">
        <f t="shared" si="6"/>
        <v>1952385</v>
      </c>
      <c r="L97" s="84">
        <f t="shared" si="6"/>
        <v>1768067</v>
      </c>
      <c r="M97" s="84">
        <f t="shared" si="6"/>
        <v>1654059</v>
      </c>
      <c r="N97" s="94">
        <f t="shared" si="6"/>
        <v>2280339</v>
      </c>
    </row>
    <row r="98" spans="1:16" x14ac:dyDescent="0.25">
      <c r="A98" s="82" t="s">
        <v>6</v>
      </c>
      <c r="B98" s="89" t="s">
        <v>22</v>
      </c>
      <c r="C98" s="84">
        <f t="shared" si="6"/>
        <v>12267</v>
      </c>
      <c r="D98" s="84">
        <f t="shared" si="6"/>
        <v>5809</v>
      </c>
      <c r="E98" s="84">
        <f t="shared" si="6"/>
        <v>23247</v>
      </c>
      <c r="F98" s="84">
        <f t="shared" si="6"/>
        <v>41594</v>
      </c>
      <c r="G98" s="84">
        <f t="shared" si="5"/>
        <v>100199</v>
      </c>
      <c r="H98" s="84">
        <f t="shared" si="6"/>
        <v>11666</v>
      </c>
      <c r="I98" s="84">
        <f t="shared" si="6"/>
        <v>60306</v>
      </c>
      <c r="J98" s="84">
        <f t="shared" si="6"/>
        <v>47940</v>
      </c>
      <c r="K98" s="84">
        <f t="shared" si="6"/>
        <v>59220</v>
      </c>
      <c r="L98" s="84">
        <f t="shared" si="6"/>
        <v>6068</v>
      </c>
      <c r="M98" s="84">
        <f t="shared" si="6"/>
        <v>83083</v>
      </c>
      <c r="N98" s="94">
        <f t="shared" si="6"/>
        <v>18316</v>
      </c>
    </row>
    <row r="99" spans="1:16" x14ac:dyDescent="0.25">
      <c r="A99" s="82" t="s">
        <v>7</v>
      </c>
      <c r="B99" s="89" t="s">
        <v>22</v>
      </c>
      <c r="C99" s="84">
        <f t="shared" si="6"/>
        <v>336221</v>
      </c>
      <c r="D99" s="84">
        <f>E71+D83</f>
        <v>298481</v>
      </c>
      <c r="E99" s="84">
        <f>F71+E83</f>
        <v>338708</v>
      </c>
      <c r="F99" s="84">
        <f t="shared" si="6"/>
        <v>375984</v>
      </c>
      <c r="G99" s="84">
        <f>H71+G83+G84</f>
        <v>375289</v>
      </c>
      <c r="H99" s="84">
        <f t="shared" ref="H99:M99" si="8">I71+H83+H84</f>
        <v>412982</v>
      </c>
      <c r="I99" s="84">
        <f t="shared" si="8"/>
        <v>467292</v>
      </c>
      <c r="J99" s="84">
        <f t="shared" si="8"/>
        <v>407951</v>
      </c>
      <c r="K99" s="84">
        <f t="shared" si="8"/>
        <v>240439</v>
      </c>
      <c r="L99" s="84">
        <f t="shared" si="8"/>
        <v>380522</v>
      </c>
      <c r="M99" s="84">
        <f t="shared" si="8"/>
        <v>243983</v>
      </c>
      <c r="N99" s="84">
        <f>O71+N83+N84</f>
        <v>263696</v>
      </c>
    </row>
    <row r="100" spans="1:16" x14ac:dyDescent="0.25">
      <c r="A100" s="83" t="s">
        <v>25</v>
      </c>
      <c r="B100" s="89" t="s">
        <v>22</v>
      </c>
      <c r="C100" s="94">
        <v>8588</v>
      </c>
      <c r="D100" s="84">
        <v>1763</v>
      </c>
      <c r="E100" s="84">
        <v>3014</v>
      </c>
      <c r="F100" s="84">
        <v>5150</v>
      </c>
      <c r="G100" s="84">
        <v>3808</v>
      </c>
      <c r="H100" s="84">
        <v>466</v>
      </c>
      <c r="I100" s="84">
        <v>587</v>
      </c>
      <c r="J100" s="84">
        <v>481</v>
      </c>
      <c r="K100" s="84">
        <v>511</v>
      </c>
      <c r="L100" s="84">
        <v>-576</v>
      </c>
      <c r="M100" s="84">
        <v>1978</v>
      </c>
      <c r="N100" s="94">
        <v>3733</v>
      </c>
    </row>
    <row r="101" spans="1:16" x14ac:dyDescent="0.25">
      <c r="A101" s="83" t="s">
        <v>29</v>
      </c>
      <c r="B101" s="89" t="s">
        <v>22</v>
      </c>
      <c r="C101" s="101">
        <v>14839541</v>
      </c>
      <c r="D101" s="84">
        <v>12917136</v>
      </c>
      <c r="E101" s="84">
        <v>13262189</v>
      </c>
      <c r="F101" s="84">
        <v>8896713</v>
      </c>
      <c r="G101" s="84">
        <v>5441604</v>
      </c>
      <c r="H101" s="84">
        <v>3965823</v>
      </c>
      <c r="I101" s="84">
        <v>3788588</v>
      </c>
      <c r="J101" s="84">
        <v>3935276</v>
      </c>
      <c r="K101" s="84">
        <v>6041877</v>
      </c>
      <c r="L101" s="84">
        <v>7568315</v>
      </c>
      <c r="M101" s="84">
        <v>10377410</v>
      </c>
      <c r="N101" s="94">
        <v>12988499</v>
      </c>
    </row>
    <row r="102" spans="1:16" x14ac:dyDescent="0.25">
      <c r="A102" s="82" t="s">
        <v>31</v>
      </c>
      <c r="B102" s="89"/>
      <c r="C102" s="101"/>
      <c r="D102" s="84"/>
      <c r="E102" s="84"/>
      <c r="F102" s="84"/>
      <c r="G102" s="84"/>
      <c r="H102" s="84"/>
      <c r="I102" s="84"/>
      <c r="J102" s="84"/>
      <c r="K102" s="84"/>
      <c r="L102" s="84"/>
      <c r="M102" s="84"/>
      <c r="N102" s="94">
        <f>N85+'2009'!C89</f>
        <v>6902692</v>
      </c>
    </row>
    <row r="103" spans="1:16" x14ac:dyDescent="0.25">
      <c r="A103" s="82" t="s">
        <v>32</v>
      </c>
      <c r="B103" s="89"/>
      <c r="C103" s="101"/>
      <c r="D103" s="84"/>
      <c r="E103" s="84"/>
      <c r="F103" s="84"/>
      <c r="G103" s="84"/>
      <c r="H103" s="84"/>
      <c r="I103" s="84"/>
      <c r="J103" s="84"/>
      <c r="K103" s="84"/>
      <c r="L103" s="84"/>
      <c r="M103" s="84"/>
      <c r="N103" s="94">
        <f>N86+'2009'!C90</f>
        <v>42545687</v>
      </c>
    </row>
    <row r="104" spans="1:16" x14ac:dyDescent="0.25">
      <c r="A104" s="83" t="s">
        <v>27</v>
      </c>
      <c r="B104" s="89" t="s">
        <v>22</v>
      </c>
      <c r="C104" s="84">
        <f t="shared" ref="C104:M104" si="9">SUM(C90:C101)</f>
        <v>226996629</v>
      </c>
      <c r="D104" s="84">
        <f t="shared" si="9"/>
        <v>266777811</v>
      </c>
      <c r="E104" s="84">
        <f t="shared" si="9"/>
        <v>331984458</v>
      </c>
      <c r="F104" s="84">
        <f t="shared" si="9"/>
        <v>391142782</v>
      </c>
      <c r="G104" s="84">
        <f t="shared" si="9"/>
        <v>384069557</v>
      </c>
      <c r="H104" s="84">
        <f t="shared" si="9"/>
        <v>376408753</v>
      </c>
      <c r="I104" s="84">
        <f t="shared" si="9"/>
        <v>396225583</v>
      </c>
      <c r="J104" s="84">
        <f t="shared" si="9"/>
        <v>366281667</v>
      </c>
      <c r="K104" s="84">
        <f t="shared" si="9"/>
        <v>396212114</v>
      </c>
      <c r="L104" s="84">
        <f t="shared" si="9"/>
        <v>419060400</v>
      </c>
      <c r="M104" s="84">
        <f t="shared" si="9"/>
        <v>417951954</v>
      </c>
      <c r="N104" s="84">
        <f>SUM(N90:N103)</f>
        <v>419008372</v>
      </c>
    </row>
    <row r="105" spans="1:16" x14ac:dyDescent="0.25"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1"/>
    </row>
    <row r="106" spans="1:16" x14ac:dyDescent="0.25">
      <c r="C106" s="45"/>
    </row>
    <row r="107" spans="1:16" ht="13" x14ac:dyDescent="0.3">
      <c r="A107" s="56"/>
      <c r="B107" s="61" t="s">
        <v>15</v>
      </c>
      <c r="C107" s="58">
        <v>2</v>
      </c>
      <c r="D107" s="47">
        <v>3</v>
      </c>
      <c r="E107" s="47">
        <v>4</v>
      </c>
      <c r="F107" s="47">
        <v>5</v>
      </c>
      <c r="G107" s="47">
        <v>6</v>
      </c>
      <c r="H107" s="47">
        <v>7</v>
      </c>
      <c r="I107" s="47">
        <v>8</v>
      </c>
      <c r="J107" s="46">
        <v>9</v>
      </c>
      <c r="K107" s="46">
        <v>10</v>
      </c>
      <c r="L107" s="46">
        <v>11</v>
      </c>
      <c r="M107" s="46">
        <v>12</v>
      </c>
      <c r="N107" s="46">
        <v>1</v>
      </c>
      <c r="P107" s="138"/>
    </row>
    <row r="108" spans="1:16" x14ac:dyDescent="0.25">
      <c r="A108" s="57" t="s">
        <v>21</v>
      </c>
      <c r="B108" s="54" t="s">
        <v>22</v>
      </c>
      <c r="C108" s="59">
        <f>218209421</f>
        <v>218209421</v>
      </c>
      <c r="D108" s="49">
        <v>272749796</v>
      </c>
      <c r="E108" s="49">
        <v>334274653</v>
      </c>
      <c r="F108" s="49">
        <v>398429334.98000002</v>
      </c>
      <c r="G108" s="49">
        <v>419255347.49999976</v>
      </c>
      <c r="H108" s="49">
        <v>414031972.78999996</v>
      </c>
      <c r="I108" s="49">
        <v>447535448</v>
      </c>
      <c r="J108" s="49">
        <v>431910388</v>
      </c>
      <c r="K108" s="49">
        <v>434862330.06000042</v>
      </c>
      <c r="L108" s="49">
        <v>428111646</v>
      </c>
      <c r="M108" s="49">
        <v>389764909.36000001</v>
      </c>
      <c r="N108" s="50">
        <v>424567179.83999997</v>
      </c>
      <c r="O108" s="45">
        <f>SUM(C108:N108)/15.6466</f>
        <v>294869327.93897718</v>
      </c>
      <c r="P108" s="45"/>
    </row>
    <row r="109" spans="1:16" x14ac:dyDescent="0.25">
      <c r="A109" s="51" t="s">
        <v>8</v>
      </c>
      <c r="B109" s="60" t="s">
        <v>22</v>
      </c>
      <c r="C109" s="53">
        <f t="shared" ref="C109:F120" si="10">C90/C$104*(C$108)</f>
        <v>140482976.50601229</v>
      </c>
      <c r="D109" s="53">
        <f t="shared" si="10"/>
        <v>181283599.63333219</v>
      </c>
      <c r="E109" s="53">
        <f t="shared" si="10"/>
        <v>180894632.06623316</v>
      </c>
      <c r="F109" s="53">
        <f t="shared" si="10"/>
        <v>206124286.95128858</v>
      </c>
      <c r="G109" s="53">
        <f t="shared" ref="G109:N109" si="11">G90/G$104*(G$108)</f>
        <v>191624208.65448886</v>
      </c>
      <c r="H109" s="53">
        <f t="shared" si="11"/>
        <v>172231479.45607367</v>
      </c>
      <c r="I109" s="53">
        <f t="shared" si="11"/>
        <v>194065544.54415673</v>
      </c>
      <c r="J109" s="53">
        <f t="shared" ref="J109:J120" si="12">J90/J$104*(J$108)</f>
        <v>202534277.12096912</v>
      </c>
      <c r="K109" s="53">
        <f t="shared" si="11"/>
        <v>156116308.63814473</v>
      </c>
      <c r="L109" s="53">
        <f t="shared" si="11"/>
        <v>205769604.65070301</v>
      </c>
      <c r="M109" s="53">
        <f t="shared" si="11"/>
        <v>166243031.39784724</v>
      </c>
      <c r="N109" s="53">
        <f t="shared" si="11"/>
        <v>199928398.86570829</v>
      </c>
      <c r="O109" s="236">
        <f>SUM(C109:N109)/15.6466/1000000</f>
        <v>140.43295977943819</v>
      </c>
      <c r="P109" s="45"/>
    </row>
    <row r="110" spans="1:16" x14ac:dyDescent="0.25">
      <c r="A110" s="51" t="s">
        <v>0</v>
      </c>
      <c r="B110" s="55" t="s">
        <v>22</v>
      </c>
      <c r="C110" s="53">
        <f t="shared" si="10"/>
        <v>422.96727340387071</v>
      </c>
      <c r="D110" s="53">
        <f t="shared" si="10"/>
        <v>9348.694050960632</v>
      </c>
      <c r="E110" s="53">
        <f t="shared" si="10"/>
        <v>18214.793876796484</v>
      </c>
      <c r="F110" s="53">
        <f t="shared" si="10"/>
        <v>29686.920155558746</v>
      </c>
      <c r="G110" s="53">
        <f t="shared" ref="G110:I120" si="13">G91/G$104*(G$108)</f>
        <v>5950.3828344887506</v>
      </c>
      <c r="H110" s="53">
        <f t="shared" si="13"/>
        <v>16657.689668368999</v>
      </c>
      <c r="I110" s="53">
        <f t="shared" si="13"/>
        <v>9077.7641573335768</v>
      </c>
      <c r="J110" s="53">
        <f t="shared" si="12"/>
        <v>3870.0541717694</v>
      </c>
      <c r="K110" s="53">
        <f t="shared" ref="K110:N120" si="14">K91/K$104*(K$108)</f>
        <v>20158.688071339555</v>
      </c>
      <c r="L110" s="53">
        <f t="shared" si="14"/>
        <v>22437.376762628966</v>
      </c>
      <c r="M110" s="53">
        <f t="shared" si="14"/>
        <v>3731.1690672209656</v>
      </c>
      <c r="N110" s="53">
        <f t="shared" si="14"/>
        <v>2277.8232705104992</v>
      </c>
      <c r="O110" s="236">
        <f t="shared" ref="O110:O122" si="15">SUM(C110:N110)/15.6466/1000000</f>
        <v>9.0648654251006908E-3</v>
      </c>
      <c r="P110" s="45"/>
    </row>
    <row r="111" spans="1:16" x14ac:dyDescent="0.25">
      <c r="A111" s="51" t="s">
        <v>1</v>
      </c>
      <c r="B111" s="55" t="s">
        <v>22</v>
      </c>
      <c r="C111" s="53">
        <f t="shared" si="10"/>
        <v>39389762.670183234</v>
      </c>
      <c r="D111" s="53">
        <f t="shared" si="10"/>
        <v>57762862.017539129</v>
      </c>
      <c r="E111" s="53">
        <f t="shared" si="10"/>
        <v>121111639.59312329</v>
      </c>
      <c r="F111" s="53">
        <f t="shared" si="10"/>
        <v>157550468.53598475</v>
      </c>
      <c r="G111" s="53">
        <f t="shared" si="13"/>
        <v>195427220.47551292</v>
      </c>
      <c r="H111" s="53">
        <f t="shared" si="13"/>
        <v>218695396.70146951</v>
      </c>
      <c r="I111" s="53">
        <f t="shared" si="13"/>
        <v>227668206.13030842</v>
      </c>
      <c r="J111" s="53">
        <f t="shared" si="12"/>
        <v>200358223.0140996</v>
      </c>
      <c r="K111" s="53">
        <f t="shared" si="14"/>
        <v>241062975.43641579</v>
      </c>
      <c r="L111" s="53">
        <f t="shared" si="14"/>
        <v>190885152.75895518</v>
      </c>
      <c r="M111" s="53">
        <f t="shared" si="14"/>
        <v>193227963.29782343</v>
      </c>
      <c r="N111" s="53">
        <f t="shared" si="14"/>
        <v>141422714.8690283</v>
      </c>
      <c r="O111" s="236">
        <f t="shared" si="15"/>
        <v>126.83666646430812</v>
      </c>
      <c r="P111" s="45"/>
    </row>
    <row r="112" spans="1:16" x14ac:dyDescent="0.25">
      <c r="A112" s="51" t="s">
        <v>2</v>
      </c>
      <c r="B112" s="55" t="s">
        <v>22</v>
      </c>
      <c r="C112" s="53">
        <f t="shared" si="10"/>
        <v>14913555.937939057</v>
      </c>
      <c r="D112" s="53">
        <f t="shared" si="10"/>
        <v>12131525.452678671</v>
      </c>
      <c r="E112" s="53">
        <f t="shared" si="10"/>
        <v>11132433.947665222</v>
      </c>
      <c r="F112" s="53">
        <f t="shared" si="10"/>
        <v>18373174.173993904</v>
      </c>
      <c r="G112" s="53">
        <f t="shared" si="13"/>
        <v>19016617.928581752</v>
      </c>
      <c r="H112" s="53">
        <f t="shared" si="13"/>
        <v>12843484.617004499</v>
      </c>
      <c r="I112" s="53">
        <f t="shared" si="13"/>
        <v>17293866.986032911</v>
      </c>
      <c r="J112" s="53">
        <f t="shared" si="12"/>
        <v>18441257.394367676</v>
      </c>
      <c r="K112" s="53">
        <f t="shared" si="14"/>
        <v>24420161.41332721</v>
      </c>
      <c r="L112" s="53">
        <f t="shared" si="14"/>
        <v>16904531.941217236</v>
      </c>
      <c r="M112" s="53">
        <f t="shared" si="14"/>
        <v>13864063.717892274</v>
      </c>
      <c r="N112" s="53">
        <f t="shared" si="14"/>
        <v>14677569.68283196</v>
      </c>
      <c r="O112" s="236">
        <f t="shared" si="15"/>
        <v>12.399642298872111</v>
      </c>
      <c r="P112" s="45"/>
    </row>
    <row r="113" spans="1:16" x14ac:dyDescent="0.25">
      <c r="A113" s="51" t="s">
        <v>3</v>
      </c>
      <c r="B113" s="55" t="s">
        <v>22</v>
      </c>
      <c r="C113" s="53">
        <f t="shared" si="10"/>
        <v>6743088.4659931669</v>
      </c>
      <c r="D113" s="53">
        <f t="shared" si="10"/>
        <v>6544714.6028248202</v>
      </c>
      <c r="E113" s="53">
        <f t="shared" si="10"/>
        <v>5631066.7752163596</v>
      </c>
      <c r="F113" s="53">
        <f t="shared" si="10"/>
        <v>5063623.5295349117</v>
      </c>
      <c r="G113" s="53">
        <f t="shared" si="13"/>
        <v>4744734.4071738329</v>
      </c>
      <c r="H113" s="53">
        <f t="shared" si="13"/>
        <v>4249090.2066150345</v>
      </c>
      <c r="I113" s="53">
        <f t="shared" si="13"/>
        <v>2196887.8253671974</v>
      </c>
      <c r="J113" s="53">
        <f t="shared" si="12"/>
        <v>3899267.0669709276</v>
      </c>
      <c r="K113" s="53">
        <f t="shared" si="14"/>
        <v>3861762.3486158056</v>
      </c>
      <c r="L113" s="53">
        <f t="shared" si="14"/>
        <v>4567131.4623894598</v>
      </c>
      <c r="M113" s="53">
        <f t="shared" si="14"/>
        <v>4736613.2853760989</v>
      </c>
      <c r="N113" s="53">
        <f t="shared" si="14"/>
        <v>2556061.2068832</v>
      </c>
      <c r="O113" s="236">
        <f t="shared" si="15"/>
        <v>3.5019775020107127</v>
      </c>
      <c r="P113" s="45"/>
    </row>
    <row r="114" spans="1:16" x14ac:dyDescent="0.25">
      <c r="A114" s="51" t="s">
        <v>4</v>
      </c>
      <c r="B114" s="55" t="s">
        <v>22</v>
      </c>
      <c r="C114" s="53">
        <f t="shared" si="10"/>
        <v>13019.701706777329</v>
      </c>
      <c r="D114" s="53">
        <f t="shared" si="10"/>
        <v>1036.6990122128261</v>
      </c>
      <c r="E114" s="53">
        <f t="shared" si="10"/>
        <v>3348.9444131688842</v>
      </c>
      <c r="F114" s="53">
        <f t="shared" si="10"/>
        <v>20292.105971002118</v>
      </c>
      <c r="G114" s="53">
        <f t="shared" si="13"/>
        <v>21475.303889726139</v>
      </c>
      <c r="H114" s="53">
        <f t="shared" si="13"/>
        <v>30490.699789169885</v>
      </c>
      <c r="I114" s="53">
        <f t="shared" si="13"/>
        <v>9139.8864702181527</v>
      </c>
      <c r="J114" s="53">
        <f t="shared" si="12"/>
        <v>20669.76830498044</v>
      </c>
      <c r="K114" s="53">
        <f t="shared" si="14"/>
        <v>7074.802815258603</v>
      </c>
      <c r="L114" s="53">
        <f t="shared" si="14"/>
        <v>22224.884190274242</v>
      </c>
      <c r="M114" s="53">
        <f t="shared" si="14"/>
        <v>1291.5943909275275</v>
      </c>
      <c r="N114" s="53">
        <f t="shared" si="14"/>
        <v>4244.5737011425636</v>
      </c>
      <c r="O114" s="236">
        <f t="shared" si="15"/>
        <v>9.8621403151393089E-3</v>
      </c>
      <c r="P114" s="45"/>
    </row>
    <row r="115" spans="1:16" x14ac:dyDescent="0.25">
      <c r="A115" s="51" t="s">
        <v>5</v>
      </c>
      <c r="B115" s="55" t="s">
        <v>22</v>
      </c>
      <c r="C115" s="53">
        <f t="shared" si="10"/>
        <v>31751.384183022386</v>
      </c>
      <c r="D115" s="53">
        <f t="shared" si="10"/>
        <v>83539.128489063136</v>
      </c>
      <c r="E115" s="53">
        <f t="shared" si="10"/>
        <v>64274.358890626143</v>
      </c>
      <c r="F115" s="53">
        <f t="shared" si="10"/>
        <v>101773.24892198002</v>
      </c>
      <c r="G115" s="53">
        <f t="shared" si="13"/>
        <v>123334.81089192386</v>
      </c>
      <c r="H115" s="53">
        <f t="shared" si="13"/>
        <v>106421.56187958064</v>
      </c>
      <c r="I115" s="53">
        <f t="shared" si="13"/>
        <v>347243.39808602416</v>
      </c>
      <c r="J115" s="53">
        <f t="shared" si="12"/>
        <v>170794.14574875787</v>
      </c>
      <c r="K115" s="53">
        <f t="shared" si="14"/>
        <v>270340.66178014159</v>
      </c>
      <c r="L115" s="53">
        <f t="shared" si="14"/>
        <v>8173.8128433180509</v>
      </c>
      <c r="M115" s="53">
        <f t="shared" si="14"/>
        <v>161305.68476037934</v>
      </c>
      <c r="N115" s="53">
        <f t="shared" si="14"/>
        <v>110583.86141033536</v>
      </c>
      <c r="O115" s="236">
        <f t="shared" si="15"/>
        <v>0.10095075338317289</v>
      </c>
      <c r="P115" s="45"/>
    </row>
    <row r="116" spans="1:16" x14ac:dyDescent="0.25">
      <c r="A116" s="51" t="s">
        <v>11</v>
      </c>
      <c r="B116" s="55" t="s">
        <v>22</v>
      </c>
      <c r="C116" s="53">
        <f t="shared" si="10"/>
        <v>2026498.6906796971</v>
      </c>
      <c r="D116" s="53">
        <f t="shared" si="10"/>
        <v>1413971.5722667505</v>
      </c>
      <c r="E116" s="53">
        <f t="shared" si="10"/>
        <v>1697877.5622320999</v>
      </c>
      <c r="F116" s="53">
        <f t="shared" si="10"/>
        <v>1672977.7415223334</v>
      </c>
      <c r="G116" s="53">
        <f t="shared" si="13"/>
        <v>1828473.7214135658</v>
      </c>
      <c r="H116" s="53">
        <f t="shared" si="13"/>
        <v>1029127.1150701744</v>
      </c>
      <c r="I116" s="53">
        <f t="shared" si="13"/>
        <v>1069701.0480085027</v>
      </c>
      <c r="J116" s="53">
        <f t="shared" si="12"/>
        <v>1303505.4672554606</v>
      </c>
      <c r="K116" s="53">
        <f t="shared" si="14"/>
        <v>2142838.7983972491</v>
      </c>
      <c r="L116" s="53">
        <f t="shared" si="14"/>
        <v>1806255.3121418345</v>
      </c>
      <c r="M116" s="53">
        <f t="shared" si="14"/>
        <v>1542507.8170853395</v>
      </c>
      <c r="N116" s="53">
        <f t="shared" si="14"/>
        <v>2310591.2984219939</v>
      </c>
      <c r="O116" s="236">
        <f t="shared" si="15"/>
        <v>1.2682835980018026</v>
      </c>
      <c r="P116" s="45"/>
    </row>
    <row r="117" spans="1:16" x14ac:dyDescent="0.25">
      <c r="A117" s="51" t="s">
        <v>6</v>
      </c>
      <c r="B117" s="55" t="s">
        <v>22</v>
      </c>
      <c r="C117" s="53">
        <f t="shared" si="10"/>
        <v>11792.135324648367</v>
      </c>
      <c r="D117" s="53">
        <f t="shared" si="10"/>
        <v>5939.0380295308742</v>
      </c>
      <c r="E117" s="53">
        <f t="shared" si="10"/>
        <v>23407.369444659362</v>
      </c>
      <c r="F117" s="53">
        <f t="shared" si="10"/>
        <v>42368.84974438342</v>
      </c>
      <c r="G117" s="53">
        <f t="shared" si="13"/>
        <v>109378.53781561884</v>
      </c>
      <c r="H117" s="53">
        <f t="shared" si="13"/>
        <v>12832.052804489751</v>
      </c>
      <c r="I117" s="53">
        <f t="shared" si="13"/>
        <v>68115.421833042012</v>
      </c>
      <c r="J117" s="53">
        <f t="shared" si="12"/>
        <v>56529.676110489032</v>
      </c>
      <c r="K117" s="53">
        <f t="shared" si="14"/>
        <v>64996.869798264735</v>
      </c>
      <c r="L117" s="53">
        <f t="shared" si="14"/>
        <v>6199.0621588868817</v>
      </c>
      <c r="M117" s="53">
        <f t="shared" si="14"/>
        <v>77479.809950492257</v>
      </c>
      <c r="N117" s="53">
        <f t="shared" si="14"/>
        <v>18558.990668447645</v>
      </c>
      <c r="O117" s="236">
        <f t="shared" si="15"/>
        <v>3.1802296580915539E-2</v>
      </c>
      <c r="P117" s="45"/>
    </row>
    <row r="118" spans="1:16" x14ac:dyDescent="0.25">
      <c r="A118" s="51" t="s">
        <v>7</v>
      </c>
      <c r="B118" s="55" t="s">
        <v>22</v>
      </c>
      <c r="C118" s="53">
        <f t="shared" si="10"/>
        <v>323205.6355252791</v>
      </c>
      <c r="D118" s="53">
        <f t="shared" si="10"/>
        <v>305162.68033954292</v>
      </c>
      <c r="E118" s="53">
        <f t="shared" si="10"/>
        <v>341044.57735887147</v>
      </c>
      <c r="F118" s="53">
        <f t="shared" si="10"/>
        <v>382988.16180920944</v>
      </c>
      <c r="G118" s="53">
        <f t="shared" si="13"/>
        <v>409670.37673315877</v>
      </c>
      <c r="H118" s="53">
        <f t="shared" si="13"/>
        <v>454260.82901626831</v>
      </c>
      <c r="I118" s="53">
        <f t="shared" si="13"/>
        <v>527804.72422654252</v>
      </c>
      <c r="J118" s="53">
        <f t="shared" si="12"/>
        <v>481045.8468700482</v>
      </c>
      <c r="K118" s="53">
        <f t="shared" si="14"/>
        <v>263893.65716691955</v>
      </c>
      <c r="L118" s="53">
        <f t="shared" si="14"/>
        <v>388740.85873829166</v>
      </c>
      <c r="M118" s="53">
        <f t="shared" si="14"/>
        <v>227528.5734885711</v>
      </c>
      <c r="N118" s="53">
        <f t="shared" si="14"/>
        <v>267194.34392372624</v>
      </c>
      <c r="O118" s="236">
        <f t="shared" si="15"/>
        <v>0.27945625664338758</v>
      </c>
      <c r="P118" s="45"/>
    </row>
    <row r="119" spans="1:16" x14ac:dyDescent="0.25">
      <c r="A119" s="52" t="s">
        <v>25</v>
      </c>
      <c r="B119" s="55" t="s">
        <v>22</v>
      </c>
      <c r="C119" s="53">
        <f t="shared" si="10"/>
        <v>8255.5521454373666</v>
      </c>
      <c r="D119" s="53">
        <f t="shared" si="10"/>
        <v>1802.4658368157911</v>
      </c>
      <c r="E119" s="53">
        <f t="shared" si="10"/>
        <v>3034.7920809654288</v>
      </c>
      <c r="F119" s="53">
        <f t="shared" si="10"/>
        <v>5245.9387455780798</v>
      </c>
      <c r="G119" s="53">
        <f t="shared" si="13"/>
        <v>4156.8625635173657</v>
      </c>
      <c r="H119" s="53">
        <f t="shared" si="13"/>
        <v>512.57814219888769</v>
      </c>
      <c r="I119" s="53">
        <f t="shared" si="13"/>
        <v>663.01450296812368</v>
      </c>
      <c r="J119" s="53">
        <f t="shared" si="12"/>
        <v>567.1834419930168</v>
      </c>
      <c r="K119" s="53">
        <f t="shared" si="14"/>
        <v>560.84769447675251</v>
      </c>
      <c r="L119" s="53">
        <f t="shared" si="14"/>
        <v>-588.44096959770002</v>
      </c>
      <c r="M119" s="53">
        <f t="shared" si="14"/>
        <v>1844.6019532524545</v>
      </c>
      <c r="N119" s="53">
        <f t="shared" si="14"/>
        <v>3782.524140932248</v>
      </c>
      <c r="O119" s="236">
        <f t="shared" si="15"/>
        <v>1.9069906739187948E-3</v>
      </c>
      <c r="P119" s="45"/>
    </row>
    <row r="120" spans="1:16" x14ac:dyDescent="0.25">
      <c r="A120" s="52" t="s">
        <v>29</v>
      </c>
      <c r="B120" s="55" t="s">
        <v>26</v>
      </c>
      <c r="C120" s="53">
        <f t="shared" si="10"/>
        <v>14265091.353033973</v>
      </c>
      <c r="D120" s="53">
        <f t="shared" si="10"/>
        <v>13206294.015600331</v>
      </c>
      <c r="E120" s="53">
        <f t="shared" si="10"/>
        <v>13353678.219464771</v>
      </c>
      <c r="F120" s="53">
        <f t="shared" si="10"/>
        <v>9062448.8223278038</v>
      </c>
      <c r="G120" s="53">
        <f t="shared" si="13"/>
        <v>5940126.0381004075</v>
      </c>
      <c r="H120" s="53">
        <f t="shared" si="13"/>
        <v>4362219.2824669937</v>
      </c>
      <c r="I120" s="53">
        <f t="shared" si="13"/>
        <v>4279197.2568500806</v>
      </c>
      <c r="J120" s="53">
        <f t="shared" si="12"/>
        <v>4640381.2616892122</v>
      </c>
      <c r="K120" s="53">
        <f t="shared" si="14"/>
        <v>6631257.8977732249</v>
      </c>
      <c r="L120" s="53">
        <f t="shared" si="14"/>
        <v>7731782.3208694737</v>
      </c>
      <c r="M120" s="53">
        <f t="shared" si="14"/>
        <v>9677548.4103647899</v>
      </c>
      <c r="N120" s="53">
        <f t="shared" si="14"/>
        <v>13160811.953381829</v>
      </c>
      <c r="O120" s="236">
        <f t="shared" si="15"/>
        <v>6.7945008392828408</v>
      </c>
      <c r="P120" s="45"/>
    </row>
    <row r="121" spans="1:16" x14ac:dyDescent="0.25">
      <c r="A121" s="51" t="s">
        <v>31</v>
      </c>
      <c r="B121" s="55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>
        <f>N102/N$104*(N$108)</f>
        <v>6994267.1115510054</v>
      </c>
      <c r="O121" s="236">
        <f t="shared" si="15"/>
        <v>0.44701514140778226</v>
      </c>
      <c r="P121" s="45"/>
    </row>
    <row r="122" spans="1:16" x14ac:dyDescent="0.25">
      <c r="A122" s="51" t="s">
        <v>32</v>
      </c>
      <c r="B122" s="55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>
        <f>N103/N$104*(N$108)</f>
        <v>43110122.735078305</v>
      </c>
      <c r="O122" s="236">
        <f t="shared" si="15"/>
        <v>2.7552390126339463</v>
      </c>
      <c r="P122" s="45"/>
    </row>
    <row r="123" spans="1:16" x14ac:dyDescent="0.25">
      <c r="A123" s="48" t="s">
        <v>23</v>
      </c>
      <c r="B123" s="54" t="s">
        <v>22</v>
      </c>
      <c r="C123" s="49">
        <f>C104</f>
        <v>226996629</v>
      </c>
      <c r="D123" s="49">
        <f>D104</f>
        <v>266777811</v>
      </c>
      <c r="E123" s="49">
        <f>E104</f>
        <v>331984458</v>
      </c>
      <c r="F123" s="49">
        <f>F104</f>
        <v>391142782</v>
      </c>
      <c r="G123" s="49">
        <f t="shared" ref="G123:M123" si="16">G104</f>
        <v>384069557</v>
      </c>
      <c r="H123" s="49">
        <f>H104</f>
        <v>376408753</v>
      </c>
      <c r="I123" s="49">
        <f t="shared" si="16"/>
        <v>396225583</v>
      </c>
      <c r="J123" s="49">
        <f t="shared" si="16"/>
        <v>366281667</v>
      </c>
      <c r="K123" s="49">
        <f t="shared" si="16"/>
        <v>396212114</v>
      </c>
      <c r="L123" s="49">
        <f t="shared" si="16"/>
        <v>419060400</v>
      </c>
      <c r="M123" s="49">
        <f t="shared" si="16"/>
        <v>417951954</v>
      </c>
      <c r="N123" s="49">
        <f>N104</f>
        <v>419008372</v>
      </c>
    </row>
    <row r="124" spans="1:16" x14ac:dyDescent="0.25">
      <c r="A124" s="48" t="s">
        <v>24</v>
      </c>
      <c r="B124" s="54" t="s">
        <v>22</v>
      </c>
      <c r="C124" s="96">
        <f>C108-C123</f>
        <v>-8787208</v>
      </c>
      <c r="D124" s="49">
        <f>D108-D123</f>
        <v>5971985</v>
      </c>
      <c r="E124" s="49">
        <f>E108-E123</f>
        <v>2290195</v>
      </c>
      <c r="F124" s="49">
        <f>F108-F123</f>
        <v>7286552.9800000191</v>
      </c>
      <c r="G124" s="49">
        <f t="shared" ref="G124:N124" si="17">G108-G123</f>
        <v>35185790.499999762</v>
      </c>
      <c r="H124" s="49">
        <f t="shared" si="17"/>
        <v>37623219.789999962</v>
      </c>
      <c r="I124" s="49">
        <f t="shared" si="17"/>
        <v>51309865</v>
      </c>
      <c r="J124" s="49">
        <f t="shared" si="17"/>
        <v>65628721</v>
      </c>
      <c r="K124" s="49">
        <f t="shared" si="17"/>
        <v>38650216.06000042</v>
      </c>
      <c r="L124" s="49">
        <f t="shared" si="17"/>
        <v>9051246</v>
      </c>
      <c r="M124" s="49">
        <f t="shared" si="17"/>
        <v>-28187044.639999986</v>
      </c>
      <c r="N124" s="49">
        <f t="shared" si="17"/>
        <v>5558807.8399999738</v>
      </c>
    </row>
  </sheetData>
  <mergeCells count="2">
    <mergeCell ref="A1:N1"/>
    <mergeCell ref="A47:N47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70"/>
  <sheetViews>
    <sheetView workbookViewId="0">
      <pane xSplit="2" ySplit="2" topLeftCell="C124" activePane="bottomRight" state="frozen"/>
      <selection pane="topRight" activeCell="C1" sqref="C1"/>
      <selection pane="bottomLeft" activeCell="A3" sqref="A3"/>
      <selection pane="bottomRight" activeCell="P128" sqref="P128"/>
    </sheetView>
  </sheetViews>
  <sheetFormatPr defaultRowHeight="12.5" x14ac:dyDescent="0.25"/>
  <cols>
    <col min="1" max="1" width="33.54296875" bestFit="1" customWidth="1"/>
    <col min="3" max="5" width="11.7265625" bestFit="1" customWidth="1"/>
    <col min="6" max="6" width="11.1796875" bestFit="1" customWidth="1"/>
    <col min="7" max="7" width="11.7265625" bestFit="1" customWidth="1"/>
    <col min="8" max="8" width="11.1796875" bestFit="1" customWidth="1"/>
    <col min="9" max="9" width="12" customWidth="1"/>
    <col min="10" max="10" width="11.81640625" customWidth="1"/>
    <col min="11" max="13" width="11.1796875" bestFit="1" customWidth="1"/>
    <col min="14" max="14" width="11.7265625" bestFit="1" customWidth="1"/>
    <col min="15" max="15" width="11.1796875" bestFit="1" customWidth="1"/>
  </cols>
  <sheetData>
    <row r="1" spans="1:15" ht="13" x14ac:dyDescent="0.3">
      <c r="A1" s="344" t="s">
        <v>19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</row>
    <row r="2" spans="1:15" ht="13.5" thickBot="1" x14ac:dyDescent="0.35">
      <c r="A2" s="5" t="s">
        <v>14</v>
      </c>
      <c r="B2" s="5" t="s">
        <v>15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  <c r="N2" s="6">
        <v>12</v>
      </c>
    </row>
    <row r="3" spans="1:15" ht="13" thickTop="1" x14ac:dyDescent="0.25">
      <c r="A3" s="27" t="s">
        <v>8</v>
      </c>
      <c r="B3" s="28" t="s">
        <v>9</v>
      </c>
      <c r="C3" s="12">
        <f>C21+C39</f>
        <v>27226.061000000002</v>
      </c>
      <c r="D3" s="12">
        <f t="shared" ref="C3:D14" si="0">D21+D39</f>
        <v>28557.212</v>
      </c>
      <c r="E3" s="12">
        <f>E21+E39+E54</f>
        <v>32492.824000000001</v>
      </c>
      <c r="F3" s="12">
        <f t="shared" ref="F3:I14" si="1">F21+F39</f>
        <v>32911.652999999998</v>
      </c>
      <c r="G3" s="12">
        <f t="shared" si="1"/>
        <v>36218.949000000001</v>
      </c>
      <c r="H3" s="12">
        <f t="shared" si="1"/>
        <v>42282.468000000001</v>
      </c>
      <c r="I3" s="12">
        <f t="shared" si="1"/>
        <v>34218.839</v>
      </c>
      <c r="J3" s="12">
        <f>J21+J39+J54</f>
        <v>34369.487000000001</v>
      </c>
      <c r="K3" s="12">
        <f>K21+K39+K54</f>
        <v>33776.69</v>
      </c>
      <c r="L3" s="12">
        <f>L21+L39+L54</f>
        <v>33265.029000000002</v>
      </c>
      <c r="M3" s="12">
        <f>M21+M39+M54</f>
        <v>28516.993999999999</v>
      </c>
      <c r="N3" s="12">
        <f>N21+N39+N54</f>
        <v>47690.54</v>
      </c>
    </row>
    <row r="4" spans="1:15" x14ac:dyDescent="0.25">
      <c r="A4" s="27" t="s">
        <v>0</v>
      </c>
      <c r="B4" s="28" t="s">
        <v>9</v>
      </c>
      <c r="C4" s="12">
        <f t="shared" si="0"/>
        <v>1.0289999999999999</v>
      </c>
      <c r="D4" s="12">
        <f t="shared" si="0"/>
        <v>1.1600000000000001</v>
      </c>
      <c r="E4" s="12">
        <f t="shared" ref="E4:E14" si="2">E22+E40</f>
        <v>2.1579999999999999</v>
      </c>
      <c r="F4" s="12">
        <f t="shared" si="1"/>
        <v>4.7329999999999997</v>
      </c>
      <c r="G4" s="12">
        <f t="shared" si="1"/>
        <v>0.193</v>
      </c>
      <c r="H4" s="12">
        <f t="shared" si="1"/>
        <v>1.4039999999999999</v>
      </c>
      <c r="I4" s="12">
        <f t="shared" si="1"/>
        <v>2.7069999999999999</v>
      </c>
      <c r="J4" s="12">
        <f t="shared" ref="J4:N5" si="3">J22+J40</f>
        <v>5.2489999999999997</v>
      </c>
      <c r="K4" s="12">
        <f t="shared" si="3"/>
        <v>0.65800000000000003</v>
      </c>
      <c r="L4" s="12">
        <f t="shared" si="3"/>
        <v>4.0600000000000005</v>
      </c>
      <c r="M4" s="12">
        <f t="shared" si="3"/>
        <v>12.112</v>
      </c>
      <c r="N4" s="12">
        <f t="shared" si="3"/>
        <v>2.7210000000000001</v>
      </c>
    </row>
    <row r="5" spans="1:15" x14ac:dyDescent="0.25">
      <c r="A5" s="27" t="s">
        <v>1</v>
      </c>
      <c r="B5" s="28" t="s">
        <v>9</v>
      </c>
      <c r="C5" s="12">
        <f t="shared" si="0"/>
        <v>28840.659</v>
      </c>
      <c r="D5" s="12">
        <f t="shared" si="0"/>
        <v>29182.626</v>
      </c>
      <c r="E5" s="12">
        <f t="shared" si="2"/>
        <v>33993.512000000002</v>
      </c>
      <c r="F5" s="12">
        <f t="shared" si="1"/>
        <v>29188.413</v>
      </c>
      <c r="G5" s="12">
        <f t="shared" si="1"/>
        <v>32010.022999999997</v>
      </c>
      <c r="H5" s="12">
        <f t="shared" si="1"/>
        <v>46553.807999999997</v>
      </c>
      <c r="I5" s="12">
        <f t="shared" si="1"/>
        <v>23143.193000000003</v>
      </c>
      <c r="J5" s="12">
        <f t="shared" si="3"/>
        <v>26356.343000000001</v>
      </c>
      <c r="K5" s="12">
        <f t="shared" si="3"/>
        <v>32349.343000000001</v>
      </c>
      <c r="L5" s="12">
        <f t="shared" si="3"/>
        <v>31451.37</v>
      </c>
      <c r="M5" s="12">
        <f t="shared" si="3"/>
        <v>30484.163</v>
      </c>
      <c r="N5" s="12">
        <f t="shared" si="3"/>
        <v>61970.576000000001</v>
      </c>
    </row>
    <row r="6" spans="1:15" x14ac:dyDescent="0.25">
      <c r="A6" s="107" t="s">
        <v>40</v>
      </c>
      <c r="B6" s="28" t="s">
        <v>9</v>
      </c>
      <c r="C6" s="12">
        <f t="shared" si="0"/>
        <v>0</v>
      </c>
      <c r="D6" s="12">
        <f t="shared" si="0"/>
        <v>0</v>
      </c>
      <c r="E6" s="12">
        <f t="shared" si="2"/>
        <v>0</v>
      </c>
      <c r="F6" s="12">
        <f t="shared" si="1"/>
        <v>0</v>
      </c>
      <c r="G6" s="12">
        <f t="shared" si="1"/>
        <v>0</v>
      </c>
      <c r="H6" s="12">
        <f t="shared" si="1"/>
        <v>0</v>
      </c>
      <c r="I6" s="12">
        <f t="shared" si="1"/>
        <v>0.60599999999999998</v>
      </c>
      <c r="J6" s="12">
        <f>J24+J42+J54</f>
        <v>0</v>
      </c>
      <c r="K6" s="12">
        <f>K24+K42+K54</f>
        <v>0</v>
      </c>
      <c r="L6" s="12">
        <f>L24+L42+L54</f>
        <v>0</v>
      </c>
      <c r="M6" s="12">
        <f>M24+M42+M54</f>
        <v>0</v>
      </c>
      <c r="N6" s="12">
        <f>N24+N42+N54</f>
        <v>0</v>
      </c>
    </row>
    <row r="7" spans="1:15" x14ac:dyDescent="0.25">
      <c r="A7" s="27" t="s">
        <v>2</v>
      </c>
      <c r="B7" s="28" t="s">
        <v>9</v>
      </c>
      <c r="C7" s="12">
        <f t="shared" si="0"/>
        <v>16162.793000000001</v>
      </c>
      <c r="D7" s="12">
        <f t="shared" si="0"/>
        <v>14654.194</v>
      </c>
      <c r="E7" s="12">
        <f t="shared" si="2"/>
        <v>13961.253000000001</v>
      </c>
      <c r="F7" s="12">
        <f t="shared" si="1"/>
        <v>14423.718999999999</v>
      </c>
      <c r="G7" s="12">
        <f t="shared" si="1"/>
        <v>14469.89</v>
      </c>
      <c r="H7" s="12">
        <f t="shared" si="1"/>
        <v>15984.93</v>
      </c>
      <c r="I7" s="12">
        <f t="shared" si="1"/>
        <v>14415.286</v>
      </c>
      <c r="J7" s="12">
        <f t="shared" ref="J7:N14" si="4">J25+J43</f>
        <v>16615.234</v>
      </c>
      <c r="K7" s="12">
        <f t="shared" si="4"/>
        <v>19066.756000000001</v>
      </c>
      <c r="L7" s="12">
        <f t="shared" si="4"/>
        <v>16194.846000000001</v>
      </c>
      <c r="M7" s="12">
        <f t="shared" si="4"/>
        <v>15209.745999999999</v>
      </c>
      <c r="N7" s="12">
        <f t="shared" si="4"/>
        <v>32116.190999999999</v>
      </c>
      <c r="O7" s="135">
        <f>SUM(C7:N7)</f>
        <v>203274.83799999999</v>
      </c>
    </row>
    <row r="8" spans="1:15" x14ac:dyDescent="0.25">
      <c r="A8" s="27" t="s">
        <v>39</v>
      </c>
      <c r="B8" s="28" t="s">
        <v>9</v>
      </c>
      <c r="C8" s="12">
        <f t="shared" si="0"/>
        <v>5501.8590000000004</v>
      </c>
      <c r="D8" s="12">
        <f t="shared" si="0"/>
        <v>5541.1319999999996</v>
      </c>
      <c r="E8" s="12">
        <f t="shared" si="2"/>
        <v>5939.1910000000007</v>
      </c>
      <c r="F8" s="12">
        <f t="shared" si="1"/>
        <v>4865.2610000000004</v>
      </c>
      <c r="G8" s="12">
        <f t="shared" si="1"/>
        <v>3366.7650000000003</v>
      </c>
      <c r="H8" s="12">
        <f t="shared" si="1"/>
        <v>3504.3370000000004</v>
      </c>
      <c r="I8" s="12">
        <f t="shared" si="1"/>
        <v>3118.4050000000002</v>
      </c>
      <c r="J8" s="12">
        <f t="shared" si="4"/>
        <v>3489.1559999999999</v>
      </c>
      <c r="K8" s="12">
        <f t="shared" si="4"/>
        <v>3469.3229999999999</v>
      </c>
      <c r="L8" s="12">
        <f t="shared" si="4"/>
        <v>3753.277</v>
      </c>
      <c r="M8" s="12">
        <f t="shared" si="4"/>
        <v>4266.91</v>
      </c>
      <c r="N8" s="12">
        <f t="shared" si="4"/>
        <v>4626.42</v>
      </c>
      <c r="O8" s="135"/>
    </row>
    <row r="9" spans="1:15" x14ac:dyDescent="0.25">
      <c r="A9" s="27" t="s">
        <v>35</v>
      </c>
      <c r="B9" s="28" t="s">
        <v>36</v>
      </c>
      <c r="C9" s="12">
        <f t="shared" si="0"/>
        <v>17.100000000000001</v>
      </c>
      <c r="D9" s="12">
        <f t="shared" si="0"/>
        <v>3.7</v>
      </c>
      <c r="E9" s="12">
        <f t="shared" si="2"/>
        <v>44.54</v>
      </c>
      <c r="F9" s="12">
        <f t="shared" si="1"/>
        <v>9.5</v>
      </c>
      <c r="G9" s="12">
        <f t="shared" si="1"/>
        <v>35.6</v>
      </c>
      <c r="H9" s="12">
        <f t="shared" si="1"/>
        <v>3.3</v>
      </c>
      <c r="I9" s="12">
        <f t="shared" si="1"/>
        <v>32</v>
      </c>
      <c r="J9" s="12">
        <f t="shared" si="4"/>
        <v>32</v>
      </c>
      <c r="K9" s="12">
        <f t="shared" si="4"/>
        <v>3.9</v>
      </c>
      <c r="L9" s="12">
        <f t="shared" si="4"/>
        <v>35</v>
      </c>
      <c r="M9" s="12">
        <f t="shared" si="4"/>
        <v>17.5</v>
      </c>
      <c r="N9" s="12">
        <f t="shared" si="4"/>
        <v>32</v>
      </c>
    </row>
    <row r="10" spans="1:15" x14ac:dyDescent="0.25">
      <c r="A10" s="27" t="s">
        <v>4</v>
      </c>
      <c r="B10" s="28" t="s">
        <v>9</v>
      </c>
      <c r="C10" s="12">
        <f t="shared" si="0"/>
        <v>1.4339999999999999</v>
      </c>
      <c r="D10" s="12">
        <f t="shared" si="0"/>
        <v>15.843</v>
      </c>
      <c r="E10" s="12">
        <f t="shared" si="2"/>
        <v>1.0189999999999999</v>
      </c>
      <c r="F10" s="12">
        <f t="shared" si="1"/>
        <v>2.9260000000000002</v>
      </c>
      <c r="G10" s="12">
        <f t="shared" si="1"/>
        <v>21.704000000000001</v>
      </c>
      <c r="H10" s="12">
        <f t="shared" si="1"/>
        <v>21.265999999999998</v>
      </c>
      <c r="I10" s="12">
        <f t="shared" si="1"/>
        <v>4.7050000000000001</v>
      </c>
      <c r="J10" s="12">
        <f t="shared" si="4"/>
        <v>26.677</v>
      </c>
      <c r="K10" s="12">
        <f t="shared" si="4"/>
        <v>17.634</v>
      </c>
      <c r="L10" s="12">
        <f t="shared" si="4"/>
        <v>1.585</v>
      </c>
      <c r="M10" s="12">
        <f t="shared" si="4"/>
        <v>1.133</v>
      </c>
      <c r="N10" s="12">
        <f t="shared" si="4"/>
        <v>13.391999999999999</v>
      </c>
    </row>
    <row r="11" spans="1:15" x14ac:dyDescent="0.25">
      <c r="A11" s="27" t="s">
        <v>5</v>
      </c>
      <c r="B11" s="28" t="s">
        <v>9</v>
      </c>
      <c r="C11" s="12">
        <f t="shared" si="0"/>
        <v>23.190999999999999</v>
      </c>
      <c r="D11" s="12">
        <f t="shared" si="0"/>
        <v>18.702000000000002</v>
      </c>
      <c r="E11" s="12">
        <f t="shared" si="2"/>
        <v>6.7149999999999999</v>
      </c>
      <c r="F11" s="12">
        <f t="shared" si="1"/>
        <v>16.428999999999998</v>
      </c>
      <c r="G11" s="12">
        <f t="shared" si="1"/>
        <v>24.099</v>
      </c>
      <c r="H11" s="12">
        <f t="shared" si="1"/>
        <v>44.293999999999997</v>
      </c>
      <c r="I11" s="12">
        <f t="shared" si="1"/>
        <v>23.064</v>
      </c>
      <c r="J11" s="12">
        <f t="shared" si="4"/>
        <v>29.896000000000001</v>
      </c>
      <c r="K11" s="12">
        <f t="shared" si="4"/>
        <v>26.007000000000001</v>
      </c>
      <c r="L11" s="12">
        <f t="shared" si="4"/>
        <v>55.767000000000003</v>
      </c>
      <c r="M11" s="12">
        <f t="shared" si="4"/>
        <v>10.532</v>
      </c>
      <c r="N11" s="12">
        <f t="shared" si="4"/>
        <v>43.185000000000002</v>
      </c>
      <c r="O11" s="135">
        <f>SUM(C11:N11)</f>
        <v>321.88099999999997</v>
      </c>
    </row>
    <row r="12" spans="1:15" x14ac:dyDescent="0.25">
      <c r="A12" s="27" t="s">
        <v>42</v>
      </c>
      <c r="B12" s="28" t="s">
        <v>9</v>
      </c>
      <c r="C12" s="12">
        <f t="shared" si="0"/>
        <v>0</v>
      </c>
      <c r="D12" s="12">
        <f t="shared" si="0"/>
        <v>0</v>
      </c>
      <c r="E12" s="12">
        <f t="shared" si="2"/>
        <v>0</v>
      </c>
      <c r="F12" s="12">
        <f t="shared" si="1"/>
        <v>0</v>
      </c>
      <c r="G12" s="12">
        <f t="shared" si="1"/>
        <v>0</v>
      </c>
      <c r="H12" s="12">
        <f t="shared" si="1"/>
        <v>0</v>
      </c>
      <c r="I12" s="12">
        <f t="shared" si="1"/>
        <v>0</v>
      </c>
      <c r="J12" s="12">
        <f t="shared" si="4"/>
        <v>0</v>
      </c>
      <c r="K12" s="12">
        <f t="shared" si="4"/>
        <v>0</v>
      </c>
      <c r="L12" s="12">
        <f t="shared" si="4"/>
        <v>0.20399999999999999</v>
      </c>
      <c r="M12" s="12">
        <f t="shared" si="4"/>
        <v>0</v>
      </c>
      <c r="N12" s="12">
        <f t="shared" si="4"/>
        <v>0</v>
      </c>
    </row>
    <row r="13" spans="1:15" x14ac:dyDescent="0.25">
      <c r="A13" s="27" t="s">
        <v>11</v>
      </c>
      <c r="B13" s="28" t="s">
        <v>10</v>
      </c>
      <c r="C13" s="12">
        <f t="shared" si="0"/>
        <v>10494.03</v>
      </c>
      <c r="D13" s="12">
        <f t="shared" si="0"/>
        <v>11425.68</v>
      </c>
      <c r="E13" s="12">
        <f t="shared" si="2"/>
        <v>7547.43</v>
      </c>
      <c r="F13" s="12">
        <f t="shared" si="1"/>
        <v>5654.25</v>
      </c>
      <c r="G13" s="12">
        <f t="shared" si="1"/>
        <v>5714.3829999999998</v>
      </c>
      <c r="H13" s="12">
        <f t="shared" si="1"/>
        <v>3783.03</v>
      </c>
      <c r="I13" s="12">
        <f t="shared" si="1"/>
        <v>6159.7</v>
      </c>
      <c r="J13" s="12">
        <f t="shared" si="4"/>
        <v>6718.17</v>
      </c>
      <c r="K13" s="12">
        <f t="shared" si="4"/>
        <v>7771.24</v>
      </c>
      <c r="L13" s="12">
        <f t="shared" si="4"/>
        <v>7404.6350000000002</v>
      </c>
      <c r="M13" s="12">
        <f t="shared" si="4"/>
        <v>7124.192</v>
      </c>
      <c r="N13" s="12">
        <f t="shared" si="4"/>
        <v>9981.4699999999993</v>
      </c>
    </row>
    <row r="14" spans="1:15" x14ac:dyDescent="0.25">
      <c r="A14" s="27" t="s">
        <v>6</v>
      </c>
      <c r="B14" s="28" t="s">
        <v>10</v>
      </c>
      <c r="C14" s="12">
        <f t="shared" si="0"/>
        <v>340.428</v>
      </c>
      <c r="D14" s="12">
        <f t="shared" si="0"/>
        <v>77.052000000000007</v>
      </c>
      <c r="E14" s="12">
        <f t="shared" si="2"/>
        <v>395.01600000000002</v>
      </c>
      <c r="F14" s="12">
        <f t="shared" si="1"/>
        <v>1194.9780000000001</v>
      </c>
      <c r="G14" s="12">
        <f t="shared" si="1"/>
        <v>250.90199999999999</v>
      </c>
      <c r="H14" s="12">
        <f t="shared" si="1"/>
        <v>426.351</v>
      </c>
      <c r="I14" s="12">
        <f t="shared" si="1"/>
        <v>79.168000000000006</v>
      </c>
      <c r="J14" s="12">
        <f t="shared" si="4"/>
        <v>74.36699999999999</v>
      </c>
      <c r="K14" s="12">
        <f t="shared" si="4"/>
        <v>53.476999999999997</v>
      </c>
      <c r="L14" s="12">
        <f t="shared" si="4"/>
        <v>25.242999999999999</v>
      </c>
      <c r="M14" s="12">
        <f t="shared" si="4"/>
        <v>212.76300000000001</v>
      </c>
      <c r="N14" s="12">
        <f t="shared" si="4"/>
        <v>1557.68</v>
      </c>
    </row>
    <row r="15" spans="1:15" x14ac:dyDescent="0.25">
      <c r="A15" s="66" t="s">
        <v>7</v>
      </c>
      <c r="B15" s="67" t="s">
        <v>10</v>
      </c>
      <c r="C15" s="12">
        <f>C33+C51</f>
        <v>111.535</v>
      </c>
      <c r="D15" s="12">
        <f t="shared" ref="D15:N15" si="5">D33+D51</f>
        <v>113.78400000000001</v>
      </c>
      <c r="E15" s="12">
        <f t="shared" si="5"/>
        <v>141.99799999999999</v>
      </c>
      <c r="F15" s="12">
        <f t="shared" si="5"/>
        <v>142.761</v>
      </c>
      <c r="G15" s="12">
        <f t="shared" si="5"/>
        <v>146.886</v>
      </c>
      <c r="H15" s="12">
        <f t="shared" si="5"/>
        <v>186.25299999999999</v>
      </c>
      <c r="I15" s="12">
        <f t="shared" si="5"/>
        <v>195.489</v>
      </c>
      <c r="J15" s="12">
        <f t="shared" si="5"/>
        <v>186.09200000000001</v>
      </c>
      <c r="K15" s="12">
        <f t="shared" si="5"/>
        <v>175.821</v>
      </c>
      <c r="L15" s="12">
        <f t="shared" si="5"/>
        <v>169.43700000000001</v>
      </c>
      <c r="M15" s="12">
        <f t="shared" si="5"/>
        <v>141.66</v>
      </c>
      <c r="N15" s="12">
        <f t="shared" si="5"/>
        <v>156.124</v>
      </c>
    </row>
    <row r="16" spans="1:15" x14ac:dyDescent="0.25">
      <c r="A16" s="66" t="s">
        <v>30</v>
      </c>
      <c r="B16" s="67" t="s">
        <v>10</v>
      </c>
      <c r="C16" s="12">
        <f>C34+C52</f>
        <v>0</v>
      </c>
      <c r="D16" s="12">
        <f t="shared" ref="D16:N16" si="6">D34+D52</f>
        <v>1.135</v>
      </c>
      <c r="E16" s="12">
        <f t="shared" si="6"/>
        <v>1.4590000000000001</v>
      </c>
      <c r="F16" s="12">
        <f t="shared" si="6"/>
        <v>1.1639999999999999</v>
      </c>
      <c r="G16" s="12">
        <f t="shared" si="6"/>
        <v>1.3480000000000001</v>
      </c>
      <c r="H16" s="12">
        <f t="shared" si="6"/>
        <v>1.655</v>
      </c>
      <c r="I16" s="12">
        <f t="shared" si="6"/>
        <v>1.802</v>
      </c>
      <c r="J16" s="12">
        <f t="shared" si="6"/>
        <v>1.8720000000000001</v>
      </c>
      <c r="K16" s="12">
        <f t="shared" si="6"/>
        <v>1.359</v>
      </c>
      <c r="L16" s="12">
        <f t="shared" si="6"/>
        <v>1.8680000000000001</v>
      </c>
      <c r="M16" s="12">
        <f t="shared" si="6"/>
        <v>1.65</v>
      </c>
      <c r="N16" s="12">
        <f t="shared" si="6"/>
        <v>1.3839999999999999</v>
      </c>
    </row>
    <row r="17" spans="1:14" x14ac:dyDescent="0.25">
      <c r="A17" s="66" t="s">
        <v>37</v>
      </c>
      <c r="B17" s="67" t="s">
        <v>9</v>
      </c>
      <c r="C17" s="12">
        <f>C35+C53</f>
        <v>1123.1969999999999</v>
      </c>
      <c r="D17" s="12">
        <f t="shared" ref="D17:N17" si="7">D35+D53</f>
        <v>387.07799999999997</v>
      </c>
      <c r="E17" s="12">
        <f t="shared" si="7"/>
        <v>0</v>
      </c>
      <c r="F17" s="12">
        <f t="shared" si="7"/>
        <v>2060.2489999999998</v>
      </c>
      <c r="G17" s="12">
        <f t="shared" si="7"/>
        <v>2289.5830000000001</v>
      </c>
      <c r="H17" s="12">
        <f t="shared" si="7"/>
        <v>543.83199999999999</v>
      </c>
      <c r="I17" s="12">
        <f t="shared" si="7"/>
        <v>0</v>
      </c>
      <c r="J17" s="12">
        <f t="shared" si="7"/>
        <v>2780.14</v>
      </c>
      <c r="K17" s="12">
        <f t="shared" si="7"/>
        <v>1249.1020000000001</v>
      </c>
      <c r="L17" s="12">
        <f t="shared" si="7"/>
        <v>623.25</v>
      </c>
      <c r="M17" s="12">
        <f t="shared" si="7"/>
        <v>0</v>
      </c>
      <c r="N17" s="12">
        <f t="shared" si="7"/>
        <v>0</v>
      </c>
    </row>
    <row r="18" spans="1:14" x14ac:dyDescent="0.25">
      <c r="A18" s="66" t="s">
        <v>38</v>
      </c>
      <c r="B18" s="67" t="s">
        <v>9</v>
      </c>
      <c r="C18" s="12">
        <f>C36+C54</f>
        <v>3960.6329999999998</v>
      </c>
      <c r="D18" s="12">
        <f t="shared" ref="D18:N18" si="8">D36+D54</f>
        <v>0</v>
      </c>
      <c r="E18" s="12">
        <f t="shared" si="8"/>
        <v>0</v>
      </c>
      <c r="F18" s="12">
        <f t="shared" si="8"/>
        <v>0</v>
      </c>
      <c r="G18" s="12">
        <f t="shared" si="8"/>
        <v>0</v>
      </c>
      <c r="H18" s="12">
        <f t="shared" si="8"/>
        <v>0</v>
      </c>
      <c r="I18" s="12">
        <f t="shared" si="8"/>
        <v>0</v>
      </c>
      <c r="J18" s="12">
        <f t="shared" si="8"/>
        <v>0</v>
      </c>
      <c r="K18" s="12">
        <f t="shared" si="8"/>
        <v>0</v>
      </c>
      <c r="L18" s="12">
        <f t="shared" si="8"/>
        <v>0</v>
      </c>
      <c r="M18" s="12">
        <f t="shared" si="8"/>
        <v>0</v>
      </c>
      <c r="N18" s="12">
        <f t="shared" si="8"/>
        <v>0</v>
      </c>
    </row>
    <row r="19" spans="1:14" s="130" customFormat="1" x14ac:dyDescent="0.25">
      <c r="A19" s="131"/>
      <c r="B19" s="132"/>
      <c r="C19" s="133">
        <f t="shared" ref="C19:H19" si="9">(C8+C7)/1000</f>
        <v>21.664652</v>
      </c>
      <c r="D19" s="133">
        <f t="shared" si="9"/>
        <v>20.195326000000001</v>
      </c>
      <c r="E19" s="133">
        <f t="shared" si="9"/>
        <v>19.900444000000004</v>
      </c>
      <c r="F19" s="133">
        <f t="shared" si="9"/>
        <v>19.288979999999999</v>
      </c>
      <c r="G19" s="133">
        <f t="shared" si="9"/>
        <v>17.836655</v>
      </c>
      <c r="H19" s="133">
        <f t="shared" si="9"/>
        <v>19.489266999999998</v>
      </c>
      <c r="I19" s="133"/>
      <c r="J19" s="133"/>
      <c r="K19" s="133"/>
      <c r="L19" s="133"/>
      <c r="M19" s="133"/>
      <c r="N19" s="133"/>
    </row>
    <row r="20" spans="1:14" ht="13.5" thickBot="1" x14ac:dyDescent="0.35">
      <c r="A20" s="120" t="s">
        <v>16</v>
      </c>
      <c r="B20" s="120" t="s">
        <v>15</v>
      </c>
      <c r="C20" s="62">
        <v>1</v>
      </c>
      <c r="D20" s="62">
        <v>2</v>
      </c>
      <c r="E20" s="62">
        <v>3</v>
      </c>
      <c r="F20" s="62">
        <v>4</v>
      </c>
      <c r="G20" s="62">
        <v>5</v>
      </c>
      <c r="H20" s="62">
        <v>6</v>
      </c>
      <c r="I20" s="62">
        <v>7</v>
      </c>
      <c r="J20" s="62">
        <v>8</v>
      </c>
      <c r="K20" s="62">
        <v>9</v>
      </c>
      <c r="L20" s="62">
        <v>10</v>
      </c>
      <c r="M20" s="62">
        <v>11</v>
      </c>
      <c r="N20" s="62">
        <v>12</v>
      </c>
    </row>
    <row r="21" spans="1:14" ht="13" thickTop="1" x14ac:dyDescent="0.25">
      <c r="A21" s="27" t="s">
        <v>8</v>
      </c>
      <c r="B21" s="28" t="s">
        <v>9</v>
      </c>
      <c r="C21" s="21"/>
      <c r="D21" s="25"/>
      <c r="E21" s="26"/>
      <c r="F21" s="21"/>
      <c r="G21" s="25"/>
      <c r="H21" s="25"/>
      <c r="I21" s="25"/>
      <c r="J21" s="25"/>
      <c r="K21" s="25"/>
      <c r="L21" s="25"/>
      <c r="M21" s="25"/>
      <c r="N21" s="25"/>
    </row>
    <row r="22" spans="1:14" x14ac:dyDescent="0.25">
      <c r="A22" s="27" t="s">
        <v>0</v>
      </c>
      <c r="B22" s="28" t="s">
        <v>9</v>
      </c>
      <c r="C22" s="10"/>
      <c r="D22" s="9">
        <v>0.34799999999999998</v>
      </c>
      <c r="E22" s="24">
        <v>1.117</v>
      </c>
      <c r="F22" s="24">
        <v>7.3999999999999996E-2</v>
      </c>
      <c r="G22" s="43"/>
      <c r="H22" s="43">
        <v>0.19800000000000001</v>
      </c>
      <c r="I22" s="43"/>
      <c r="J22" s="10">
        <v>0.19400000000000001</v>
      </c>
      <c r="K22" s="10"/>
      <c r="L22" s="10">
        <v>0.33200000000000002</v>
      </c>
      <c r="M22" s="43"/>
      <c r="N22" s="43">
        <v>0.53400000000000003</v>
      </c>
    </row>
    <row r="23" spans="1:14" x14ac:dyDescent="0.25">
      <c r="A23" s="27" t="s">
        <v>1</v>
      </c>
      <c r="B23" s="28" t="s">
        <v>9</v>
      </c>
      <c r="C23" s="43">
        <v>4639.5749999999998</v>
      </c>
      <c r="D23" s="9">
        <v>754.49400000000003</v>
      </c>
      <c r="E23" s="24">
        <v>1691.223</v>
      </c>
      <c r="F23" s="24">
        <v>401.84199999999998</v>
      </c>
      <c r="G23" s="43">
        <v>59.942</v>
      </c>
      <c r="H23" s="43">
        <v>1631.9069999999999</v>
      </c>
      <c r="I23" s="43">
        <v>119.77500000000001</v>
      </c>
      <c r="J23" s="43"/>
      <c r="K23" s="43"/>
      <c r="L23" s="43"/>
      <c r="M23" s="43">
        <v>1.4E-2</v>
      </c>
      <c r="N23" s="43"/>
    </row>
    <row r="24" spans="1:14" x14ac:dyDescent="0.25">
      <c r="A24" s="107" t="s">
        <v>40</v>
      </c>
      <c r="B24" s="28" t="s">
        <v>9</v>
      </c>
      <c r="C24" s="43"/>
      <c r="D24" s="9"/>
      <c r="E24" s="24"/>
      <c r="F24" s="24"/>
      <c r="G24" s="43"/>
      <c r="H24" s="43"/>
      <c r="I24" s="43"/>
      <c r="J24" s="43"/>
      <c r="K24" s="43"/>
      <c r="L24" s="43"/>
      <c r="M24" s="43"/>
      <c r="N24" s="43"/>
    </row>
    <row r="25" spans="1:14" x14ac:dyDescent="0.25">
      <c r="A25" s="27" t="s">
        <v>2</v>
      </c>
      <c r="B25" s="28" t="s">
        <v>9</v>
      </c>
      <c r="C25" s="43">
        <v>2321.085</v>
      </c>
      <c r="D25" s="9">
        <v>2670.4450000000002</v>
      </c>
      <c r="E25" s="24">
        <v>3729.2310000000002</v>
      </c>
      <c r="F25" s="24">
        <v>5433.4369999999999</v>
      </c>
      <c r="G25" s="43">
        <v>962.14099999999996</v>
      </c>
      <c r="H25" s="43">
        <v>968.59100000000001</v>
      </c>
      <c r="I25" s="43">
        <v>816.16099999999994</v>
      </c>
      <c r="J25" s="43">
        <v>3499.098</v>
      </c>
      <c r="K25" s="43">
        <v>3568.5309999999999</v>
      </c>
      <c r="L25" s="43">
        <v>3443.3789999999999</v>
      </c>
      <c r="M25" s="43">
        <v>2991.63</v>
      </c>
      <c r="N25" s="43">
        <v>5707.9449999999997</v>
      </c>
    </row>
    <row r="26" spans="1:14" x14ac:dyDescent="0.25">
      <c r="A26" s="27" t="s">
        <v>39</v>
      </c>
      <c r="B26" s="28" t="s">
        <v>9</v>
      </c>
      <c r="C26" s="43">
        <v>2346.23</v>
      </c>
      <c r="D26" s="9">
        <v>2826.8809999999999</v>
      </c>
      <c r="E26" s="24">
        <v>3061.2420000000002</v>
      </c>
      <c r="F26" s="24">
        <v>2610.8879999999999</v>
      </c>
      <c r="G26" s="43">
        <v>2014.5440000000001</v>
      </c>
      <c r="H26" s="43">
        <v>2446.3670000000002</v>
      </c>
      <c r="I26" s="43">
        <v>2071.7930000000001</v>
      </c>
      <c r="J26" s="43">
        <v>2493.6869999999999</v>
      </c>
      <c r="K26" s="43">
        <v>2430.81</v>
      </c>
      <c r="L26" s="43">
        <v>2014.2560000000001</v>
      </c>
      <c r="M26" s="43">
        <v>2560.4870000000001</v>
      </c>
      <c r="N26" s="43">
        <v>2467.3609999999999</v>
      </c>
    </row>
    <row r="27" spans="1:14" x14ac:dyDescent="0.25">
      <c r="A27" s="27" t="s">
        <v>35</v>
      </c>
      <c r="B27" s="28" t="s">
        <v>36</v>
      </c>
      <c r="C27" s="43"/>
      <c r="D27" s="9"/>
      <c r="E27" s="24"/>
      <c r="F27" s="24"/>
      <c r="G27" s="43"/>
      <c r="H27" s="43"/>
      <c r="I27" s="43"/>
      <c r="J27" s="43"/>
      <c r="K27" s="43"/>
      <c r="L27" s="43"/>
      <c r="M27" s="43"/>
      <c r="N27" s="43"/>
    </row>
    <row r="28" spans="1:14" x14ac:dyDescent="0.25">
      <c r="A28" s="27" t="s">
        <v>4</v>
      </c>
      <c r="B28" s="28" t="s">
        <v>9</v>
      </c>
      <c r="C28" s="44"/>
      <c r="D28" s="9"/>
      <c r="E28" s="19"/>
      <c r="F28" s="19"/>
      <c r="G28" s="10"/>
      <c r="H28" s="43"/>
      <c r="I28" s="10"/>
      <c r="J28" s="44"/>
      <c r="K28" s="44"/>
      <c r="L28" s="44"/>
      <c r="M28" s="44"/>
      <c r="N28" s="44"/>
    </row>
    <row r="29" spans="1:14" x14ac:dyDescent="0.25">
      <c r="A29" s="27" t="s">
        <v>5</v>
      </c>
      <c r="B29" s="28" t="s">
        <v>9</v>
      </c>
      <c r="C29" s="44"/>
      <c r="D29" s="9"/>
      <c r="E29" s="19">
        <v>3.7999999999999999E-2</v>
      </c>
      <c r="F29" s="19"/>
      <c r="G29" s="10"/>
      <c r="H29" s="43"/>
      <c r="I29" s="22"/>
      <c r="J29" s="44"/>
      <c r="K29" s="44"/>
      <c r="L29" s="44"/>
      <c r="M29" s="44"/>
      <c r="N29" s="43"/>
    </row>
    <row r="30" spans="1:14" x14ac:dyDescent="0.25">
      <c r="A30" s="27" t="s">
        <v>42</v>
      </c>
      <c r="B30" s="28" t="s">
        <v>9</v>
      </c>
      <c r="C30" s="44"/>
      <c r="D30" s="9"/>
      <c r="E30" s="19"/>
      <c r="F30" s="19"/>
      <c r="G30" s="10"/>
      <c r="H30" s="43"/>
      <c r="I30" s="22"/>
      <c r="J30" s="44"/>
      <c r="K30" s="44"/>
      <c r="L30" s="44"/>
      <c r="M30" s="44"/>
      <c r="N30" s="43"/>
    </row>
    <row r="31" spans="1:14" x14ac:dyDescent="0.25">
      <c r="A31" s="27" t="s">
        <v>11</v>
      </c>
      <c r="B31" s="28" t="s">
        <v>10</v>
      </c>
      <c r="C31" s="44"/>
      <c r="D31" s="9"/>
      <c r="E31" s="19"/>
      <c r="F31" s="19"/>
      <c r="G31" s="10"/>
      <c r="H31" s="10"/>
      <c r="I31" s="22"/>
      <c r="J31" s="44"/>
      <c r="K31" s="44"/>
      <c r="L31" s="44"/>
      <c r="M31" s="44"/>
      <c r="N31" s="44"/>
    </row>
    <row r="32" spans="1:14" x14ac:dyDescent="0.25">
      <c r="A32" s="27" t="s">
        <v>6</v>
      </c>
      <c r="B32" s="28" t="s">
        <v>10</v>
      </c>
      <c r="C32" s="43">
        <v>79.587999999999994</v>
      </c>
      <c r="D32" s="9">
        <v>77.052000000000007</v>
      </c>
      <c r="E32" s="24">
        <v>242.68</v>
      </c>
      <c r="F32" s="24">
        <v>53.384</v>
      </c>
      <c r="G32" s="10">
        <v>24.641999999999999</v>
      </c>
      <c r="H32" s="10">
        <v>53.581000000000003</v>
      </c>
      <c r="I32" s="22">
        <v>28.628</v>
      </c>
      <c r="J32" s="43">
        <v>25.216999999999999</v>
      </c>
      <c r="K32" s="43">
        <v>53.476999999999997</v>
      </c>
      <c r="L32" s="43">
        <v>25.242999999999999</v>
      </c>
      <c r="M32" s="43">
        <v>188.083</v>
      </c>
      <c r="N32" s="43">
        <v>1483.1010000000001</v>
      </c>
    </row>
    <row r="33" spans="1:14" x14ac:dyDescent="0.25">
      <c r="A33" s="27" t="s">
        <v>7</v>
      </c>
      <c r="B33" s="28" t="s">
        <v>10</v>
      </c>
      <c r="C33" s="43"/>
      <c r="D33" s="9"/>
      <c r="E33" s="24"/>
      <c r="F33" s="24"/>
      <c r="G33" s="10"/>
      <c r="H33" s="10"/>
      <c r="I33" s="22"/>
      <c r="J33" s="43"/>
      <c r="K33" s="43"/>
      <c r="L33" s="43"/>
      <c r="M33" s="43"/>
      <c r="N33" s="43"/>
    </row>
    <row r="34" spans="1:14" x14ac:dyDescent="0.25">
      <c r="A34" s="27" t="s">
        <v>30</v>
      </c>
      <c r="B34" s="28" t="s">
        <v>10</v>
      </c>
      <c r="C34" s="43"/>
      <c r="D34" s="9"/>
      <c r="E34" s="24"/>
      <c r="F34" s="24"/>
      <c r="G34" s="10"/>
      <c r="H34" s="10"/>
      <c r="I34" s="22"/>
      <c r="J34" s="43"/>
      <c r="K34" s="43"/>
      <c r="L34" s="43"/>
      <c r="M34" s="43"/>
      <c r="N34" s="43"/>
    </row>
    <row r="35" spans="1:14" x14ac:dyDescent="0.25">
      <c r="A35" s="27" t="s">
        <v>37</v>
      </c>
      <c r="B35" s="28" t="s">
        <v>9</v>
      </c>
      <c r="C35" s="43"/>
      <c r="D35" s="9"/>
      <c r="E35" s="24"/>
      <c r="F35" s="24"/>
      <c r="G35" s="10"/>
      <c r="H35" s="10"/>
      <c r="I35" s="22"/>
      <c r="J35" s="43"/>
      <c r="K35" s="43"/>
      <c r="L35" s="43"/>
      <c r="M35" s="43"/>
      <c r="N35" s="43"/>
    </row>
    <row r="36" spans="1:14" x14ac:dyDescent="0.25">
      <c r="A36" s="27" t="s">
        <v>38</v>
      </c>
      <c r="B36" s="28" t="s">
        <v>9</v>
      </c>
      <c r="C36" s="10"/>
      <c r="D36" s="9"/>
      <c r="E36" s="9"/>
      <c r="F36" s="10"/>
      <c r="G36" s="10"/>
      <c r="H36" s="22"/>
      <c r="I36" s="22"/>
      <c r="J36" s="10"/>
      <c r="K36" s="10"/>
      <c r="L36" s="10"/>
      <c r="M36" s="10"/>
      <c r="N36" s="10"/>
    </row>
    <row r="38" spans="1:14" ht="13.5" thickBot="1" x14ac:dyDescent="0.35">
      <c r="A38" s="105" t="s">
        <v>17</v>
      </c>
      <c r="B38" s="7" t="s">
        <v>15</v>
      </c>
      <c r="C38" s="110">
        <v>1</v>
      </c>
      <c r="D38" s="8">
        <v>2</v>
      </c>
      <c r="E38" s="110">
        <v>3</v>
      </c>
      <c r="F38" s="8">
        <v>4</v>
      </c>
      <c r="G38" s="110">
        <v>5</v>
      </c>
      <c r="H38" s="8">
        <v>6</v>
      </c>
      <c r="I38" s="110">
        <v>7</v>
      </c>
      <c r="J38" s="8">
        <v>8</v>
      </c>
      <c r="K38" s="108">
        <v>9</v>
      </c>
      <c r="L38" s="8">
        <v>10</v>
      </c>
      <c r="M38" s="8">
        <v>11</v>
      </c>
      <c r="N38" s="8">
        <v>12</v>
      </c>
    </row>
    <row r="39" spans="1:14" ht="13" thickTop="1" x14ac:dyDescent="0.25">
      <c r="A39" s="106" t="s">
        <v>8</v>
      </c>
      <c r="B39" s="42" t="s">
        <v>9</v>
      </c>
      <c r="C39" s="111">
        <v>27226.061000000002</v>
      </c>
      <c r="D39" s="98">
        <v>28557.212</v>
      </c>
      <c r="E39" s="113">
        <v>32492.824000000001</v>
      </c>
      <c r="F39" s="25">
        <v>32911.652999999998</v>
      </c>
      <c r="G39" s="113">
        <v>36218.949000000001</v>
      </c>
      <c r="H39" s="25">
        <v>42282.468000000001</v>
      </c>
      <c r="I39" s="113">
        <v>34218.839</v>
      </c>
      <c r="J39" s="25">
        <v>34369.487000000001</v>
      </c>
      <c r="K39" s="112">
        <v>33776.69</v>
      </c>
      <c r="L39" s="25">
        <v>33265.029000000002</v>
      </c>
      <c r="M39" s="21">
        <v>28516.993999999999</v>
      </c>
      <c r="N39" s="25">
        <v>47690.54</v>
      </c>
    </row>
    <row r="40" spans="1:14" x14ac:dyDescent="0.25">
      <c r="A40" s="107" t="s">
        <v>0</v>
      </c>
      <c r="B40" s="28" t="s">
        <v>9</v>
      </c>
      <c r="C40" s="103">
        <v>1.0289999999999999</v>
      </c>
      <c r="D40" s="97">
        <v>0.81200000000000006</v>
      </c>
      <c r="E40" s="103">
        <v>1.0409999999999999</v>
      </c>
      <c r="F40" s="10">
        <v>4.6589999999999998</v>
      </c>
      <c r="G40" s="104">
        <v>0.193</v>
      </c>
      <c r="H40" s="10">
        <v>1.206</v>
      </c>
      <c r="I40" s="103">
        <v>2.7069999999999999</v>
      </c>
      <c r="J40" s="9">
        <v>5.0549999999999997</v>
      </c>
      <c r="K40" s="109">
        <v>0.65800000000000003</v>
      </c>
      <c r="L40" s="10">
        <v>3.7280000000000002</v>
      </c>
      <c r="M40" s="10">
        <v>12.112</v>
      </c>
      <c r="N40" s="10">
        <v>2.1869999999999998</v>
      </c>
    </row>
    <row r="41" spans="1:14" x14ac:dyDescent="0.25">
      <c r="A41" s="107" t="s">
        <v>1</v>
      </c>
      <c r="B41" s="28" t="s">
        <v>9</v>
      </c>
      <c r="C41" s="103">
        <v>24201.083999999999</v>
      </c>
      <c r="D41" s="97">
        <v>28428.132000000001</v>
      </c>
      <c r="E41" s="103">
        <v>32302.289000000001</v>
      </c>
      <c r="F41" s="10">
        <v>28786.571</v>
      </c>
      <c r="G41" s="104">
        <v>31950.080999999998</v>
      </c>
      <c r="H41" s="10">
        <v>44921.900999999998</v>
      </c>
      <c r="I41" s="103">
        <v>23023.418000000001</v>
      </c>
      <c r="J41" s="9">
        <v>26356.343000000001</v>
      </c>
      <c r="K41" s="109">
        <v>32349.343000000001</v>
      </c>
      <c r="L41" s="10">
        <v>31451.37</v>
      </c>
      <c r="M41" s="10">
        <v>30484.149000000001</v>
      </c>
      <c r="N41" s="10">
        <v>61970.576000000001</v>
      </c>
    </row>
    <row r="42" spans="1:14" x14ac:dyDescent="0.25">
      <c r="A42" s="107" t="s">
        <v>40</v>
      </c>
      <c r="B42" s="28" t="s">
        <v>9</v>
      </c>
      <c r="C42" s="103"/>
      <c r="D42" s="97"/>
      <c r="E42" s="103"/>
      <c r="F42" s="10"/>
      <c r="G42" s="104"/>
      <c r="H42" s="10"/>
      <c r="I42" s="103">
        <v>0.60599999999999998</v>
      </c>
      <c r="J42" s="9"/>
      <c r="K42" s="109"/>
      <c r="L42" s="10"/>
      <c r="M42" s="10"/>
      <c r="N42" s="10"/>
    </row>
    <row r="43" spans="1:14" x14ac:dyDescent="0.25">
      <c r="A43" s="107" t="s">
        <v>2</v>
      </c>
      <c r="B43" s="28" t="s">
        <v>9</v>
      </c>
      <c r="C43" s="103">
        <v>13841.708000000001</v>
      </c>
      <c r="D43" s="97">
        <v>11983.749</v>
      </c>
      <c r="E43" s="103">
        <v>10232.022000000001</v>
      </c>
      <c r="F43" s="10">
        <v>8990.2819999999992</v>
      </c>
      <c r="G43" s="104">
        <v>13507.749</v>
      </c>
      <c r="H43" s="10">
        <v>15016.339</v>
      </c>
      <c r="I43" s="103">
        <v>13599.125</v>
      </c>
      <c r="J43" s="9">
        <v>13116.136</v>
      </c>
      <c r="K43" s="109">
        <v>15498.225</v>
      </c>
      <c r="L43" s="10">
        <v>12751.467000000001</v>
      </c>
      <c r="M43" s="10">
        <v>12218.116</v>
      </c>
      <c r="N43" s="10">
        <v>26408.245999999999</v>
      </c>
    </row>
    <row r="44" spans="1:14" x14ac:dyDescent="0.25">
      <c r="A44" s="107" t="s">
        <v>39</v>
      </c>
      <c r="B44" s="28" t="s">
        <v>9</v>
      </c>
      <c r="C44" s="103">
        <v>3155.6289999999999</v>
      </c>
      <c r="D44" s="97">
        <v>2714.2510000000002</v>
      </c>
      <c r="E44" s="103">
        <v>2877.9490000000001</v>
      </c>
      <c r="F44" s="10">
        <v>2254.373</v>
      </c>
      <c r="G44" s="104">
        <v>1352.221</v>
      </c>
      <c r="H44" s="10">
        <v>1057.97</v>
      </c>
      <c r="I44" s="103">
        <v>1046.6120000000001</v>
      </c>
      <c r="J44" s="9">
        <v>995.46900000000005</v>
      </c>
      <c r="K44" s="109">
        <v>1038.5129999999999</v>
      </c>
      <c r="L44" s="10">
        <v>1739.021</v>
      </c>
      <c r="M44" s="10">
        <v>1706.423</v>
      </c>
      <c r="N44" s="10">
        <v>2159.0590000000002</v>
      </c>
    </row>
    <row r="45" spans="1:14" x14ac:dyDescent="0.25">
      <c r="A45" s="107" t="s">
        <v>35</v>
      </c>
      <c r="B45" s="28" t="s">
        <v>36</v>
      </c>
      <c r="C45" s="103">
        <v>17.100000000000001</v>
      </c>
      <c r="D45" s="97">
        <v>3.7</v>
      </c>
      <c r="E45" s="103">
        <v>44.54</v>
      </c>
      <c r="F45" s="10">
        <v>9.5</v>
      </c>
      <c r="G45" s="104">
        <v>35.6</v>
      </c>
      <c r="H45" s="10">
        <v>3.3</v>
      </c>
      <c r="I45" s="103">
        <v>32</v>
      </c>
      <c r="J45" s="9">
        <v>32</v>
      </c>
      <c r="K45" s="109">
        <v>3.9</v>
      </c>
      <c r="L45" s="10">
        <v>35</v>
      </c>
      <c r="M45" s="10">
        <v>17.5</v>
      </c>
      <c r="N45" s="10">
        <v>32</v>
      </c>
    </row>
    <row r="46" spans="1:14" x14ac:dyDescent="0.25">
      <c r="A46" s="107" t="s">
        <v>4</v>
      </c>
      <c r="B46" s="28" t="s">
        <v>9</v>
      </c>
      <c r="C46" s="103">
        <v>1.4339999999999999</v>
      </c>
      <c r="D46" s="97">
        <v>15.843</v>
      </c>
      <c r="E46" s="103">
        <v>1.0189999999999999</v>
      </c>
      <c r="F46" s="10">
        <v>2.9260000000000002</v>
      </c>
      <c r="G46" s="104">
        <v>21.704000000000001</v>
      </c>
      <c r="H46" s="10">
        <v>21.265999999999998</v>
      </c>
      <c r="I46" s="103">
        <v>4.7050000000000001</v>
      </c>
      <c r="J46" s="9">
        <v>26.677</v>
      </c>
      <c r="K46" s="109">
        <v>17.634</v>
      </c>
      <c r="L46" s="10">
        <v>1.585</v>
      </c>
      <c r="M46" s="10">
        <v>1.133</v>
      </c>
      <c r="N46" s="10">
        <v>13.391999999999999</v>
      </c>
    </row>
    <row r="47" spans="1:14" x14ac:dyDescent="0.25">
      <c r="A47" s="107" t="s">
        <v>5</v>
      </c>
      <c r="B47" s="28" t="s">
        <v>9</v>
      </c>
      <c r="C47" s="103">
        <v>23.190999999999999</v>
      </c>
      <c r="D47" s="97">
        <v>18.702000000000002</v>
      </c>
      <c r="E47" s="103">
        <v>6.6769999999999996</v>
      </c>
      <c r="F47" s="10">
        <v>16.428999999999998</v>
      </c>
      <c r="G47" s="104">
        <v>24.099</v>
      </c>
      <c r="H47" s="10">
        <v>44.293999999999997</v>
      </c>
      <c r="I47" s="103">
        <v>23.064</v>
      </c>
      <c r="J47" s="9">
        <v>29.896000000000001</v>
      </c>
      <c r="K47" s="109">
        <v>26.007000000000001</v>
      </c>
      <c r="L47" s="10">
        <v>55.767000000000003</v>
      </c>
      <c r="M47" s="10">
        <v>10.532</v>
      </c>
      <c r="N47" s="10">
        <v>43.185000000000002</v>
      </c>
    </row>
    <row r="48" spans="1:14" x14ac:dyDescent="0.25">
      <c r="A48" s="107" t="s">
        <v>42</v>
      </c>
      <c r="B48" s="28" t="s">
        <v>9</v>
      </c>
      <c r="C48" s="103"/>
      <c r="D48" s="97"/>
      <c r="E48" s="103"/>
      <c r="F48" s="10"/>
      <c r="G48" s="104"/>
      <c r="H48" s="10"/>
      <c r="I48" s="103"/>
      <c r="J48" s="9"/>
      <c r="K48" s="109"/>
      <c r="L48" s="10">
        <v>0.20399999999999999</v>
      </c>
      <c r="M48" s="10"/>
      <c r="N48" s="10"/>
    </row>
    <row r="49" spans="1:14" x14ac:dyDescent="0.25">
      <c r="A49" s="107" t="s">
        <v>11</v>
      </c>
      <c r="B49" s="28" t="s">
        <v>10</v>
      </c>
      <c r="C49" s="103">
        <v>10494.03</v>
      </c>
      <c r="D49" s="97">
        <v>11425.68</v>
      </c>
      <c r="E49" s="103">
        <v>7547.43</v>
      </c>
      <c r="F49" s="10">
        <v>5654.25</v>
      </c>
      <c r="G49" s="104">
        <v>5714.3829999999998</v>
      </c>
      <c r="H49" s="10">
        <v>3783.03</v>
      </c>
      <c r="I49" s="103">
        <v>6159.7</v>
      </c>
      <c r="J49" s="9">
        <v>6718.17</v>
      </c>
      <c r="K49" s="109">
        <v>7771.24</v>
      </c>
      <c r="L49" s="10">
        <v>7404.6350000000002</v>
      </c>
      <c r="M49" s="10">
        <v>7124.192</v>
      </c>
      <c r="N49" s="10">
        <v>9981.4699999999993</v>
      </c>
    </row>
    <row r="50" spans="1:14" x14ac:dyDescent="0.25">
      <c r="A50" s="107" t="s">
        <v>6</v>
      </c>
      <c r="B50" s="28" t="s">
        <v>10</v>
      </c>
      <c r="C50" s="103">
        <v>260.83999999999997</v>
      </c>
      <c r="D50" s="97"/>
      <c r="E50" s="103">
        <v>152.33600000000001</v>
      </c>
      <c r="F50" s="10">
        <v>1141.5940000000001</v>
      </c>
      <c r="G50" s="104">
        <v>226.26</v>
      </c>
      <c r="H50" s="10">
        <v>372.77</v>
      </c>
      <c r="I50" s="103">
        <v>50.54</v>
      </c>
      <c r="J50" s="9">
        <v>49.15</v>
      </c>
      <c r="K50" s="109"/>
      <c r="L50" s="10"/>
      <c r="M50" s="10">
        <v>24.68</v>
      </c>
      <c r="N50" s="10">
        <v>74.578999999999994</v>
      </c>
    </row>
    <row r="51" spans="1:14" x14ac:dyDescent="0.25">
      <c r="A51" s="107" t="s">
        <v>7</v>
      </c>
      <c r="B51" s="28" t="s">
        <v>10</v>
      </c>
      <c r="C51" s="103">
        <v>111.535</v>
      </c>
      <c r="D51" s="97">
        <v>113.78400000000001</v>
      </c>
      <c r="E51" s="103">
        <v>141.99799999999999</v>
      </c>
      <c r="F51" s="10">
        <v>142.761</v>
      </c>
      <c r="G51" s="104">
        <v>146.886</v>
      </c>
      <c r="H51" s="10">
        <v>186.25299999999999</v>
      </c>
      <c r="I51" s="103">
        <v>195.489</v>
      </c>
      <c r="J51" s="9">
        <v>186.09200000000001</v>
      </c>
      <c r="K51" s="109">
        <v>175.821</v>
      </c>
      <c r="L51" s="10">
        <v>169.43700000000001</v>
      </c>
      <c r="M51" s="10">
        <v>141.66</v>
      </c>
      <c r="N51" s="10">
        <v>156.124</v>
      </c>
    </row>
    <row r="52" spans="1:14" x14ac:dyDescent="0.25">
      <c r="A52" s="27" t="s">
        <v>30</v>
      </c>
      <c r="B52" s="28" t="s">
        <v>10</v>
      </c>
      <c r="C52" s="10"/>
      <c r="D52" s="97">
        <v>1.135</v>
      </c>
      <c r="E52" s="10">
        <v>1.4590000000000001</v>
      </c>
      <c r="F52" s="10">
        <v>1.1639999999999999</v>
      </c>
      <c r="G52" s="9">
        <v>1.3480000000000001</v>
      </c>
      <c r="H52" s="10">
        <v>1.655</v>
      </c>
      <c r="I52" s="10">
        <v>1.802</v>
      </c>
      <c r="J52" s="9">
        <v>1.8720000000000001</v>
      </c>
      <c r="K52" s="10">
        <v>1.359</v>
      </c>
      <c r="L52" s="10">
        <v>1.8680000000000001</v>
      </c>
      <c r="M52" s="10">
        <v>1.65</v>
      </c>
      <c r="N52" s="10">
        <v>1.3839999999999999</v>
      </c>
    </row>
    <row r="53" spans="1:14" x14ac:dyDescent="0.25">
      <c r="A53" s="27" t="s">
        <v>37</v>
      </c>
      <c r="B53" s="28" t="s">
        <v>9</v>
      </c>
      <c r="C53" s="10">
        <v>1123.1969999999999</v>
      </c>
      <c r="D53" s="97">
        <v>387.07799999999997</v>
      </c>
      <c r="E53" s="10"/>
      <c r="F53" s="10">
        <v>2060.2489999999998</v>
      </c>
      <c r="G53" s="9">
        <v>2289.5830000000001</v>
      </c>
      <c r="H53" s="10">
        <v>543.83199999999999</v>
      </c>
      <c r="I53" s="10"/>
      <c r="J53" s="9">
        <v>2780.14</v>
      </c>
      <c r="K53" s="10">
        <v>1249.1020000000001</v>
      </c>
      <c r="L53" s="10">
        <v>623.25</v>
      </c>
      <c r="M53" s="10"/>
      <c r="N53" s="10"/>
    </row>
    <row r="54" spans="1:14" x14ac:dyDescent="0.25">
      <c r="A54" s="27" t="s">
        <v>38</v>
      </c>
      <c r="B54" s="28" t="s">
        <v>9</v>
      </c>
      <c r="C54" s="10">
        <v>3960.6329999999998</v>
      </c>
      <c r="D54" s="97"/>
      <c r="E54" s="10"/>
      <c r="F54" s="10"/>
      <c r="G54" s="9"/>
      <c r="H54" s="10"/>
      <c r="I54" s="10"/>
      <c r="J54" s="9"/>
      <c r="K54" s="10"/>
      <c r="L54" s="10"/>
      <c r="M54" s="10"/>
      <c r="N54" s="10"/>
    </row>
    <row r="55" spans="1:14" ht="13" x14ac:dyDescent="0.3">
      <c r="A55" s="345" t="s">
        <v>13</v>
      </c>
      <c r="B55" s="345"/>
      <c r="C55" s="345"/>
      <c r="D55" s="345"/>
      <c r="E55" s="345"/>
      <c r="F55" s="345"/>
      <c r="G55" s="345"/>
      <c r="H55" s="345"/>
      <c r="I55" s="345"/>
      <c r="J55" s="345"/>
      <c r="K55" s="345"/>
      <c r="L55" s="345"/>
      <c r="M55" s="345"/>
      <c r="N55" s="345"/>
    </row>
    <row r="56" spans="1:14" ht="13.5" thickBot="1" x14ac:dyDescent="0.35">
      <c r="A56" s="5" t="s">
        <v>14</v>
      </c>
      <c r="B56" s="5" t="s">
        <v>15</v>
      </c>
      <c r="C56" s="6">
        <v>1</v>
      </c>
      <c r="D56" s="6">
        <v>2</v>
      </c>
      <c r="E56" s="6">
        <v>3</v>
      </c>
      <c r="F56" s="6">
        <v>4</v>
      </c>
      <c r="G56" s="6">
        <v>5</v>
      </c>
      <c r="H56" s="6">
        <v>6</v>
      </c>
      <c r="I56" s="6">
        <v>7</v>
      </c>
      <c r="J56" s="6">
        <v>8</v>
      </c>
      <c r="K56" s="6">
        <v>9</v>
      </c>
      <c r="L56" s="6">
        <v>10</v>
      </c>
      <c r="M56" s="6">
        <v>11</v>
      </c>
      <c r="N56" s="6">
        <v>12</v>
      </c>
    </row>
    <row r="57" spans="1:14" ht="13" thickTop="1" x14ac:dyDescent="0.25">
      <c r="A57" s="27" t="s">
        <v>8</v>
      </c>
      <c r="B57" s="28" t="s">
        <v>22</v>
      </c>
      <c r="C57" s="4">
        <f t="shared" ref="C57:C72" si="10">C75+C93</f>
        <v>153010463</v>
      </c>
      <c r="D57" s="4">
        <f t="shared" ref="D57:N57" si="11">D75+D93</f>
        <v>160491531</v>
      </c>
      <c r="E57" s="4">
        <f t="shared" si="11"/>
        <v>182609671</v>
      </c>
      <c r="F57" s="4">
        <f t="shared" si="11"/>
        <v>184963490</v>
      </c>
      <c r="G57" s="4">
        <f t="shared" si="11"/>
        <v>203550494</v>
      </c>
      <c r="H57" s="4">
        <f t="shared" si="11"/>
        <v>237627470</v>
      </c>
      <c r="I57" s="4">
        <f t="shared" si="11"/>
        <v>213114928</v>
      </c>
      <c r="J57" s="4">
        <f t="shared" si="11"/>
        <v>214053166</v>
      </c>
      <c r="K57" s="4">
        <f t="shared" si="11"/>
        <v>210361225</v>
      </c>
      <c r="L57" s="4">
        <f t="shared" si="11"/>
        <v>207174601</v>
      </c>
      <c r="M57" s="4">
        <f t="shared" si="11"/>
        <v>177603839</v>
      </c>
      <c r="N57" s="4">
        <f t="shared" si="11"/>
        <v>297016683</v>
      </c>
    </row>
    <row r="58" spans="1:14" x14ac:dyDescent="0.25">
      <c r="A58" s="27" t="s">
        <v>0</v>
      </c>
      <c r="B58" s="28" t="s">
        <v>22</v>
      </c>
      <c r="C58" s="4">
        <f t="shared" si="10"/>
        <v>5783</v>
      </c>
      <c r="D58" s="4">
        <f t="shared" ref="D58:N58" si="12">D76+D94</f>
        <v>6519</v>
      </c>
      <c r="E58" s="4">
        <f t="shared" si="12"/>
        <v>12128</v>
      </c>
      <c r="F58" s="4">
        <f t="shared" si="12"/>
        <v>26600</v>
      </c>
      <c r="G58" s="4">
        <f t="shared" si="12"/>
        <v>1085</v>
      </c>
      <c r="H58" s="4">
        <f t="shared" si="12"/>
        <v>7890</v>
      </c>
      <c r="I58" s="4">
        <f t="shared" si="12"/>
        <v>16858</v>
      </c>
      <c r="J58" s="4">
        <f t="shared" si="12"/>
        <v>32691</v>
      </c>
      <c r="K58" s="4">
        <f t="shared" si="12"/>
        <v>4098</v>
      </c>
      <c r="L58" s="4">
        <f t="shared" si="12"/>
        <v>25284</v>
      </c>
      <c r="M58" s="4">
        <f t="shared" si="12"/>
        <v>75434</v>
      </c>
      <c r="N58" s="4">
        <f t="shared" si="12"/>
        <v>16947</v>
      </c>
    </row>
    <row r="59" spans="1:14" x14ac:dyDescent="0.25">
      <c r="A59" s="27" t="s">
        <v>1</v>
      </c>
      <c r="B59" s="28" t="s">
        <v>22</v>
      </c>
      <c r="C59" s="4">
        <f t="shared" si="10"/>
        <v>148962004</v>
      </c>
      <c r="D59" s="4">
        <f t="shared" ref="D59:N59" si="13">D77+D95</f>
        <v>150728262</v>
      </c>
      <c r="E59" s="4">
        <f t="shared" si="13"/>
        <v>175576489</v>
      </c>
      <c r="F59" s="4">
        <f t="shared" si="13"/>
        <v>150758154</v>
      </c>
      <c r="G59" s="4">
        <f t="shared" si="13"/>
        <v>165331769</v>
      </c>
      <c r="H59" s="4">
        <f t="shared" si="13"/>
        <v>240450418</v>
      </c>
      <c r="I59" s="4">
        <f t="shared" si="13"/>
        <v>133929657</v>
      </c>
      <c r="J59" s="4">
        <f t="shared" si="13"/>
        <v>152524158</v>
      </c>
      <c r="K59" s="4">
        <f t="shared" si="13"/>
        <v>187205646</v>
      </c>
      <c r="L59" s="4">
        <f t="shared" si="13"/>
        <v>182009079</v>
      </c>
      <c r="M59" s="4">
        <f t="shared" si="13"/>
        <v>176411851</v>
      </c>
      <c r="N59" s="4">
        <f t="shared" si="13"/>
        <v>358623723</v>
      </c>
    </row>
    <row r="60" spans="1:14" x14ac:dyDescent="0.25">
      <c r="A60" s="107" t="s">
        <v>40</v>
      </c>
      <c r="B60" s="28" t="s">
        <v>22</v>
      </c>
      <c r="C60" s="4">
        <f t="shared" si="10"/>
        <v>0</v>
      </c>
      <c r="D60" s="4">
        <f t="shared" ref="D60:N60" si="14">D78+D96</f>
        <v>0</v>
      </c>
      <c r="E60" s="4">
        <f t="shared" si="14"/>
        <v>0</v>
      </c>
      <c r="F60" s="4">
        <f t="shared" si="14"/>
        <v>0</v>
      </c>
      <c r="G60" s="4">
        <f t="shared" si="14"/>
        <v>0</v>
      </c>
      <c r="H60" s="4">
        <f t="shared" si="14"/>
        <v>0</v>
      </c>
      <c r="I60" s="4">
        <f t="shared" si="14"/>
        <v>3507</v>
      </c>
      <c r="J60" s="4">
        <f t="shared" si="14"/>
        <v>0</v>
      </c>
      <c r="K60" s="4">
        <f t="shared" si="14"/>
        <v>0</v>
      </c>
      <c r="L60" s="4">
        <f t="shared" si="14"/>
        <v>0</v>
      </c>
      <c r="M60" s="4">
        <f t="shared" si="14"/>
        <v>0</v>
      </c>
      <c r="N60" s="4">
        <f t="shared" si="14"/>
        <v>0</v>
      </c>
    </row>
    <row r="61" spans="1:14" x14ac:dyDescent="0.25">
      <c r="A61" s="27" t="s">
        <v>2</v>
      </c>
      <c r="B61" s="28" t="s">
        <v>22</v>
      </c>
      <c r="C61" s="4">
        <f t="shared" si="10"/>
        <v>15516283</v>
      </c>
      <c r="D61" s="4">
        <f t="shared" ref="D61:N61" si="15">D79+D97</f>
        <v>14068027</v>
      </c>
      <c r="E61" s="4">
        <f t="shared" si="15"/>
        <v>13402805</v>
      </c>
      <c r="F61" s="4">
        <f t="shared" si="15"/>
        <v>13846772</v>
      </c>
      <c r="G61" s="4">
        <f t="shared" si="15"/>
        <v>13891096</v>
      </c>
      <c r="H61" s="4">
        <f t="shared" si="15"/>
        <v>15345534</v>
      </c>
      <c r="I61" s="4">
        <f t="shared" si="15"/>
        <v>15222543</v>
      </c>
      <c r="J61" s="4">
        <f t="shared" si="15"/>
        <v>17545686</v>
      </c>
      <c r="K61" s="4">
        <f t="shared" si="15"/>
        <v>20134498</v>
      </c>
      <c r="L61" s="4">
        <f t="shared" si="15"/>
        <v>17101758</v>
      </c>
      <c r="M61" s="4">
        <f t="shared" si="15"/>
        <v>16061492</v>
      </c>
      <c r="N61" s="4">
        <f t="shared" si="15"/>
        <v>33914697</v>
      </c>
    </row>
    <row r="62" spans="1:14" x14ac:dyDescent="0.25">
      <c r="A62" s="27" t="s">
        <v>39</v>
      </c>
      <c r="B62" s="28" t="s">
        <v>22</v>
      </c>
      <c r="C62" s="4">
        <f t="shared" si="10"/>
        <v>5281785</v>
      </c>
      <c r="D62" s="4">
        <f t="shared" ref="D62:N62" si="16">D80+D98</f>
        <v>5319484</v>
      </c>
      <c r="E62" s="4">
        <f t="shared" si="16"/>
        <v>5701624</v>
      </c>
      <c r="F62" s="4">
        <f t="shared" si="16"/>
        <v>4670648</v>
      </c>
      <c r="G62" s="4">
        <f t="shared" si="16"/>
        <v>3232093</v>
      </c>
      <c r="H62" s="4">
        <f t="shared" si="16"/>
        <v>3364165</v>
      </c>
      <c r="I62" s="4">
        <f t="shared" si="16"/>
        <v>3293031</v>
      </c>
      <c r="J62" s="4">
        <f t="shared" si="16"/>
        <v>3684550</v>
      </c>
      <c r="K62" s="4">
        <f t="shared" si="16"/>
        <v>3663606</v>
      </c>
      <c r="L62" s="4">
        <f t="shared" si="16"/>
        <v>3963459</v>
      </c>
      <c r="M62" s="4">
        <f t="shared" si="16"/>
        <v>4505859</v>
      </c>
      <c r="N62" s="4">
        <f t="shared" si="16"/>
        <v>4885501</v>
      </c>
    </row>
    <row r="63" spans="1:14" x14ac:dyDescent="0.25">
      <c r="A63" s="27" t="s">
        <v>35</v>
      </c>
      <c r="B63" s="28" t="s">
        <v>22</v>
      </c>
      <c r="C63" s="4">
        <f t="shared" si="10"/>
        <v>2260</v>
      </c>
      <c r="D63" s="4">
        <f t="shared" ref="D63:N63" si="17">D81+D99</f>
        <v>556</v>
      </c>
      <c r="E63" s="4">
        <f t="shared" si="17"/>
        <v>1959</v>
      </c>
      <c r="F63" s="4">
        <f t="shared" si="17"/>
        <v>1193</v>
      </c>
      <c r="G63" s="4">
        <f t="shared" si="17"/>
        <v>907</v>
      </c>
      <c r="H63" s="4">
        <f t="shared" si="17"/>
        <v>496</v>
      </c>
      <c r="I63" s="4">
        <f t="shared" si="17"/>
        <v>481</v>
      </c>
      <c r="J63" s="4">
        <f t="shared" si="17"/>
        <v>496</v>
      </c>
      <c r="K63" s="4">
        <f t="shared" si="17"/>
        <v>587</v>
      </c>
      <c r="L63" s="4">
        <f t="shared" si="17"/>
        <v>907</v>
      </c>
      <c r="M63" s="4">
        <f t="shared" si="17"/>
        <v>2090</v>
      </c>
      <c r="N63" s="4">
        <f t="shared" si="17"/>
        <v>451</v>
      </c>
    </row>
    <row r="64" spans="1:14" x14ac:dyDescent="0.25">
      <c r="A64" s="27" t="s">
        <v>4</v>
      </c>
      <c r="B64" s="28" t="s">
        <v>22</v>
      </c>
      <c r="C64" s="4">
        <f t="shared" si="10"/>
        <v>1606</v>
      </c>
      <c r="D64" s="4">
        <f t="shared" ref="D64:N64" si="18">D82+D100</f>
        <v>17744</v>
      </c>
      <c r="E64" s="4">
        <f t="shared" si="18"/>
        <v>1141</v>
      </c>
      <c r="F64" s="4">
        <f t="shared" si="18"/>
        <v>3277</v>
      </c>
      <c r="G64" s="4">
        <f t="shared" si="18"/>
        <v>24308</v>
      </c>
      <c r="H64" s="4">
        <f t="shared" si="18"/>
        <v>23818</v>
      </c>
      <c r="I64" s="4">
        <f t="shared" si="18"/>
        <v>5270</v>
      </c>
      <c r="J64" s="4">
        <f t="shared" si="18"/>
        <v>29878</v>
      </c>
      <c r="K64" s="4">
        <f t="shared" si="18"/>
        <v>19750</v>
      </c>
      <c r="L64" s="4">
        <f t="shared" si="18"/>
        <v>1775</v>
      </c>
      <c r="M64" s="4">
        <f t="shared" si="18"/>
        <v>1269</v>
      </c>
      <c r="N64" s="4">
        <f t="shared" si="18"/>
        <v>14999</v>
      </c>
    </row>
    <row r="65" spans="1:14" x14ac:dyDescent="0.25">
      <c r="A65" s="27" t="s">
        <v>5</v>
      </c>
      <c r="B65" s="28" t="s">
        <v>22</v>
      </c>
      <c r="C65" s="4">
        <f t="shared" si="10"/>
        <v>119781</v>
      </c>
      <c r="D65" s="4">
        <f t="shared" ref="D65:N66" si="19">D83+D101</f>
        <v>96596</v>
      </c>
      <c r="E65" s="4">
        <f t="shared" si="19"/>
        <v>34682</v>
      </c>
      <c r="F65" s="4">
        <f t="shared" si="19"/>
        <v>84856</v>
      </c>
      <c r="G65" s="4">
        <f t="shared" si="19"/>
        <v>124471</v>
      </c>
      <c r="H65" s="4">
        <f t="shared" si="19"/>
        <v>228779</v>
      </c>
      <c r="I65" s="4">
        <f t="shared" si="19"/>
        <v>119126</v>
      </c>
      <c r="J65" s="4">
        <f t="shared" si="19"/>
        <v>154412</v>
      </c>
      <c r="K65" s="4">
        <f t="shared" si="19"/>
        <v>134326</v>
      </c>
      <c r="L65" s="4">
        <f t="shared" si="19"/>
        <v>288037</v>
      </c>
      <c r="M65" s="4">
        <f t="shared" si="19"/>
        <v>54398</v>
      </c>
      <c r="N65" s="4">
        <f t="shared" si="19"/>
        <v>223051</v>
      </c>
    </row>
    <row r="66" spans="1:14" x14ac:dyDescent="0.25">
      <c r="A66" s="27" t="s">
        <v>42</v>
      </c>
      <c r="B66" s="28" t="s">
        <v>22</v>
      </c>
      <c r="C66" s="4">
        <f t="shared" si="10"/>
        <v>0</v>
      </c>
      <c r="D66" s="4">
        <f t="shared" si="19"/>
        <v>0</v>
      </c>
      <c r="E66" s="4">
        <f t="shared" si="19"/>
        <v>0</v>
      </c>
      <c r="F66" s="4">
        <f t="shared" si="19"/>
        <v>0</v>
      </c>
      <c r="G66" s="4">
        <f t="shared" si="19"/>
        <v>0</v>
      </c>
      <c r="H66" s="4">
        <f t="shared" si="19"/>
        <v>0</v>
      </c>
      <c r="I66" s="4">
        <f t="shared" si="19"/>
        <v>0</v>
      </c>
      <c r="J66" s="4">
        <f t="shared" si="19"/>
        <v>0</v>
      </c>
      <c r="K66" s="4">
        <f t="shared" si="19"/>
        <v>0</v>
      </c>
      <c r="L66" s="4">
        <f t="shared" si="19"/>
        <v>1054</v>
      </c>
      <c r="M66" s="4">
        <f t="shared" si="19"/>
        <v>0</v>
      </c>
      <c r="N66" s="4">
        <f t="shared" si="19"/>
        <v>0</v>
      </c>
    </row>
    <row r="67" spans="1:14" x14ac:dyDescent="0.25">
      <c r="A67" s="27" t="s">
        <v>11</v>
      </c>
      <c r="B67" s="28" t="s">
        <v>22</v>
      </c>
      <c r="C67" s="4">
        <f t="shared" si="10"/>
        <v>2466098</v>
      </c>
      <c r="D67" s="4">
        <f t="shared" ref="D67:N67" si="20">D85+D103</f>
        <v>2685035</v>
      </c>
      <c r="E67" s="4">
        <f t="shared" si="20"/>
        <v>1773646</v>
      </c>
      <c r="F67" s="4">
        <f t="shared" si="20"/>
        <v>1328748</v>
      </c>
      <c r="G67" s="4">
        <f t="shared" si="20"/>
        <v>1342880</v>
      </c>
      <c r="H67" s="4">
        <f t="shared" si="20"/>
        <v>889012</v>
      </c>
      <c r="I67" s="4">
        <f t="shared" si="20"/>
        <v>1447530</v>
      </c>
      <c r="J67" s="4">
        <f t="shared" si="20"/>
        <v>1578770</v>
      </c>
      <c r="K67" s="4">
        <f t="shared" si="20"/>
        <v>1826242</v>
      </c>
      <c r="L67" s="4">
        <f t="shared" si="20"/>
        <v>1740090</v>
      </c>
      <c r="M67" s="4">
        <f t="shared" si="20"/>
        <v>1674184</v>
      </c>
      <c r="N67" s="4">
        <f t="shared" si="20"/>
        <v>2345646</v>
      </c>
    </row>
    <row r="68" spans="1:14" x14ac:dyDescent="0.25">
      <c r="A68" s="27" t="s">
        <v>6</v>
      </c>
      <c r="B68" s="28" t="s">
        <v>22</v>
      </c>
      <c r="C68" s="4">
        <f t="shared" si="10"/>
        <v>80000</v>
      </c>
      <c r="D68" s="4">
        <f t="shared" ref="D68:N68" si="21">D86+D104</f>
        <v>18108</v>
      </c>
      <c r="E68" s="4">
        <f t="shared" si="21"/>
        <v>92827</v>
      </c>
      <c r="F68" s="4">
        <f t="shared" si="21"/>
        <v>280820</v>
      </c>
      <c r="G68" s="4">
        <f t="shared" si="21"/>
        <v>58962</v>
      </c>
      <c r="H68" s="4">
        <f t="shared" si="21"/>
        <v>100193</v>
      </c>
      <c r="I68" s="4">
        <f t="shared" si="21"/>
        <v>18605</v>
      </c>
      <c r="J68" s="4">
        <f t="shared" si="21"/>
        <v>17476</v>
      </c>
      <c r="K68" s="4">
        <f t="shared" si="21"/>
        <v>12567</v>
      </c>
      <c r="L68" s="4">
        <f t="shared" si="21"/>
        <v>5932</v>
      </c>
      <c r="M68" s="4">
        <f t="shared" si="21"/>
        <v>49999</v>
      </c>
      <c r="N68" s="4">
        <f t="shared" si="21"/>
        <v>366055</v>
      </c>
    </row>
    <row r="69" spans="1:14" x14ac:dyDescent="0.25">
      <c r="A69" s="66" t="s">
        <v>7</v>
      </c>
      <c r="B69" s="28" t="s">
        <v>22</v>
      </c>
      <c r="C69" s="4">
        <f t="shared" si="10"/>
        <v>218608</v>
      </c>
      <c r="D69" s="4">
        <f t="shared" ref="D69:N69" si="22">D87+D105</f>
        <v>223017</v>
      </c>
      <c r="E69" s="4">
        <f t="shared" si="22"/>
        <v>278316</v>
      </c>
      <c r="F69" s="4">
        <f t="shared" si="22"/>
        <v>279811</v>
      </c>
      <c r="G69" s="4">
        <f t="shared" si="22"/>
        <v>287897</v>
      </c>
      <c r="H69" s="4">
        <f t="shared" si="22"/>
        <v>365055</v>
      </c>
      <c r="I69" s="4">
        <f t="shared" si="22"/>
        <v>383158</v>
      </c>
      <c r="J69" s="4">
        <f t="shared" si="22"/>
        <v>364740</v>
      </c>
      <c r="K69" s="4">
        <f t="shared" si="22"/>
        <v>344609</v>
      </c>
      <c r="L69" s="4">
        <f t="shared" si="22"/>
        <v>332097</v>
      </c>
      <c r="M69" s="4">
        <f t="shared" si="22"/>
        <v>277654</v>
      </c>
      <c r="N69" s="4">
        <f t="shared" si="22"/>
        <v>306003</v>
      </c>
    </row>
    <row r="70" spans="1:14" x14ac:dyDescent="0.25">
      <c r="A70" s="66" t="s">
        <v>30</v>
      </c>
      <c r="B70" s="28" t="s">
        <v>22</v>
      </c>
      <c r="C70" s="4">
        <f t="shared" si="10"/>
        <v>0</v>
      </c>
      <c r="D70" s="4">
        <f t="shared" ref="D70:N70" si="23">D88+D106</f>
        <v>2225</v>
      </c>
      <c r="E70" s="4">
        <f t="shared" si="23"/>
        <v>2860</v>
      </c>
      <c r="F70" s="4">
        <f t="shared" si="23"/>
        <v>2281</v>
      </c>
      <c r="G70" s="4">
        <f t="shared" si="23"/>
        <v>2642</v>
      </c>
      <c r="H70" s="4">
        <f t="shared" si="23"/>
        <v>3244</v>
      </c>
      <c r="I70" s="4">
        <f t="shared" si="23"/>
        <v>3532</v>
      </c>
      <c r="J70" s="4">
        <f t="shared" si="23"/>
        <v>3669</v>
      </c>
      <c r="K70" s="4">
        <f t="shared" si="23"/>
        <v>2664</v>
      </c>
      <c r="L70" s="4">
        <f t="shared" si="23"/>
        <v>3661</v>
      </c>
      <c r="M70" s="4">
        <f t="shared" si="23"/>
        <v>3234</v>
      </c>
      <c r="N70" s="4">
        <f t="shared" si="23"/>
        <v>2713</v>
      </c>
    </row>
    <row r="71" spans="1:14" x14ac:dyDescent="0.25">
      <c r="A71" s="66" t="s">
        <v>37</v>
      </c>
      <c r="B71" s="28" t="s">
        <v>22</v>
      </c>
      <c r="C71" s="4">
        <f t="shared" si="10"/>
        <v>5615672</v>
      </c>
      <c r="D71" s="4">
        <f t="shared" ref="D71:N71" si="24">D89+D107</f>
        <v>1935284</v>
      </c>
      <c r="E71" s="4">
        <f t="shared" si="24"/>
        <v>0</v>
      </c>
      <c r="F71" s="4">
        <f t="shared" si="24"/>
        <v>10304733</v>
      </c>
      <c r="G71" s="4">
        <f t="shared" si="24"/>
        <v>11565329</v>
      </c>
      <c r="H71" s="4">
        <f t="shared" si="24"/>
        <v>2679457</v>
      </c>
      <c r="I71" s="4">
        <f t="shared" si="24"/>
        <v>0</v>
      </c>
      <c r="J71" s="4">
        <f t="shared" si="24"/>
        <v>15343871</v>
      </c>
      <c r="K71" s="4">
        <f t="shared" si="24"/>
        <v>6906603</v>
      </c>
      <c r="L71" s="4">
        <f t="shared" si="24"/>
        <v>3452212</v>
      </c>
      <c r="M71" s="4">
        <f t="shared" si="24"/>
        <v>0</v>
      </c>
      <c r="N71" s="4">
        <f t="shared" si="24"/>
        <v>0</v>
      </c>
    </row>
    <row r="72" spans="1:14" x14ac:dyDescent="0.25">
      <c r="A72" s="66" t="s">
        <v>38</v>
      </c>
      <c r="B72" s="67" t="s">
        <v>22</v>
      </c>
      <c r="C72" s="4">
        <f t="shared" si="10"/>
        <v>21152590</v>
      </c>
      <c r="D72" s="4">
        <f t="shared" ref="D72:N72" si="25">D90+D108</f>
        <v>0</v>
      </c>
      <c r="E72" s="4">
        <f t="shared" si="25"/>
        <v>0</v>
      </c>
      <c r="F72" s="4">
        <f t="shared" si="25"/>
        <v>0</v>
      </c>
      <c r="G72" s="4">
        <f t="shared" si="25"/>
        <v>0</v>
      </c>
      <c r="H72" s="4">
        <f t="shared" si="25"/>
        <v>0</v>
      </c>
      <c r="I72" s="4">
        <f t="shared" si="25"/>
        <v>0</v>
      </c>
      <c r="J72" s="4">
        <f t="shared" si="25"/>
        <v>0</v>
      </c>
      <c r="K72" s="4">
        <f t="shared" si="25"/>
        <v>0</v>
      </c>
      <c r="L72" s="4">
        <f t="shared" si="25"/>
        <v>0</v>
      </c>
      <c r="M72" s="4">
        <f t="shared" si="25"/>
        <v>0</v>
      </c>
      <c r="N72" s="4">
        <f t="shared" si="25"/>
        <v>0</v>
      </c>
    </row>
    <row r="73" spans="1:14" x14ac:dyDescent="0.25">
      <c r="A73" s="134"/>
      <c r="B73" s="134"/>
      <c r="C73" s="134"/>
      <c r="D73" s="134"/>
      <c r="E73" s="134"/>
      <c r="F73" s="134"/>
      <c r="G73" s="134"/>
      <c r="H73" s="134"/>
      <c r="I73" s="134"/>
      <c r="J73" s="134"/>
      <c r="K73" s="134"/>
      <c r="L73" s="134"/>
      <c r="M73" s="134"/>
      <c r="N73" s="134"/>
    </row>
    <row r="74" spans="1:14" ht="13.5" thickBot="1" x14ac:dyDescent="0.35">
      <c r="A74" s="120" t="s">
        <v>16</v>
      </c>
      <c r="B74" s="120" t="s">
        <v>15</v>
      </c>
      <c r="C74" s="62">
        <v>1</v>
      </c>
      <c r="D74" s="62">
        <v>2</v>
      </c>
      <c r="E74" s="62">
        <v>3</v>
      </c>
      <c r="F74" s="62">
        <v>4</v>
      </c>
      <c r="G74" s="62">
        <v>5</v>
      </c>
      <c r="H74" s="62">
        <v>6</v>
      </c>
      <c r="I74" s="62">
        <v>7</v>
      </c>
      <c r="J74" s="62">
        <v>8</v>
      </c>
      <c r="K74" s="62">
        <v>9</v>
      </c>
      <c r="L74" s="62">
        <v>10</v>
      </c>
      <c r="M74" s="62">
        <v>11</v>
      </c>
      <c r="N74" s="62">
        <v>12</v>
      </c>
    </row>
    <row r="75" spans="1:14" ht="13" thickTop="1" x14ac:dyDescent="0.25">
      <c r="A75" s="41" t="s">
        <v>8</v>
      </c>
      <c r="B75" s="28" t="s">
        <v>22</v>
      </c>
      <c r="C75" s="4"/>
      <c r="D75" s="31"/>
      <c r="E75" s="3"/>
      <c r="F75" s="4"/>
      <c r="G75" s="31"/>
      <c r="H75" s="31"/>
      <c r="I75" s="31"/>
      <c r="J75" s="4"/>
      <c r="K75" s="31"/>
      <c r="L75" s="31"/>
      <c r="M75" s="4"/>
      <c r="N75" s="31"/>
    </row>
    <row r="76" spans="1:14" x14ac:dyDescent="0.25">
      <c r="A76" s="27" t="s">
        <v>0</v>
      </c>
      <c r="B76" s="28" t="s">
        <v>22</v>
      </c>
      <c r="C76" s="1"/>
      <c r="D76" s="39">
        <v>1956</v>
      </c>
      <c r="E76" s="1">
        <v>6278</v>
      </c>
      <c r="F76" s="1">
        <v>416</v>
      </c>
      <c r="G76" s="39"/>
      <c r="H76" s="39">
        <v>1113</v>
      </c>
      <c r="I76" s="39"/>
      <c r="J76" s="1">
        <v>1208</v>
      </c>
      <c r="K76" s="40"/>
      <c r="L76" s="13">
        <v>2066</v>
      </c>
      <c r="M76" s="1"/>
      <c r="N76" s="39">
        <v>3327</v>
      </c>
    </row>
    <row r="77" spans="1:14" x14ac:dyDescent="0.25">
      <c r="A77" s="27" t="s">
        <v>1</v>
      </c>
      <c r="B77" s="28" t="s">
        <v>22</v>
      </c>
      <c r="C77" s="1">
        <v>23963405</v>
      </c>
      <c r="D77" s="39">
        <v>3896961</v>
      </c>
      <c r="E77" s="1">
        <v>8735167</v>
      </c>
      <c r="F77" s="1">
        <v>2075515</v>
      </c>
      <c r="G77" s="39">
        <v>309600</v>
      </c>
      <c r="H77" s="39">
        <v>8428800</v>
      </c>
      <c r="I77" s="39">
        <v>693138</v>
      </c>
      <c r="J77" s="1"/>
      <c r="K77" s="40"/>
      <c r="L77" s="39"/>
      <c r="M77" s="1">
        <v>81</v>
      </c>
      <c r="N77" s="39"/>
    </row>
    <row r="78" spans="1:14" x14ac:dyDescent="0.25">
      <c r="A78" s="107" t="s">
        <v>40</v>
      </c>
      <c r="B78" s="28" t="s">
        <v>22</v>
      </c>
      <c r="C78" s="1"/>
      <c r="D78" s="39"/>
      <c r="E78" s="1"/>
      <c r="F78" s="1"/>
      <c r="G78" s="39"/>
      <c r="H78" s="39"/>
      <c r="I78" s="39"/>
      <c r="J78" s="1"/>
      <c r="K78" s="40"/>
      <c r="L78" s="39"/>
      <c r="M78" s="1"/>
      <c r="N78" s="39"/>
    </row>
    <row r="79" spans="1:14" x14ac:dyDescent="0.25">
      <c r="A79" s="27" t="s">
        <v>2</v>
      </c>
      <c r="B79" s="28" t="s">
        <v>22</v>
      </c>
      <c r="C79" s="1">
        <v>2228243</v>
      </c>
      <c r="D79" s="39">
        <v>2563628</v>
      </c>
      <c r="E79" s="1">
        <v>3580064</v>
      </c>
      <c r="F79" s="1">
        <v>5216101</v>
      </c>
      <c r="G79" s="39">
        <v>923656</v>
      </c>
      <c r="H79" s="39">
        <v>929848</v>
      </c>
      <c r="I79" s="39">
        <v>861868</v>
      </c>
      <c r="J79" s="1">
        <v>3695046</v>
      </c>
      <c r="K79" s="40">
        <v>3768372</v>
      </c>
      <c r="L79" s="39">
        <v>3636209</v>
      </c>
      <c r="M79" s="1">
        <v>3159161</v>
      </c>
      <c r="N79" s="39">
        <v>6027589</v>
      </c>
    </row>
    <row r="80" spans="1:14" x14ac:dyDescent="0.25">
      <c r="A80" s="27" t="s">
        <v>39</v>
      </c>
      <c r="B80" s="28" t="s">
        <v>22</v>
      </c>
      <c r="C80" s="1">
        <v>2252381</v>
      </c>
      <c r="D80" s="39">
        <v>2713804</v>
      </c>
      <c r="E80" s="1">
        <v>2938793</v>
      </c>
      <c r="F80" s="1">
        <v>2506450</v>
      </c>
      <c r="G80" s="39">
        <v>1933961</v>
      </c>
      <c r="H80" s="39">
        <v>2348514</v>
      </c>
      <c r="I80" s="39">
        <v>2187810</v>
      </c>
      <c r="J80" s="1">
        <v>2633335</v>
      </c>
      <c r="K80" s="40">
        <v>2566937</v>
      </c>
      <c r="L80" s="39">
        <v>2127053</v>
      </c>
      <c r="M80" s="1">
        <v>2703877</v>
      </c>
      <c r="N80" s="39">
        <v>2605535</v>
      </c>
    </row>
    <row r="81" spans="1:14" x14ac:dyDescent="0.25">
      <c r="A81" s="27" t="s">
        <v>35</v>
      </c>
      <c r="B81" s="28" t="s">
        <v>22</v>
      </c>
      <c r="C81" s="1"/>
      <c r="D81" s="39"/>
      <c r="E81" s="1"/>
      <c r="F81" s="1"/>
      <c r="G81" s="39"/>
      <c r="H81" s="39"/>
      <c r="I81" s="39"/>
      <c r="J81" s="1"/>
      <c r="K81" s="40"/>
      <c r="L81" s="39"/>
      <c r="M81" s="1"/>
      <c r="N81" s="39"/>
    </row>
    <row r="82" spans="1:14" x14ac:dyDescent="0.25">
      <c r="A82" s="27" t="s">
        <v>4</v>
      </c>
      <c r="B82" s="28" t="s">
        <v>22</v>
      </c>
      <c r="C82" s="1"/>
      <c r="D82" s="38"/>
      <c r="E82" s="1"/>
      <c r="F82" s="1"/>
      <c r="G82" s="1"/>
      <c r="H82" s="39"/>
      <c r="I82" s="13"/>
      <c r="J82" s="1"/>
      <c r="K82" s="15"/>
      <c r="L82" s="38"/>
      <c r="M82" s="1"/>
      <c r="N82" s="38"/>
    </row>
    <row r="83" spans="1:14" x14ac:dyDescent="0.25">
      <c r="A83" s="27" t="s">
        <v>5</v>
      </c>
      <c r="B83" s="28" t="s">
        <v>22</v>
      </c>
      <c r="C83" s="1"/>
      <c r="D83" s="38"/>
      <c r="E83" s="1">
        <v>196</v>
      </c>
      <c r="F83" s="1"/>
      <c r="G83" s="1"/>
      <c r="H83" s="39"/>
      <c r="I83" s="1"/>
      <c r="J83" s="1"/>
      <c r="K83" s="15"/>
      <c r="L83" s="38"/>
      <c r="M83" s="1"/>
      <c r="N83" s="39"/>
    </row>
    <row r="84" spans="1:14" x14ac:dyDescent="0.25">
      <c r="A84" s="27" t="s">
        <v>42</v>
      </c>
      <c r="B84" s="28" t="s">
        <v>22</v>
      </c>
      <c r="C84" s="1"/>
      <c r="D84" s="38"/>
      <c r="E84" s="1"/>
      <c r="F84" s="1"/>
      <c r="G84" s="1"/>
      <c r="H84" s="39"/>
      <c r="I84" s="1"/>
      <c r="J84" s="1"/>
      <c r="K84" s="15"/>
      <c r="L84" s="38"/>
      <c r="M84" s="1"/>
      <c r="N84" s="39"/>
    </row>
    <row r="85" spans="1:14" x14ac:dyDescent="0.25">
      <c r="A85" s="27" t="s">
        <v>11</v>
      </c>
      <c r="B85" s="28" t="s">
        <v>22</v>
      </c>
      <c r="C85" s="1"/>
      <c r="D85" s="38"/>
      <c r="E85" s="1"/>
      <c r="F85" s="1"/>
      <c r="G85" s="1"/>
      <c r="H85" s="13"/>
      <c r="I85" s="1"/>
      <c r="J85" s="1"/>
      <c r="K85" s="15"/>
      <c r="L85" s="38"/>
      <c r="M85" s="1"/>
      <c r="N85" s="38"/>
    </row>
    <row r="86" spans="1:14" x14ac:dyDescent="0.25">
      <c r="A86" s="27" t="s">
        <v>6</v>
      </c>
      <c r="B86" s="28" t="s">
        <v>22</v>
      </c>
      <c r="C86" s="1">
        <v>18703</v>
      </c>
      <c r="D86" s="39">
        <v>18108</v>
      </c>
      <c r="E86" s="1">
        <v>57028</v>
      </c>
      <c r="F86" s="1">
        <v>12546</v>
      </c>
      <c r="G86" s="1">
        <v>5791</v>
      </c>
      <c r="H86" s="1">
        <v>12592</v>
      </c>
      <c r="I86" s="1">
        <v>6728</v>
      </c>
      <c r="J86" s="1">
        <v>5926</v>
      </c>
      <c r="K86" s="40">
        <v>12567</v>
      </c>
      <c r="L86" s="39">
        <v>5932</v>
      </c>
      <c r="M86" s="1">
        <v>44199</v>
      </c>
      <c r="N86" s="39">
        <v>348529</v>
      </c>
    </row>
    <row r="87" spans="1:14" x14ac:dyDescent="0.25">
      <c r="A87" s="27" t="s">
        <v>7</v>
      </c>
      <c r="B87" s="28" t="s">
        <v>22</v>
      </c>
      <c r="C87" s="1"/>
      <c r="D87" s="39"/>
      <c r="E87" s="1"/>
      <c r="F87" s="1"/>
      <c r="G87" s="1"/>
      <c r="H87" s="1"/>
      <c r="I87" s="1"/>
      <c r="J87" s="1"/>
      <c r="K87" s="40"/>
      <c r="L87" s="39"/>
      <c r="M87" s="1"/>
      <c r="N87" s="39"/>
    </row>
    <row r="88" spans="1:14" x14ac:dyDescent="0.25">
      <c r="A88" s="27" t="s">
        <v>30</v>
      </c>
      <c r="B88" s="28" t="s">
        <v>22</v>
      </c>
      <c r="C88" s="1"/>
      <c r="D88" s="39"/>
      <c r="E88" s="1"/>
      <c r="F88" s="1"/>
      <c r="G88" s="1"/>
      <c r="H88" s="1"/>
      <c r="I88" s="1"/>
      <c r="J88" s="1"/>
      <c r="K88" s="40"/>
      <c r="L88" s="39"/>
      <c r="M88" s="1"/>
      <c r="N88" s="39"/>
    </row>
    <row r="89" spans="1:14" x14ac:dyDescent="0.25">
      <c r="A89" s="27" t="s">
        <v>37</v>
      </c>
      <c r="B89" s="28" t="s">
        <v>22</v>
      </c>
      <c r="C89" s="1"/>
      <c r="D89" s="39"/>
      <c r="E89" s="1"/>
      <c r="F89" s="1"/>
      <c r="G89" s="1"/>
      <c r="H89" s="1"/>
      <c r="I89" s="1"/>
      <c r="J89" s="1"/>
      <c r="K89" s="40"/>
      <c r="L89" s="39"/>
      <c r="M89" s="1"/>
      <c r="N89" s="39"/>
    </row>
    <row r="90" spans="1:14" x14ac:dyDescent="0.25">
      <c r="A90" s="27" t="s">
        <v>38</v>
      </c>
      <c r="B90" s="28" t="s">
        <v>22</v>
      </c>
      <c r="C90" s="1"/>
      <c r="D90" s="13"/>
      <c r="E90" s="1"/>
      <c r="F90" s="1"/>
      <c r="G90" s="1"/>
      <c r="H90" s="1"/>
      <c r="I90" s="1"/>
      <c r="J90" s="1"/>
      <c r="K90" s="13"/>
      <c r="L90" s="13"/>
      <c r="M90" s="1"/>
      <c r="N90" s="13"/>
    </row>
    <row r="92" spans="1:14" ht="13.5" thickBot="1" x14ac:dyDescent="0.35">
      <c r="A92" s="5" t="s">
        <v>18</v>
      </c>
      <c r="B92" s="5" t="s">
        <v>15</v>
      </c>
      <c r="C92" s="6">
        <v>1</v>
      </c>
      <c r="D92" s="6">
        <v>2</v>
      </c>
      <c r="E92" s="6">
        <v>3</v>
      </c>
      <c r="F92" s="6">
        <v>4</v>
      </c>
      <c r="G92" s="6">
        <v>5</v>
      </c>
      <c r="H92" s="6">
        <v>6</v>
      </c>
      <c r="I92" s="6">
        <v>7</v>
      </c>
      <c r="J92" s="6">
        <v>8</v>
      </c>
      <c r="K92" s="6">
        <v>9</v>
      </c>
      <c r="L92" s="6">
        <v>10</v>
      </c>
      <c r="M92" s="6">
        <v>11</v>
      </c>
      <c r="N92" s="6">
        <v>12</v>
      </c>
    </row>
    <row r="93" spans="1:14" ht="13" thickTop="1" x14ac:dyDescent="0.25">
      <c r="A93" s="27" t="s">
        <v>8</v>
      </c>
      <c r="B93" s="28" t="s">
        <v>22</v>
      </c>
      <c r="C93" s="13">
        <v>153010463</v>
      </c>
      <c r="D93" s="99">
        <v>160491531</v>
      </c>
      <c r="E93" s="35">
        <v>182609671</v>
      </c>
      <c r="F93" s="4">
        <v>184963490</v>
      </c>
      <c r="G93" s="4">
        <v>203550494</v>
      </c>
      <c r="H93" s="13">
        <v>237627470</v>
      </c>
      <c r="I93" s="4">
        <v>213114928</v>
      </c>
      <c r="J93" s="37">
        <v>214053166</v>
      </c>
      <c r="K93" s="37">
        <v>210361225</v>
      </c>
      <c r="L93" s="4">
        <v>207174601</v>
      </c>
      <c r="M93" s="37">
        <v>177603839</v>
      </c>
      <c r="N93" s="13">
        <v>297016683</v>
      </c>
    </row>
    <row r="94" spans="1:14" x14ac:dyDescent="0.25">
      <c r="A94" s="27" t="s">
        <v>0</v>
      </c>
      <c r="B94" s="28" t="s">
        <v>22</v>
      </c>
      <c r="C94" s="13">
        <v>5783</v>
      </c>
      <c r="D94" s="100">
        <v>4563</v>
      </c>
      <c r="E94" s="1">
        <v>5850</v>
      </c>
      <c r="F94" s="1">
        <v>26184</v>
      </c>
      <c r="G94" s="1">
        <v>1085</v>
      </c>
      <c r="H94" s="13">
        <v>6777</v>
      </c>
      <c r="I94" s="1">
        <v>16858</v>
      </c>
      <c r="J94" s="37">
        <v>31483</v>
      </c>
      <c r="K94" s="37">
        <v>4098</v>
      </c>
      <c r="L94" s="1">
        <v>23218</v>
      </c>
      <c r="M94" s="37">
        <v>75434</v>
      </c>
      <c r="N94" s="13">
        <v>13620</v>
      </c>
    </row>
    <row r="95" spans="1:14" x14ac:dyDescent="0.25">
      <c r="A95" s="27" t="s">
        <v>1</v>
      </c>
      <c r="B95" s="28" t="s">
        <v>22</v>
      </c>
      <c r="C95" s="13">
        <v>124998599</v>
      </c>
      <c r="D95" s="100">
        <v>146831301</v>
      </c>
      <c r="E95" s="1">
        <v>166841322</v>
      </c>
      <c r="F95" s="1">
        <v>148682639</v>
      </c>
      <c r="G95" s="1">
        <v>165022169</v>
      </c>
      <c r="H95" s="13">
        <v>232021618</v>
      </c>
      <c r="I95" s="1">
        <v>133236519</v>
      </c>
      <c r="J95" s="37">
        <v>152524158</v>
      </c>
      <c r="K95" s="37">
        <v>187205646</v>
      </c>
      <c r="L95" s="1">
        <v>182009079</v>
      </c>
      <c r="M95" s="37">
        <v>176411770</v>
      </c>
      <c r="N95" s="13">
        <v>358623723</v>
      </c>
    </row>
    <row r="96" spans="1:14" x14ac:dyDescent="0.25">
      <c r="A96" s="107" t="s">
        <v>40</v>
      </c>
      <c r="B96" s="28" t="s">
        <v>22</v>
      </c>
      <c r="C96" s="13"/>
      <c r="D96" s="100"/>
      <c r="E96" s="1"/>
      <c r="F96" s="1"/>
      <c r="G96" s="1"/>
      <c r="H96" s="13"/>
      <c r="I96" s="1">
        <v>3507</v>
      </c>
      <c r="J96" s="37"/>
      <c r="K96" s="37"/>
      <c r="L96" s="1"/>
      <c r="M96" s="37"/>
      <c r="N96" s="13"/>
    </row>
    <row r="97" spans="1:14" x14ac:dyDescent="0.25">
      <c r="A97" s="27" t="s">
        <v>2</v>
      </c>
      <c r="B97" s="28" t="s">
        <v>22</v>
      </c>
      <c r="C97" s="13">
        <v>13288040</v>
      </c>
      <c r="D97" s="100">
        <v>11504399</v>
      </c>
      <c r="E97" s="1">
        <v>9822741</v>
      </c>
      <c r="F97" s="1">
        <v>8630671</v>
      </c>
      <c r="G97" s="1">
        <v>12967440</v>
      </c>
      <c r="H97" s="13">
        <v>14415686</v>
      </c>
      <c r="I97" s="1">
        <v>14360675</v>
      </c>
      <c r="J97" s="37">
        <v>13850640</v>
      </c>
      <c r="K97" s="37">
        <v>16366126</v>
      </c>
      <c r="L97" s="1">
        <v>13465549</v>
      </c>
      <c r="M97" s="37">
        <v>12902331</v>
      </c>
      <c r="N97" s="13">
        <v>27887108</v>
      </c>
    </row>
    <row r="98" spans="1:14" x14ac:dyDescent="0.25">
      <c r="A98" s="27" t="s">
        <v>39</v>
      </c>
      <c r="B98" s="28" t="s">
        <v>22</v>
      </c>
      <c r="C98" s="13">
        <v>3029404</v>
      </c>
      <c r="D98" s="100">
        <v>2605680</v>
      </c>
      <c r="E98" s="1">
        <v>2762831</v>
      </c>
      <c r="F98" s="1">
        <v>2164198</v>
      </c>
      <c r="G98" s="1">
        <v>1298132</v>
      </c>
      <c r="H98" s="13">
        <v>1015651</v>
      </c>
      <c r="I98" s="1">
        <v>1105221</v>
      </c>
      <c r="J98" s="37">
        <v>1051215</v>
      </c>
      <c r="K98" s="37">
        <v>1096669</v>
      </c>
      <c r="L98" s="1">
        <v>1836406</v>
      </c>
      <c r="M98" s="37">
        <v>1801982</v>
      </c>
      <c r="N98" s="13">
        <v>2279966</v>
      </c>
    </row>
    <row r="99" spans="1:14" x14ac:dyDescent="0.25">
      <c r="A99" s="27" t="s">
        <v>35</v>
      </c>
      <c r="B99" s="28" t="s">
        <v>22</v>
      </c>
      <c r="C99" s="13">
        <v>2260</v>
      </c>
      <c r="D99" s="100">
        <v>556</v>
      </c>
      <c r="E99" s="1">
        <v>1959</v>
      </c>
      <c r="F99" s="1">
        <v>1193</v>
      </c>
      <c r="G99" s="1">
        <v>907</v>
      </c>
      <c r="H99" s="13">
        <v>496</v>
      </c>
      <c r="I99" s="1">
        <v>481</v>
      </c>
      <c r="J99" s="37">
        <v>496</v>
      </c>
      <c r="K99" s="37">
        <v>587</v>
      </c>
      <c r="L99" s="1">
        <v>907</v>
      </c>
      <c r="M99" s="37">
        <v>2090</v>
      </c>
      <c r="N99" s="13">
        <v>451</v>
      </c>
    </row>
    <row r="100" spans="1:14" x14ac:dyDescent="0.25">
      <c r="A100" s="27" t="s">
        <v>4</v>
      </c>
      <c r="B100" s="28" t="s">
        <v>22</v>
      </c>
      <c r="C100" s="13">
        <v>1606</v>
      </c>
      <c r="D100" s="100">
        <v>17744</v>
      </c>
      <c r="E100" s="1">
        <v>1141</v>
      </c>
      <c r="F100" s="1">
        <v>3277</v>
      </c>
      <c r="G100" s="1">
        <v>24308</v>
      </c>
      <c r="H100" s="13">
        <v>23818</v>
      </c>
      <c r="I100" s="1">
        <v>5270</v>
      </c>
      <c r="J100" s="37">
        <v>29878</v>
      </c>
      <c r="K100" s="37">
        <v>19750</v>
      </c>
      <c r="L100" s="1">
        <v>1775</v>
      </c>
      <c r="M100" s="37">
        <v>1269</v>
      </c>
      <c r="N100" s="13">
        <v>14999</v>
      </c>
    </row>
    <row r="101" spans="1:14" x14ac:dyDescent="0.25">
      <c r="A101" s="27" t="s">
        <v>5</v>
      </c>
      <c r="B101" s="28" t="s">
        <v>22</v>
      </c>
      <c r="C101" s="13">
        <v>119781</v>
      </c>
      <c r="D101" s="100">
        <v>96596</v>
      </c>
      <c r="E101" s="1">
        <v>34486</v>
      </c>
      <c r="F101" s="1">
        <v>84856</v>
      </c>
      <c r="G101" s="1">
        <v>124471</v>
      </c>
      <c r="H101" s="13">
        <v>228779</v>
      </c>
      <c r="I101" s="1">
        <v>119126</v>
      </c>
      <c r="J101" s="37">
        <v>154412</v>
      </c>
      <c r="K101" s="37">
        <v>134326</v>
      </c>
      <c r="L101" s="1">
        <v>288037</v>
      </c>
      <c r="M101" s="37">
        <v>54398</v>
      </c>
      <c r="N101" s="13">
        <v>223051</v>
      </c>
    </row>
    <row r="102" spans="1:14" x14ac:dyDescent="0.25">
      <c r="A102" s="27" t="s">
        <v>42</v>
      </c>
      <c r="B102" s="28" t="s">
        <v>22</v>
      </c>
      <c r="C102" s="13"/>
      <c r="D102" s="100"/>
      <c r="E102" s="1"/>
      <c r="F102" s="1"/>
      <c r="G102" s="1"/>
      <c r="H102" s="13"/>
      <c r="I102" s="1"/>
      <c r="J102" s="37"/>
      <c r="K102" s="37"/>
      <c r="L102" s="1">
        <v>1054</v>
      </c>
      <c r="M102" s="37"/>
      <c r="N102" s="13"/>
    </row>
    <row r="103" spans="1:14" x14ac:dyDescent="0.25">
      <c r="A103" s="27" t="s">
        <v>11</v>
      </c>
      <c r="B103" s="28" t="s">
        <v>22</v>
      </c>
      <c r="C103" s="13">
        <v>2466098</v>
      </c>
      <c r="D103" s="100">
        <v>2685035</v>
      </c>
      <c r="E103" s="1">
        <v>1773646</v>
      </c>
      <c r="F103" s="1">
        <v>1328748</v>
      </c>
      <c r="G103" s="1">
        <v>1342880</v>
      </c>
      <c r="H103" s="13">
        <v>889012</v>
      </c>
      <c r="I103" s="1">
        <v>1447530</v>
      </c>
      <c r="J103" s="37">
        <v>1578770</v>
      </c>
      <c r="K103" s="37">
        <v>1826242</v>
      </c>
      <c r="L103" s="1">
        <v>1740090</v>
      </c>
      <c r="M103" s="37">
        <v>1674184</v>
      </c>
      <c r="N103" s="13">
        <v>2345646</v>
      </c>
    </row>
    <row r="104" spans="1:14" x14ac:dyDescent="0.25">
      <c r="A104" s="27" t="s">
        <v>6</v>
      </c>
      <c r="B104" s="28" t="s">
        <v>22</v>
      </c>
      <c r="C104" s="13">
        <v>61297</v>
      </c>
      <c r="D104" s="100"/>
      <c r="E104" s="2">
        <v>35799</v>
      </c>
      <c r="F104" s="1">
        <v>268274</v>
      </c>
      <c r="G104" s="1">
        <v>53171</v>
      </c>
      <c r="H104" s="13">
        <v>87601</v>
      </c>
      <c r="I104" s="1">
        <v>11877</v>
      </c>
      <c r="J104" s="37">
        <v>11550</v>
      </c>
      <c r="K104" s="37"/>
      <c r="L104" s="1"/>
      <c r="M104" s="37">
        <v>5800</v>
      </c>
      <c r="N104" s="13">
        <v>17526</v>
      </c>
    </row>
    <row r="105" spans="1:14" x14ac:dyDescent="0.25">
      <c r="A105" s="27" t="s">
        <v>7</v>
      </c>
      <c r="B105" s="28" t="s">
        <v>22</v>
      </c>
      <c r="C105" s="13">
        <v>218608</v>
      </c>
      <c r="D105" s="100">
        <v>223017</v>
      </c>
      <c r="E105" s="2">
        <v>278316</v>
      </c>
      <c r="F105" s="1">
        <v>279811</v>
      </c>
      <c r="G105" s="1">
        <v>287897</v>
      </c>
      <c r="H105" s="13">
        <v>365055</v>
      </c>
      <c r="I105" s="1">
        <v>383158</v>
      </c>
      <c r="J105" s="37">
        <v>364740</v>
      </c>
      <c r="K105" s="37">
        <v>344609</v>
      </c>
      <c r="L105" s="1">
        <v>332097</v>
      </c>
      <c r="M105" s="37">
        <v>277654</v>
      </c>
      <c r="N105" s="13">
        <v>306003</v>
      </c>
    </row>
    <row r="106" spans="1:14" x14ac:dyDescent="0.25">
      <c r="A106" s="27" t="s">
        <v>30</v>
      </c>
      <c r="B106" s="28" t="s">
        <v>22</v>
      </c>
      <c r="C106" s="13"/>
      <c r="D106" s="100">
        <v>2225</v>
      </c>
      <c r="E106" s="2">
        <v>2860</v>
      </c>
      <c r="F106" s="1">
        <v>2281</v>
      </c>
      <c r="G106" s="1">
        <v>2642</v>
      </c>
      <c r="H106" s="13">
        <v>3244</v>
      </c>
      <c r="I106" s="1">
        <v>3532</v>
      </c>
      <c r="J106" s="13">
        <v>3669</v>
      </c>
      <c r="K106" s="13">
        <v>2664</v>
      </c>
      <c r="L106" s="1">
        <v>3661</v>
      </c>
      <c r="M106" s="13">
        <v>3234</v>
      </c>
      <c r="N106" s="13">
        <v>2713</v>
      </c>
    </row>
    <row r="107" spans="1:14" x14ac:dyDescent="0.25">
      <c r="A107" s="27" t="s">
        <v>37</v>
      </c>
      <c r="B107" s="28" t="s">
        <v>22</v>
      </c>
      <c r="C107" s="13">
        <v>5615672</v>
      </c>
      <c r="D107" s="100">
        <v>1935284</v>
      </c>
      <c r="E107" s="2"/>
      <c r="F107" s="1">
        <v>10304733</v>
      </c>
      <c r="G107" s="1">
        <v>11565329</v>
      </c>
      <c r="H107" s="13">
        <v>2679457</v>
      </c>
      <c r="I107" s="1"/>
      <c r="J107" s="13">
        <v>15343871</v>
      </c>
      <c r="K107" s="13">
        <v>6906603</v>
      </c>
      <c r="L107" s="1">
        <v>3452212</v>
      </c>
      <c r="M107" s="13"/>
      <c r="N107" s="13"/>
    </row>
    <row r="108" spans="1:14" x14ac:dyDescent="0.25">
      <c r="A108" s="27" t="s">
        <v>38</v>
      </c>
      <c r="B108" s="28" t="s">
        <v>22</v>
      </c>
      <c r="C108" s="13">
        <v>21152590</v>
      </c>
      <c r="D108" s="100"/>
      <c r="E108" s="2"/>
      <c r="F108" s="1"/>
      <c r="G108" s="1"/>
      <c r="H108" s="13"/>
      <c r="I108" s="1"/>
      <c r="J108" s="13"/>
      <c r="K108" s="13"/>
      <c r="L108" s="1"/>
      <c r="M108" s="13"/>
      <c r="N108" s="13"/>
    </row>
    <row r="110" spans="1:14" ht="13" x14ac:dyDescent="0.3">
      <c r="A110" s="93" t="s">
        <v>28</v>
      </c>
      <c r="B110" s="85" t="s">
        <v>15</v>
      </c>
      <c r="C110" s="86">
        <v>2</v>
      </c>
      <c r="D110" s="87">
        <v>3</v>
      </c>
      <c r="E110" s="87">
        <v>4</v>
      </c>
      <c r="F110" s="87">
        <v>5</v>
      </c>
      <c r="G110" s="87">
        <v>6</v>
      </c>
      <c r="H110" s="87">
        <v>7</v>
      </c>
      <c r="I110" s="87">
        <v>8</v>
      </c>
      <c r="J110" s="88">
        <v>9</v>
      </c>
      <c r="K110" s="88">
        <v>10</v>
      </c>
      <c r="L110" s="88">
        <v>11</v>
      </c>
      <c r="M110" s="88">
        <v>12</v>
      </c>
      <c r="N110" s="88">
        <v>1</v>
      </c>
    </row>
    <row r="111" spans="1:14" x14ac:dyDescent="0.25">
      <c r="A111" s="82" t="s">
        <v>8</v>
      </c>
      <c r="B111" s="89" t="s">
        <v>22</v>
      </c>
      <c r="C111" s="84">
        <f t="shared" ref="C111:C126" si="26">C93+C75</f>
        <v>153010463</v>
      </c>
      <c r="D111" s="84">
        <f t="shared" ref="D111:N111" si="27">D93+D75</f>
        <v>160491531</v>
      </c>
      <c r="E111" s="84">
        <f t="shared" si="27"/>
        <v>182609671</v>
      </c>
      <c r="F111" s="84">
        <f t="shared" si="27"/>
        <v>184963490</v>
      </c>
      <c r="G111" s="84">
        <f t="shared" si="27"/>
        <v>203550494</v>
      </c>
      <c r="H111" s="84">
        <f t="shared" si="27"/>
        <v>237627470</v>
      </c>
      <c r="I111" s="84">
        <f t="shared" si="27"/>
        <v>213114928</v>
      </c>
      <c r="J111" s="84">
        <f t="shared" si="27"/>
        <v>214053166</v>
      </c>
      <c r="K111" s="84">
        <f t="shared" si="27"/>
        <v>210361225</v>
      </c>
      <c r="L111" s="84">
        <f t="shared" si="27"/>
        <v>207174601</v>
      </c>
      <c r="M111" s="84">
        <f t="shared" si="27"/>
        <v>177603839</v>
      </c>
      <c r="N111" s="84">
        <f t="shared" si="27"/>
        <v>297016683</v>
      </c>
    </row>
    <row r="112" spans="1:14" x14ac:dyDescent="0.25">
      <c r="A112" s="82" t="s">
        <v>0</v>
      </c>
      <c r="B112" s="89" t="s">
        <v>22</v>
      </c>
      <c r="C112" s="84">
        <f t="shared" si="26"/>
        <v>5783</v>
      </c>
      <c r="D112" s="84">
        <f t="shared" ref="D112:N112" si="28">D94+D76</f>
        <v>6519</v>
      </c>
      <c r="E112" s="84">
        <f t="shared" si="28"/>
        <v>12128</v>
      </c>
      <c r="F112" s="84">
        <f t="shared" si="28"/>
        <v>26600</v>
      </c>
      <c r="G112" s="84">
        <f t="shared" si="28"/>
        <v>1085</v>
      </c>
      <c r="H112" s="84">
        <f t="shared" si="28"/>
        <v>7890</v>
      </c>
      <c r="I112" s="84">
        <f t="shared" si="28"/>
        <v>16858</v>
      </c>
      <c r="J112" s="84">
        <f t="shared" si="28"/>
        <v>32691</v>
      </c>
      <c r="K112" s="84">
        <f t="shared" si="28"/>
        <v>4098</v>
      </c>
      <c r="L112" s="84">
        <f t="shared" si="28"/>
        <v>25284</v>
      </c>
      <c r="M112" s="84">
        <f t="shared" si="28"/>
        <v>75434</v>
      </c>
      <c r="N112" s="84">
        <f t="shared" si="28"/>
        <v>16947</v>
      </c>
    </row>
    <row r="113" spans="1:14" x14ac:dyDescent="0.25">
      <c r="A113" s="82" t="s">
        <v>1</v>
      </c>
      <c r="B113" s="89" t="s">
        <v>22</v>
      </c>
      <c r="C113" s="84">
        <f t="shared" si="26"/>
        <v>148962004</v>
      </c>
      <c r="D113" s="84">
        <f t="shared" ref="D113:N113" si="29">D95+D77</f>
        <v>150728262</v>
      </c>
      <c r="E113" s="84">
        <f t="shared" si="29"/>
        <v>175576489</v>
      </c>
      <c r="F113" s="84">
        <f t="shared" si="29"/>
        <v>150758154</v>
      </c>
      <c r="G113" s="84">
        <f t="shared" si="29"/>
        <v>165331769</v>
      </c>
      <c r="H113" s="84">
        <f t="shared" si="29"/>
        <v>240450418</v>
      </c>
      <c r="I113" s="84">
        <f t="shared" si="29"/>
        <v>133929657</v>
      </c>
      <c r="J113" s="84">
        <f t="shared" si="29"/>
        <v>152524158</v>
      </c>
      <c r="K113" s="84">
        <f t="shared" si="29"/>
        <v>187205646</v>
      </c>
      <c r="L113" s="84">
        <f t="shared" si="29"/>
        <v>182009079</v>
      </c>
      <c r="M113" s="84">
        <f t="shared" si="29"/>
        <v>176411851</v>
      </c>
      <c r="N113" s="84">
        <f t="shared" si="29"/>
        <v>358623723</v>
      </c>
    </row>
    <row r="114" spans="1:14" x14ac:dyDescent="0.25">
      <c r="A114" s="82" t="s">
        <v>40</v>
      </c>
      <c r="B114" s="89" t="s">
        <v>22</v>
      </c>
      <c r="C114" s="84">
        <f t="shared" si="26"/>
        <v>0</v>
      </c>
      <c r="D114" s="84">
        <f t="shared" ref="D114:N114" si="30">D96+D78</f>
        <v>0</v>
      </c>
      <c r="E114" s="84">
        <f t="shared" si="30"/>
        <v>0</v>
      </c>
      <c r="F114" s="84">
        <f t="shared" si="30"/>
        <v>0</v>
      </c>
      <c r="G114" s="84">
        <f t="shared" si="30"/>
        <v>0</v>
      </c>
      <c r="H114" s="84">
        <f t="shared" si="30"/>
        <v>0</v>
      </c>
      <c r="I114" s="84">
        <f t="shared" si="30"/>
        <v>3507</v>
      </c>
      <c r="J114" s="84">
        <f t="shared" si="30"/>
        <v>0</v>
      </c>
      <c r="K114" s="84">
        <f t="shared" si="30"/>
        <v>0</v>
      </c>
      <c r="L114" s="84">
        <f t="shared" si="30"/>
        <v>0</v>
      </c>
      <c r="M114" s="84">
        <f t="shared" si="30"/>
        <v>0</v>
      </c>
      <c r="N114" s="84">
        <f t="shared" si="30"/>
        <v>0</v>
      </c>
    </row>
    <row r="115" spans="1:14" x14ac:dyDescent="0.25">
      <c r="A115" s="82" t="s">
        <v>2</v>
      </c>
      <c r="B115" s="89" t="s">
        <v>22</v>
      </c>
      <c r="C115" s="84">
        <f t="shared" si="26"/>
        <v>15516283</v>
      </c>
      <c r="D115" s="84">
        <f t="shared" ref="D115:N115" si="31">D97+D79</f>
        <v>14068027</v>
      </c>
      <c r="E115" s="84">
        <f t="shared" si="31"/>
        <v>13402805</v>
      </c>
      <c r="F115" s="84">
        <f t="shared" si="31"/>
        <v>13846772</v>
      </c>
      <c r="G115" s="84">
        <f t="shared" si="31"/>
        <v>13891096</v>
      </c>
      <c r="H115" s="84">
        <f t="shared" si="31"/>
        <v>15345534</v>
      </c>
      <c r="I115" s="84">
        <f t="shared" si="31"/>
        <v>15222543</v>
      </c>
      <c r="J115" s="84">
        <f t="shared" si="31"/>
        <v>17545686</v>
      </c>
      <c r="K115" s="84">
        <f t="shared" si="31"/>
        <v>20134498</v>
      </c>
      <c r="L115" s="84">
        <f t="shared" si="31"/>
        <v>17101758</v>
      </c>
      <c r="M115" s="84">
        <f t="shared" si="31"/>
        <v>16061492</v>
      </c>
      <c r="N115" s="84">
        <f t="shared" si="31"/>
        <v>33914697</v>
      </c>
    </row>
    <row r="116" spans="1:14" x14ac:dyDescent="0.25">
      <c r="A116" s="82" t="s">
        <v>39</v>
      </c>
      <c r="B116" s="89" t="s">
        <v>22</v>
      </c>
      <c r="C116" s="84">
        <f t="shared" si="26"/>
        <v>5281785</v>
      </c>
      <c r="D116" s="84">
        <f t="shared" ref="D116:N116" si="32">D98+D80</f>
        <v>5319484</v>
      </c>
      <c r="E116" s="84">
        <f t="shared" si="32"/>
        <v>5701624</v>
      </c>
      <c r="F116" s="84">
        <f t="shared" si="32"/>
        <v>4670648</v>
      </c>
      <c r="G116" s="84">
        <f t="shared" si="32"/>
        <v>3232093</v>
      </c>
      <c r="H116" s="84">
        <f t="shared" si="32"/>
        <v>3364165</v>
      </c>
      <c r="I116" s="84">
        <f t="shared" si="32"/>
        <v>3293031</v>
      </c>
      <c r="J116" s="84">
        <f t="shared" si="32"/>
        <v>3684550</v>
      </c>
      <c r="K116" s="84">
        <f t="shared" si="32"/>
        <v>3663606</v>
      </c>
      <c r="L116" s="84">
        <f t="shared" si="32"/>
        <v>3963459</v>
      </c>
      <c r="M116" s="84">
        <f t="shared" si="32"/>
        <v>4505859</v>
      </c>
      <c r="N116" s="84">
        <f t="shared" si="32"/>
        <v>4885501</v>
      </c>
    </row>
    <row r="117" spans="1:14" x14ac:dyDescent="0.25">
      <c r="A117" s="82" t="s">
        <v>35</v>
      </c>
      <c r="B117" s="89" t="s">
        <v>22</v>
      </c>
      <c r="C117" s="84">
        <f t="shared" si="26"/>
        <v>2260</v>
      </c>
      <c r="D117" s="84">
        <f t="shared" ref="D117:N117" si="33">D99+D81</f>
        <v>556</v>
      </c>
      <c r="E117" s="84">
        <f t="shared" si="33"/>
        <v>1959</v>
      </c>
      <c r="F117" s="84">
        <f t="shared" si="33"/>
        <v>1193</v>
      </c>
      <c r="G117" s="84">
        <f t="shared" si="33"/>
        <v>907</v>
      </c>
      <c r="H117" s="84">
        <f t="shared" si="33"/>
        <v>496</v>
      </c>
      <c r="I117" s="84">
        <f t="shared" si="33"/>
        <v>481</v>
      </c>
      <c r="J117" s="84">
        <f t="shared" si="33"/>
        <v>496</v>
      </c>
      <c r="K117" s="84">
        <f t="shared" si="33"/>
        <v>587</v>
      </c>
      <c r="L117" s="84">
        <f t="shared" si="33"/>
        <v>907</v>
      </c>
      <c r="M117" s="84">
        <f t="shared" si="33"/>
        <v>2090</v>
      </c>
      <c r="N117" s="84">
        <f t="shared" si="33"/>
        <v>451</v>
      </c>
    </row>
    <row r="118" spans="1:14" x14ac:dyDescent="0.25">
      <c r="A118" s="82" t="s">
        <v>4</v>
      </c>
      <c r="B118" s="89" t="s">
        <v>22</v>
      </c>
      <c r="C118" s="84">
        <f t="shared" si="26"/>
        <v>1606</v>
      </c>
      <c r="D118" s="84">
        <f t="shared" ref="D118:N118" si="34">D100+D82</f>
        <v>17744</v>
      </c>
      <c r="E118" s="84">
        <f t="shared" si="34"/>
        <v>1141</v>
      </c>
      <c r="F118" s="84">
        <f t="shared" si="34"/>
        <v>3277</v>
      </c>
      <c r="G118" s="84">
        <f t="shared" si="34"/>
        <v>24308</v>
      </c>
      <c r="H118" s="84">
        <f t="shared" si="34"/>
        <v>23818</v>
      </c>
      <c r="I118" s="84">
        <f t="shared" si="34"/>
        <v>5270</v>
      </c>
      <c r="J118" s="84">
        <f t="shared" si="34"/>
        <v>29878</v>
      </c>
      <c r="K118" s="84">
        <f t="shared" si="34"/>
        <v>19750</v>
      </c>
      <c r="L118" s="84">
        <f t="shared" si="34"/>
        <v>1775</v>
      </c>
      <c r="M118" s="84">
        <f t="shared" si="34"/>
        <v>1269</v>
      </c>
      <c r="N118" s="84">
        <f t="shared" si="34"/>
        <v>14999</v>
      </c>
    </row>
    <row r="119" spans="1:14" x14ac:dyDescent="0.25">
      <c r="A119" s="82" t="s">
        <v>5</v>
      </c>
      <c r="B119" s="89" t="s">
        <v>22</v>
      </c>
      <c r="C119" s="84">
        <f t="shared" si="26"/>
        <v>119781</v>
      </c>
      <c r="D119" s="84">
        <f t="shared" ref="D119:N120" si="35">D101+D83</f>
        <v>96596</v>
      </c>
      <c r="E119" s="84">
        <f t="shared" si="35"/>
        <v>34682</v>
      </c>
      <c r="F119" s="84">
        <f t="shared" si="35"/>
        <v>84856</v>
      </c>
      <c r="G119" s="84">
        <f t="shared" si="35"/>
        <v>124471</v>
      </c>
      <c r="H119" s="84">
        <f t="shared" si="35"/>
        <v>228779</v>
      </c>
      <c r="I119" s="84">
        <f t="shared" si="35"/>
        <v>119126</v>
      </c>
      <c r="J119" s="84">
        <f t="shared" si="35"/>
        <v>154412</v>
      </c>
      <c r="K119" s="84">
        <f t="shared" si="35"/>
        <v>134326</v>
      </c>
      <c r="L119" s="84">
        <f t="shared" si="35"/>
        <v>288037</v>
      </c>
      <c r="M119" s="84">
        <f t="shared" si="35"/>
        <v>54398</v>
      </c>
      <c r="N119" s="84">
        <f t="shared" si="35"/>
        <v>223051</v>
      </c>
    </row>
    <row r="120" spans="1:14" x14ac:dyDescent="0.25">
      <c r="A120" s="82" t="s">
        <v>42</v>
      </c>
      <c r="B120" s="89" t="s">
        <v>22</v>
      </c>
      <c r="C120" s="84">
        <f t="shared" si="26"/>
        <v>0</v>
      </c>
      <c r="D120" s="84">
        <f t="shared" si="35"/>
        <v>0</v>
      </c>
      <c r="E120" s="84">
        <f t="shared" si="35"/>
        <v>0</v>
      </c>
      <c r="F120" s="84">
        <f t="shared" si="35"/>
        <v>0</v>
      </c>
      <c r="G120" s="84">
        <f t="shared" si="35"/>
        <v>0</v>
      </c>
      <c r="H120" s="84">
        <f t="shared" si="35"/>
        <v>0</v>
      </c>
      <c r="I120" s="84">
        <f t="shared" si="35"/>
        <v>0</v>
      </c>
      <c r="J120" s="84">
        <f t="shared" si="35"/>
        <v>0</v>
      </c>
      <c r="K120" s="84">
        <f t="shared" si="35"/>
        <v>0</v>
      </c>
      <c r="L120" s="84">
        <f t="shared" si="35"/>
        <v>1054</v>
      </c>
      <c r="M120" s="84">
        <f t="shared" si="35"/>
        <v>0</v>
      </c>
      <c r="N120" s="84">
        <f t="shared" si="35"/>
        <v>0</v>
      </c>
    </row>
    <row r="121" spans="1:14" x14ac:dyDescent="0.25">
      <c r="A121" s="82" t="s">
        <v>11</v>
      </c>
      <c r="B121" s="89" t="s">
        <v>22</v>
      </c>
      <c r="C121" s="84">
        <f t="shared" si="26"/>
        <v>2466098</v>
      </c>
      <c r="D121" s="84">
        <f t="shared" ref="D121:N121" si="36">D103+D85</f>
        <v>2685035</v>
      </c>
      <c r="E121" s="84">
        <f t="shared" si="36"/>
        <v>1773646</v>
      </c>
      <c r="F121" s="84">
        <f t="shared" si="36"/>
        <v>1328748</v>
      </c>
      <c r="G121" s="84">
        <f t="shared" si="36"/>
        <v>1342880</v>
      </c>
      <c r="H121" s="84">
        <f t="shared" si="36"/>
        <v>889012</v>
      </c>
      <c r="I121" s="84">
        <f t="shared" si="36"/>
        <v>1447530</v>
      </c>
      <c r="J121" s="84">
        <f t="shared" si="36"/>
        <v>1578770</v>
      </c>
      <c r="K121" s="84">
        <f t="shared" si="36"/>
        <v>1826242</v>
      </c>
      <c r="L121" s="84">
        <f t="shared" si="36"/>
        <v>1740090</v>
      </c>
      <c r="M121" s="84">
        <f t="shared" si="36"/>
        <v>1674184</v>
      </c>
      <c r="N121" s="84">
        <f t="shared" si="36"/>
        <v>2345646</v>
      </c>
    </row>
    <row r="122" spans="1:14" x14ac:dyDescent="0.25">
      <c r="A122" s="82" t="s">
        <v>6</v>
      </c>
      <c r="B122" s="89" t="s">
        <v>22</v>
      </c>
      <c r="C122" s="84">
        <f t="shared" si="26"/>
        <v>80000</v>
      </c>
      <c r="D122" s="84">
        <f t="shared" ref="D122:N122" si="37">D104+D86</f>
        <v>18108</v>
      </c>
      <c r="E122" s="84">
        <f t="shared" si="37"/>
        <v>92827</v>
      </c>
      <c r="F122" s="84">
        <f t="shared" si="37"/>
        <v>280820</v>
      </c>
      <c r="G122" s="84">
        <f t="shared" si="37"/>
        <v>58962</v>
      </c>
      <c r="H122" s="84">
        <f t="shared" si="37"/>
        <v>100193</v>
      </c>
      <c r="I122" s="84">
        <f t="shared" si="37"/>
        <v>18605</v>
      </c>
      <c r="J122" s="84">
        <f t="shared" si="37"/>
        <v>17476</v>
      </c>
      <c r="K122" s="84">
        <f t="shared" si="37"/>
        <v>12567</v>
      </c>
      <c r="L122" s="84">
        <f t="shared" si="37"/>
        <v>5932</v>
      </c>
      <c r="M122" s="84">
        <f t="shared" si="37"/>
        <v>49999</v>
      </c>
      <c r="N122" s="84">
        <f t="shared" si="37"/>
        <v>366055</v>
      </c>
    </row>
    <row r="123" spans="1:14" x14ac:dyDescent="0.25">
      <c r="A123" s="83" t="s">
        <v>7</v>
      </c>
      <c r="B123" s="89" t="s">
        <v>22</v>
      </c>
      <c r="C123" s="84">
        <f t="shared" si="26"/>
        <v>218608</v>
      </c>
      <c r="D123" s="84">
        <f t="shared" ref="D123:N123" si="38">D105+D87</f>
        <v>223017</v>
      </c>
      <c r="E123" s="84">
        <f t="shared" si="38"/>
        <v>278316</v>
      </c>
      <c r="F123" s="84">
        <f t="shared" si="38"/>
        <v>279811</v>
      </c>
      <c r="G123" s="84">
        <f t="shared" si="38"/>
        <v>287897</v>
      </c>
      <c r="H123" s="84">
        <f t="shared" si="38"/>
        <v>365055</v>
      </c>
      <c r="I123" s="84">
        <f t="shared" si="38"/>
        <v>383158</v>
      </c>
      <c r="J123" s="84">
        <f t="shared" si="38"/>
        <v>364740</v>
      </c>
      <c r="K123" s="84">
        <f t="shared" si="38"/>
        <v>344609</v>
      </c>
      <c r="L123" s="84">
        <f t="shared" si="38"/>
        <v>332097</v>
      </c>
      <c r="M123" s="84">
        <f t="shared" si="38"/>
        <v>277654</v>
      </c>
      <c r="N123" s="84">
        <f t="shared" si="38"/>
        <v>306003</v>
      </c>
    </row>
    <row r="124" spans="1:14" x14ac:dyDescent="0.25">
      <c r="A124" s="83" t="s">
        <v>30</v>
      </c>
      <c r="B124" s="89" t="s">
        <v>22</v>
      </c>
      <c r="C124" s="84">
        <f t="shared" si="26"/>
        <v>0</v>
      </c>
      <c r="D124" s="84">
        <f t="shared" ref="D124:N124" si="39">D106+D88</f>
        <v>2225</v>
      </c>
      <c r="E124" s="84">
        <f t="shared" si="39"/>
        <v>2860</v>
      </c>
      <c r="F124" s="84">
        <f t="shared" si="39"/>
        <v>2281</v>
      </c>
      <c r="G124" s="84">
        <f t="shared" si="39"/>
        <v>2642</v>
      </c>
      <c r="H124" s="84">
        <f t="shared" si="39"/>
        <v>3244</v>
      </c>
      <c r="I124" s="84">
        <f t="shared" si="39"/>
        <v>3532</v>
      </c>
      <c r="J124" s="84">
        <f t="shared" si="39"/>
        <v>3669</v>
      </c>
      <c r="K124" s="84">
        <f t="shared" si="39"/>
        <v>2664</v>
      </c>
      <c r="L124" s="84">
        <f t="shared" si="39"/>
        <v>3661</v>
      </c>
      <c r="M124" s="84">
        <f t="shared" si="39"/>
        <v>3234</v>
      </c>
      <c r="N124" s="84">
        <f t="shared" si="39"/>
        <v>2713</v>
      </c>
    </row>
    <row r="125" spans="1:14" x14ac:dyDescent="0.25">
      <c r="A125" s="83" t="s">
        <v>37</v>
      </c>
      <c r="B125" s="89" t="s">
        <v>22</v>
      </c>
      <c r="C125" s="84">
        <f t="shared" si="26"/>
        <v>5615672</v>
      </c>
      <c r="D125" s="84">
        <f t="shared" ref="D125:N125" si="40">D107+D89</f>
        <v>1935284</v>
      </c>
      <c r="E125" s="84">
        <f t="shared" si="40"/>
        <v>0</v>
      </c>
      <c r="F125" s="84">
        <f t="shared" si="40"/>
        <v>10304733</v>
      </c>
      <c r="G125" s="84">
        <f t="shared" si="40"/>
        <v>11565329</v>
      </c>
      <c r="H125" s="84">
        <f t="shared" si="40"/>
        <v>2679457</v>
      </c>
      <c r="I125" s="84">
        <f t="shared" si="40"/>
        <v>0</v>
      </c>
      <c r="J125" s="84">
        <f t="shared" si="40"/>
        <v>15343871</v>
      </c>
      <c r="K125" s="84">
        <f t="shared" si="40"/>
        <v>6906603</v>
      </c>
      <c r="L125" s="84">
        <f t="shared" si="40"/>
        <v>3452212</v>
      </c>
      <c r="M125" s="84">
        <f t="shared" si="40"/>
        <v>0</v>
      </c>
      <c r="N125" s="84">
        <f t="shared" si="40"/>
        <v>0</v>
      </c>
    </row>
    <row r="126" spans="1:14" x14ac:dyDescent="0.25">
      <c r="A126" s="83" t="s">
        <v>38</v>
      </c>
      <c r="B126" s="89" t="s">
        <v>22</v>
      </c>
      <c r="C126" s="84">
        <f t="shared" si="26"/>
        <v>21152590</v>
      </c>
      <c r="D126" s="84">
        <f t="shared" ref="D126:N126" si="41">D108+D90</f>
        <v>0</v>
      </c>
      <c r="E126" s="84">
        <f t="shared" si="41"/>
        <v>0</v>
      </c>
      <c r="F126" s="84">
        <f t="shared" si="41"/>
        <v>0</v>
      </c>
      <c r="G126" s="84">
        <f t="shared" si="41"/>
        <v>0</v>
      </c>
      <c r="H126" s="84">
        <f t="shared" si="41"/>
        <v>0</v>
      </c>
      <c r="I126" s="84">
        <f t="shared" si="41"/>
        <v>0</v>
      </c>
      <c r="J126" s="84">
        <f t="shared" si="41"/>
        <v>0</v>
      </c>
      <c r="K126" s="84">
        <f t="shared" si="41"/>
        <v>0</v>
      </c>
      <c r="L126" s="84">
        <f t="shared" si="41"/>
        <v>0</v>
      </c>
      <c r="M126" s="84">
        <f t="shared" si="41"/>
        <v>0</v>
      </c>
      <c r="N126" s="84">
        <f t="shared" si="41"/>
        <v>0</v>
      </c>
    </row>
    <row r="127" spans="1:14" x14ac:dyDescent="0.25">
      <c r="A127" s="83" t="s">
        <v>29</v>
      </c>
      <c r="B127" s="89" t="s">
        <v>22</v>
      </c>
      <c r="C127" s="101">
        <v>16503287</v>
      </c>
      <c r="D127" s="84">
        <v>14268041</v>
      </c>
      <c r="E127" s="84">
        <v>11359048</v>
      </c>
      <c r="F127" s="84">
        <v>7340900</v>
      </c>
      <c r="G127" s="84">
        <v>4261966</v>
      </c>
      <c r="H127" s="84">
        <v>3576634</v>
      </c>
      <c r="I127" s="84">
        <v>6898312</v>
      </c>
      <c r="J127" s="84">
        <v>7881647</v>
      </c>
      <c r="K127" s="84">
        <v>8070962</v>
      </c>
      <c r="L127" s="84">
        <v>19263489</v>
      </c>
      <c r="M127" s="84">
        <v>21528207</v>
      </c>
      <c r="N127" s="94">
        <v>31883773</v>
      </c>
    </row>
    <row r="128" spans="1:14" x14ac:dyDescent="0.25">
      <c r="A128" s="83" t="s">
        <v>27</v>
      </c>
      <c r="B128" s="89" t="s">
        <v>22</v>
      </c>
      <c r="C128" s="84">
        <f>SUM(C111:C127)</f>
        <v>368936220</v>
      </c>
      <c r="D128" s="84">
        <f>SUM(D111:D127)</f>
        <v>349860429</v>
      </c>
      <c r="E128" s="84">
        <f>SUM(E111:E127)</f>
        <v>390847196</v>
      </c>
      <c r="F128" s="84">
        <f>SUM(F111:F127)</f>
        <v>373892283</v>
      </c>
      <c r="G128" s="84">
        <f>SUM(G111:G127)</f>
        <v>403675899</v>
      </c>
      <c r="H128" s="84">
        <f t="shared" ref="H128:N128" si="42">SUM(H111:H127)</f>
        <v>504662165</v>
      </c>
      <c r="I128" s="84">
        <f t="shared" si="42"/>
        <v>374456538</v>
      </c>
      <c r="J128" s="84">
        <f t="shared" si="42"/>
        <v>413215210</v>
      </c>
      <c r="K128" s="84">
        <f>SUM(K111:K127)</f>
        <v>438687383</v>
      </c>
      <c r="L128" s="84">
        <f t="shared" si="42"/>
        <v>435363435</v>
      </c>
      <c r="M128" s="84">
        <f t="shared" si="42"/>
        <v>398249510</v>
      </c>
      <c r="N128" s="84">
        <f t="shared" si="42"/>
        <v>729600242</v>
      </c>
    </row>
    <row r="129" spans="1:15" x14ac:dyDescent="0.25"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1"/>
    </row>
    <row r="130" spans="1:15" x14ac:dyDescent="0.25">
      <c r="C130" s="45">
        <f>C132-SUM(C133:C149)</f>
        <v>0</v>
      </c>
      <c r="D130" s="45">
        <f t="shared" ref="D130:N130" si="43">D132-SUM(D133:D149)</f>
        <v>0</v>
      </c>
      <c r="E130" s="45">
        <f t="shared" si="43"/>
        <v>0</v>
      </c>
      <c r="F130" s="45">
        <f t="shared" si="43"/>
        <v>0</v>
      </c>
      <c r="G130" s="45">
        <f t="shared" si="43"/>
        <v>0</v>
      </c>
      <c r="H130" s="45">
        <f t="shared" si="43"/>
        <v>0</v>
      </c>
      <c r="I130" s="45">
        <f t="shared" si="43"/>
        <v>0</v>
      </c>
      <c r="J130" s="45">
        <f t="shared" si="43"/>
        <v>0</v>
      </c>
      <c r="K130" s="45">
        <f t="shared" si="43"/>
        <v>0</v>
      </c>
      <c r="L130" s="45">
        <f t="shared" si="43"/>
        <v>0</v>
      </c>
      <c r="M130" s="45">
        <f t="shared" si="43"/>
        <v>0</v>
      </c>
      <c r="N130" s="45">
        <f t="shared" si="43"/>
        <v>0</v>
      </c>
    </row>
    <row r="131" spans="1:15" ht="13" x14ac:dyDescent="0.3">
      <c r="A131" s="56"/>
      <c r="B131" s="61" t="s">
        <v>15</v>
      </c>
      <c r="C131" s="58">
        <v>2</v>
      </c>
      <c r="D131" s="47">
        <v>3</v>
      </c>
      <c r="E131" s="47">
        <v>4</v>
      </c>
      <c r="F131" s="47">
        <v>5</v>
      </c>
      <c r="G131" s="47">
        <v>6</v>
      </c>
      <c r="H131" s="47">
        <v>7</v>
      </c>
      <c r="I131" s="47">
        <v>8</v>
      </c>
      <c r="J131" s="46">
        <v>9</v>
      </c>
      <c r="K131" s="46">
        <v>10</v>
      </c>
      <c r="L131" s="46">
        <v>11</v>
      </c>
      <c r="M131" s="46">
        <v>12</v>
      </c>
      <c r="N131" s="46">
        <v>1</v>
      </c>
    </row>
    <row r="132" spans="1:15" x14ac:dyDescent="0.25">
      <c r="A132" s="57" t="s">
        <v>21</v>
      </c>
      <c r="B132" s="54" t="s">
        <v>22</v>
      </c>
      <c r="C132" s="59">
        <v>368110187.99000001</v>
      </c>
      <c r="D132" s="49">
        <f>351275.8494*1000</f>
        <v>351275849.40000004</v>
      </c>
      <c r="E132" s="49">
        <v>392102081.31999999</v>
      </c>
      <c r="F132" s="49">
        <v>371577338.49000001</v>
      </c>
      <c r="G132" s="49">
        <v>403458226</v>
      </c>
      <c r="H132" s="49">
        <v>504280905</v>
      </c>
      <c r="I132" s="49">
        <v>374043773.19999999</v>
      </c>
      <c r="J132" s="49">
        <v>412977848.80000001</v>
      </c>
      <c r="K132" s="49">
        <v>438931875.39999998</v>
      </c>
      <c r="L132" s="49">
        <v>435746955.60000002</v>
      </c>
      <c r="M132" s="139">
        <v>398800864</v>
      </c>
      <c r="N132" s="139">
        <v>727144543</v>
      </c>
      <c r="O132" s="45">
        <f>SUM(C132:N132)/15.6466</f>
        <v>330963305.01195151</v>
      </c>
    </row>
    <row r="133" spans="1:15" x14ac:dyDescent="0.25">
      <c r="A133" s="51" t="s">
        <v>8</v>
      </c>
      <c r="B133" s="60" t="s">
        <v>22</v>
      </c>
      <c r="C133" s="53">
        <f>C111/C$128*(C$132)</f>
        <v>152667879.2864711</v>
      </c>
      <c r="D133" s="53">
        <f t="shared" ref="C133:F148" si="44">D111/D$128*(D$132)</f>
        <v>161140827.02828744</v>
      </c>
      <c r="E133" s="53">
        <f t="shared" si="44"/>
        <v>183195972.23939261</v>
      </c>
      <c r="F133" s="53">
        <f t="shared" si="44"/>
        <v>183818293.28106707</v>
      </c>
      <c r="G133" s="53">
        <f t="shared" ref="G133:N133" si="45">G111/G$128*(G$132)</f>
        <v>203440734.04952928</v>
      </c>
      <c r="H133" s="53">
        <f t="shared" si="45"/>
        <v>237447948.22187701</v>
      </c>
      <c r="I133" s="53">
        <f t="shared" si="45"/>
        <v>212880010.64189279</v>
      </c>
      <c r="J133" s="53">
        <f t="shared" ref="J133:K148" si="46">J111/J$128*(J$132)</f>
        <v>213930208.48266765</v>
      </c>
      <c r="K133" s="53">
        <f t="shared" si="46"/>
        <v>210478465.02731848</v>
      </c>
      <c r="L133" s="53">
        <f t="shared" si="45"/>
        <v>207357105.3650721</v>
      </c>
      <c r="M133" s="140">
        <f t="shared" si="45"/>
        <v>177849721.50478452</v>
      </c>
      <c r="N133" s="53">
        <f t="shared" si="45"/>
        <v>296016979.97163063</v>
      </c>
      <c r="O133" s="45">
        <f t="shared" ref="O133:O149" si="47">SUM(C133:N133)/15.6466</f>
        <v>155958747.91328409</v>
      </c>
    </row>
    <row r="134" spans="1:15" x14ac:dyDescent="0.25">
      <c r="A134" s="51" t="s">
        <v>0</v>
      </c>
      <c r="B134" s="55" t="s">
        <v>22</v>
      </c>
      <c r="C134" s="53">
        <f t="shared" si="44"/>
        <v>5770.0521167213401</v>
      </c>
      <c r="D134" s="53">
        <f t="shared" si="44"/>
        <v>6545.3737331311631</v>
      </c>
      <c r="E134" s="53">
        <f t="shared" si="44"/>
        <v>12166.939128428494</v>
      </c>
      <c r="F134" s="53">
        <f t="shared" si="44"/>
        <v>26435.306780145555</v>
      </c>
      <c r="G134" s="53">
        <f t="shared" ref="G134:I148" si="48">G112/G$128*(G$132)</f>
        <v>1084.4149385544565</v>
      </c>
      <c r="H134" s="53">
        <f t="shared" si="48"/>
        <v>7884.0392967640046</v>
      </c>
      <c r="I134" s="53">
        <f t="shared" si="48"/>
        <v>16839.41736545564</v>
      </c>
      <c r="J134" s="53">
        <f t="shared" si="46"/>
        <v>32672.221468132306</v>
      </c>
      <c r="K134" s="53">
        <f t="shared" si="46"/>
        <v>4100.2839267643121</v>
      </c>
      <c r="L134" s="53">
        <f t="shared" ref="L134:N148" si="49">L112/L$128*(L$132)</f>
        <v>25306.273195383073</v>
      </c>
      <c r="M134" s="140">
        <f t="shared" si="49"/>
        <v>75538.434121302504</v>
      </c>
      <c r="N134" s="53">
        <f t="shared" si="49"/>
        <v>16889.959543381017</v>
      </c>
      <c r="O134" s="45">
        <f t="shared" si="47"/>
        <v>14778.464050602937</v>
      </c>
    </row>
    <row r="135" spans="1:15" x14ac:dyDescent="0.25">
      <c r="A135" s="51" t="s">
        <v>1</v>
      </c>
      <c r="B135" s="55" t="s">
        <v>22</v>
      </c>
      <c r="C135" s="53">
        <f t="shared" si="44"/>
        <v>148628484.60855141</v>
      </c>
      <c r="D135" s="53">
        <f t="shared" si="44"/>
        <v>151338059.04821476</v>
      </c>
      <c r="E135" s="53">
        <f t="shared" si="44"/>
        <v>176140208.94180363</v>
      </c>
      <c r="F135" s="53">
        <f t="shared" si="44"/>
        <v>149824738.7443018</v>
      </c>
      <c r="G135" s="53">
        <f t="shared" si="48"/>
        <v>165242617.6232577</v>
      </c>
      <c r="H135" s="53">
        <f t="shared" si="48"/>
        <v>240268763.55327386</v>
      </c>
      <c r="I135" s="53">
        <f t="shared" si="48"/>
        <v>133782025.85332291</v>
      </c>
      <c r="J135" s="53">
        <f t="shared" si="46"/>
        <v>152436544.2909793</v>
      </c>
      <c r="K135" s="53">
        <f t="shared" si="46"/>
        <v>187309980.79388234</v>
      </c>
      <c r="L135" s="53">
        <f t="shared" si="49"/>
        <v>182169414.53939489</v>
      </c>
      <c r="M135" s="140">
        <f t="shared" si="49"/>
        <v>176656083.26458269</v>
      </c>
      <c r="N135" s="53">
        <f t="shared" si="49"/>
        <v>357416662.10932201</v>
      </c>
      <c r="O135" s="45">
        <f t="shared" si="47"/>
        <v>141961421.86614904</v>
      </c>
    </row>
    <row r="136" spans="1:15" x14ac:dyDescent="0.25">
      <c r="A136" s="51" t="s">
        <v>40</v>
      </c>
      <c r="B136" s="55" t="s">
        <v>22</v>
      </c>
      <c r="C136" s="53">
        <f t="shared" si="44"/>
        <v>0</v>
      </c>
      <c r="D136" s="53">
        <f t="shared" si="44"/>
        <v>0</v>
      </c>
      <c r="E136" s="53">
        <f t="shared" si="44"/>
        <v>0</v>
      </c>
      <c r="F136" s="53">
        <f t="shared" si="44"/>
        <v>0</v>
      </c>
      <c r="G136" s="53">
        <f t="shared" si="48"/>
        <v>0</v>
      </c>
      <c r="H136" s="53">
        <f t="shared" si="48"/>
        <v>0</v>
      </c>
      <c r="I136" s="53">
        <f t="shared" si="48"/>
        <v>3503.1342211800293</v>
      </c>
      <c r="J136" s="53">
        <f t="shared" si="46"/>
        <v>0</v>
      </c>
      <c r="K136" s="53">
        <f t="shared" si="46"/>
        <v>0</v>
      </c>
      <c r="L136" s="53">
        <f t="shared" si="49"/>
        <v>0</v>
      </c>
      <c r="M136" s="140">
        <f t="shared" si="49"/>
        <v>0</v>
      </c>
      <c r="N136" s="53">
        <f t="shared" si="49"/>
        <v>0</v>
      </c>
      <c r="O136" s="45">
        <f t="shared" si="47"/>
        <v>223.89108312221373</v>
      </c>
    </row>
    <row r="137" spans="1:15" x14ac:dyDescent="0.25">
      <c r="A137" s="51" t="s">
        <v>2</v>
      </c>
      <c r="B137" s="55" t="s">
        <v>22</v>
      </c>
      <c r="C137" s="53">
        <f t="shared" si="44"/>
        <v>15481542.72311903</v>
      </c>
      <c r="D137" s="53">
        <f t="shared" si="44"/>
        <v>14124941.61723884</v>
      </c>
      <c r="E137" s="53">
        <f t="shared" si="44"/>
        <v>13445837.11949184</v>
      </c>
      <c r="F137" s="53">
        <f t="shared" si="44"/>
        <v>13761040.065215398</v>
      </c>
      <c r="G137" s="53">
        <f t="shared" si="48"/>
        <v>13883605.544049824</v>
      </c>
      <c r="H137" s="53">
        <f t="shared" si="48"/>
        <v>15333940.822031448</v>
      </c>
      <c r="I137" s="53">
        <f t="shared" si="48"/>
        <v>15205763.135638582</v>
      </c>
      <c r="J137" s="53">
        <f t="shared" si="46"/>
        <v>17535607.317069177</v>
      </c>
      <c r="K137" s="53">
        <f t="shared" si="46"/>
        <v>20145719.502896097</v>
      </c>
      <c r="L137" s="53">
        <f t="shared" si="49"/>
        <v>17116823.29019649</v>
      </c>
      <c r="M137" s="140">
        <f t="shared" si="49"/>
        <v>16083728.230397793</v>
      </c>
      <c r="N137" s="53">
        <f t="shared" si="49"/>
        <v>33800546.424501419</v>
      </c>
      <c r="O137" s="45">
        <f t="shared" si="47"/>
        <v>13160628.877318135</v>
      </c>
    </row>
    <row r="138" spans="1:15" x14ac:dyDescent="0.25">
      <c r="A138" s="51" t="s">
        <v>39</v>
      </c>
      <c r="B138" s="55" t="s">
        <v>22</v>
      </c>
      <c r="C138" s="53">
        <f t="shared" si="44"/>
        <v>5269959.3151162071</v>
      </c>
      <c r="D138" s="53">
        <f t="shared" si="44"/>
        <v>5341004.8853215966</v>
      </c>
      <c r="E138" s="53">
        <f t="shared" si="44"/>
        <v>5719930.0907970788</v>
      </c>
      <c r="F138" s="53">
        <f t="shared" si="44"/>
        <v>4641729.8023335822</v>
      </c>
      <c r="G138" s="53">
        <f t="shared" si="48"/>
        <v>3230350.1677394365</v>
      </c>
      <c r="H138" s="53">
        <f t="shared" si="48"/>
        <v>3361623.4551074877</v>
      </c>
      <c r="I138" s="53">
        <f t="shared" si="48"/>
        <v>3289401.0799848</v>
      </c>
      <c r="J138" s="53">
        <f t="shared" si="46"/>
        <v>3682433.5018936987</v>
      </c>
      <c r="K138" s="53">
        <f t="shared" si="46"/>
        <v>3665647.8271833323</v>
      </c>
      <c r="L138" s="53">
        <f t="shared" si="49"/>
        <v>3966950.4925130438</v>
      </c>
      <c r="M138" s="140">
        <f t="shared" si="49"/>
        <v>4512097.1078211144</v>
      </c>
      <c r="N138" s="53">
        <f t="shared" si="49"/>
        <v>4869057.3103881218</v>
      </c>
      <c r="O138" s="45">
        <f t="shared" si="47"/>
        <v>3294657.3080541138</v>
      </c>
    </row>
    <row r="139" spans="1:15" x14ac:dyDescent="0.25">
      <c r="A139" s="51" t="s">
        <v>35</v>
      </c>
      <c r="B139" s="55" t="s">
        <v>22</v>
      </c>
      <c r="C139" s="53">
        <f t="shared" si="44"/>
        <v>2254.9399591544579</v>
      </c>
      <c r="D139" s="53">
        <f t="shared" si="44"/>
        <v>558.24939340710648</v>
      </c>
      <c r="E139" s="53">
        <f t="shared" si="44"/>
        <v>1965.289722344279</v>
      </c>
      <c r="F139" s="53">
        <f t="shared" si="44"/>
        <v>1185.6135710042724</v>
      </c>
      <c r="G139" s="53">
        <f t="shared" si="48"/>
        <v>906.51092098515403</v>
      </c>
      <c r="H139" s="53">
        <f t="shared" si="48"/>
        <v>495.62528405512631</v>
      </c>
      <c r="I139" s="53">
        <f t="shared" si="48"/>
        <v>480.46979195540177</v>
      </c>
      <c r="J139" s="53">
        <f t="shared" si="46"/>
        <v>495.7150851363869</v>
      </c>
      <c r="K139" s="53">
        <f t="shared" si="46"/>
        <v>587.32715105189152</v>
      </c>
      <c r="L139" s="53">
        <f t="shared" si="49"/>
        <v>907.79899494591234</v>
      </c>
      <c r="M139" s="140">
        <f t="shared" si="49"/>
        <v>2092.8934872010263</v>
      </c>
      <c r="N139" s="53">
        <f t="shared" si="49"/>
        <v>449.4820177060742</v>
      </c>
      <c r="O139" s="45">
        <f t="shared" si="47"/>
        <v>791.22080061783959</v>
      </c>
    </row>
    <row r="140" spans="1:15" x14ac:dyDescent="0.25">
      <c r="A140" s="51" t="s">
        <v>4</v>
      </c>
      <c r="B140" s="55" t="s">
        <v>22</v>
      </c>
      <c r="C140" s="53">
        <f t="shared" si="44"/>
        <v>1602.404236461088</v>
      </c>
      <c r="D140" s="53">
        <f t="shared" si="44"/>
        <v>17815.78639679082</v>
      </c>
      <c r="E140" s="53">
        <f t="shared" si="44"/>
        <v>1144.663386010629</v>
      </c>
      <c r="F140" s="53">
        <f t="shared" si="44"/>
        <v>3256.710538290864</v>
      </c>
      <c r="G140" s="53">
        <f t="shared" si="48"/>
        <v>24294.89246671127</v>
      </c>
      <c r="H140" s="53">
        <f t="shared" si="48"/>
        <v>23800.006079889106</v>
      </c>
      <c r="I140" s="53">
        <f t="shared" si="48"/>
        <v>5264.1908598855871</v>
      </c>
      <c r="J140" s="53">
        <f t="shared" si="46"/>
        <v>29860.837326018082</v>
      </c>
      <c r="K140" s="53">
        <f t="shared" si="46"/>
        <v>19761.007211711851</v>
      </c>
      <c r="L140" s="53">
        <f t="shared" si="49"/>
        <v>1776.5636339900709</v>
      </c>
      <c r="M140" s="140">
        <f t="shared" si="49"/>
        <v>1270.7568589751686</v>
      </c>
      <c r="N140" s="53">
        <f t="shared" si="49"/>
        <v>14948.51614983017</v>
      </c>
      <c r="O140" s="45">
        <f t="shared" si="47"/>
        <v>9254.172481214111</v>
      </c>
    </row>
    <row r="141" spans="1:15" x14ac:dyDescent="0.25">
      <c r="A141" s="51" t="s">
        <v>5</v>
      </c>
      <c r="B141" s="55" t="s">
        <v>22</v>
      </c>
      <c r="C141" s="53">
        <f t="shared" si="44"/>
        <v>119512.81559623012</v>
      </c>
      <c r="D141" s="53">
        <f t="shared" si="44"/>
        <v>96986.795693440377</v>
      </c>
      <c r="E141" s="53">
        <f t="shared" si="44"/>
        <v>34793.352807730618</v>
      </c>
      <c r="F141" s="53">
        <f t="shared" si="44"/>
        <v>84330.616245715457</v>
      </c>
      <c r="G141" s="53">
        <f t="shared" si="48"/>
        <v>124403.88185881269</v>
      </c>
      <c r="H141" s="53">
        <f t="shared" si="48"/>
        <v>228606.1630259027</v>
      </c>
      <c r="I141" s="53">
        <f t="shared" si="48"/>
        <v>118994.68697812721</v>
      </c>
      <c r="J141" s="53">
        <f t="shared" si="46"/>
        <v>154323.30186709634</v>
      </c>
      <c r="K141" s="53">
        <f t="shared" si="46"/>
        <v>134400.86353014715</v>
      </c>
      <c r="L141" s="53">
        <f t="shared" si="49"/>
        <v>288290.73771470314</v>
      </c>
      <c r="M141" s="140">
        <f t="shared" si="49"/>
        <v>54473.310964957622</v>
      </c>
      <c r="N141" s="53">
        <f t="shared" si="49"/>
        <v>222300.2517325001</v>
      </c>
      <c r="O141" s="45">
        <f t="shared" si="47"/>
        <v>106183.88519009648</v>
      </c>
    </row>
    <row r="142" spans="1:15" x14ac:dyDescent="0.25">
      <c r="A142" s="51" t="s">
        <v>42</v>
      </c>
      <c r="B142" s="55" t="s">
        <v>22</v>
      </c>
      <c r="C142" s="53">
        <f t="shared" si="44"/>
        <v>0</v>
      </c>
      <c r="D142" s="53">
        <f t="shared" si="44"/>
        <v>0</v>
      </c>
      <c r="E142" s="53">
        <f t="shared" si="44"/>
        <v>0</v>
      </c>
      <c r="F142" s="53">
        <f t="shared" si="44"/>
        <v>0</v>
      </c>
      <c r="G142" s="53">
        <f t="shared" si="48"/>
        <v>0</v>
      </c>
      <c r="H142" s="53">
        <f t="shared" si="48"/>
        <v>0</v>
      </c>
      <c r="I142" s="53">
        <f t="shared" si="48"/>
        <v>0</v>
      </c>
      <c r="J142" s="53">
        <f t="shared" si="46"/>
        <v>0</v>
      </c>
      <c r="K142" s="53">
        <f t="shared" si="46"/>
        <v>0</v>
      </c>
      <c r="L142" s="53">
        <f t="shared" si="49"/>
        <v>1054.9284902679069</v>
      </c>
      <c r="M142" s="140">
        <f t="shared" si="49"/>
        <v>0</v>
      </c>
      <c r="N142" s="53">
        <f t="shared" si="49"/>
        <v>0</v>
      </c>
      <c r="O142" s="45">
        <f t="shared" si="47"/>
        <v>67.422218901736287</v>
      </c>
    </row>
    <row r="143" spans="1:15" x14ac:dyDescent="0.25">
      <c r="A143" s="51" t="s">
        <v>11</v>
      </c>
      <c r="B143" s="55" t="s">
        <v>22</v>
      </c>
      <c r="C143" s="53">
        <f t="shared" si="44"/>
        <v>2460576.51477473</v>
      </c>
      <c r="D143" s="53">
        <f t="shared" si="44"/>
        <v>2695897.7698324639</v>
      </c>
      <c r="E143" s="53">
        <f t="shared" si="44"/>
        <v>1779340.6099423384</v>
      </c>
      <c r="F143" s="53">
        <f t="shared" si="44"/>
        <v>1320521.0907332648</v>
      </c>
      <c r="G143" s="53">
        <f t="shared" si="48"/>
        <v>1342155.8826599158</v>
      </c>
      <c r="H143" s="53">
        <f t="shared" si="48"/>
        <v>888340.37304116122</v>
      </c>
      <c r="I143" s="53">
        <f t="shared" si="48"/>
        <v>1445934.3824307749</v>
      </c>
      <c r="J143" s="53">
        <f t="shared" si="46"/>
        <v>1577863.1148402693</v>
      </c>
      <c r="K143" s="53">
        <f t="shared" si="46"/>
        <v>1827259.8142952444</v>
      </c>
      <c r="L143" s="53">
        <f t="shared" si="49"/>
        <v>1741622.8810533986</v>
      </c>
      <c r="M143" s="140">
        <f t="shared" si="49"/>
        <v>1676501.8133857239</v>
      </c>
      <c r="N143" s="53">
        <f t="shared" si="49"/>
        <v>2337750.9909183639</v>
      </c>
      <c r="O143" s="45">
        <f t="shared" si="47"/>
        <v>1348137.3102084575</v>
      </c>
    </row>
    <row r="144" spans="1:15" x14ac:dyDescent="0.25">
      <c r="A144" s="51" t="s">
        <v>6</v>
      </c>
      <c r="B144" s="55" t="s">
        <v>22</v>
      </c>
      <c r="C144" s="53">
        <f t="shared" si="44"/>
        <v>79820.883509892301</v>
      </c>
      <c r="D144" s="53">
        <f t="shared" si="44"/>
        <v>18181.259021251586</v>
      </c>
      <c r="E144" s="53">
        <f t="shared" si="44"/>
        <v>93125.037802987441</v>
      </c>
      <c r="F144" s="53">
        <f t="shared" si="44"/>
        <v>279081.31015039381</v>
      </c>
      <c r="G144" s="53">
        <f t="shared" si="48"/>
        <v>58930.206089445041</v>
      </c>
      <c r="H144" s="53">
        <f t="shared" si="48"/>
        <v>100117.30662365981</v>
      </c>
      <c r="I144" s="53">
        <f t="shared" si="48"/>
        <v>18584.491641019231</v>
      </c>
      <c r="J144" s="53">
        <f t="shared" si="46"/>
        <v>17465.961346458666</v>
      </c>
      <c r="K144" s="53">
        <f t="shared" si="46"/>
        <v>12574.003930611789</v>
      </c>
      <c r="L144" s="53">
        <f t="shared" si="49"/>
        <v>5937.225620748789</v>
      </c>
      <c r="M144" s="140">
        <f t="shared" si="49"/>
        <v>50068.220797399103</v>
      </c>
      <c r="N144" s="53">
        <f t="shared" si="49"/>
        <v>364822.92681019288</v>
      </c>
      <c r="O144" s="45">
        <f t="shared" si="47"/>
        <v>70220.292801251417</v>
      </c>
    </row>
    <row r="145" spans="1:15" x14ac:dyDescent="0.25">
      <c r="A145" s="52" t="s">
        <v>7</v>
      </c>
      <c r="B145" s="55" t="s">
        <v>22</v>
      </c>
      <c r="C145" s="53">
        <f t="shared" si="44"/>
        <v>218118.54627913173</v>
      </c>
      <c r="D145" s="53">
        <f t="shared" si="44"/>
        <v>223919.25354221702</v>
      </c>
      <c r="E145" s="53">
        <f t="shared" si="44"/>
        <v>279209.58364674338</v>
      </c>
      <c r="F145" s="53">
        <f t="shared" si="44"/>
        <v>278078.55734809424</v>
      </c>
      <c r="G145" s="53">
        <f t="shared" si="48"/>
        <v>287741.75812443538</v>
      </c>
      <c r="H145" s="53">
        <f t="shared" si="48"/>
        <v>364779.20982004865</v>
      </c>
      <c r="I145" s="53">
        <f t="shared" si="48"/>
        <v>382735.64354687696</v>
      </c>
      <c r="J145" s="53">
        <f t="shared" si="46"/>
        <v>364530.48417872132</v>
      </c>
      <c r="K145" s="53">
        <f t="shared" si="46"/>
        <v>344801.05996054731</v>
      </c>
      <c r="L145" s="53">
        <f t="shared" si="49"/>
        <v>332389.55107447918</v>
      </c>
      <c r="M145" s="140">
        <f t="shared" si="49"/>
        <v>278038.39631354721</v>
      </c>
      <c r="N145" s="53">
        <f t="shared" si="49"/>
        <v>304973.05069647852</v>
      </c>
      <c r="O145" s="45">
        <f t="shared" si="47"/>
        <v>233872.86020805294</v>
      </c>
    </row>
    <row r="146" spans="1:15" x14ac:dyDescent="0.25">
      <c r="A146" s="52" t="s">
        <v>30</v>
      </c>
      <c r="B146" s="55" t="s">
        <v>22</v>
      </c>
      <c r="C146" s="53">
        <f t="shared" si="44"/>
        <v>0</v>
      </c>
      <c r="D146" s="53">
        <f t="shared" si="44"/>
        <v>2234.001619300021</v>
      </c>
      <c r="E146" s="53">
        <f t="shared" si="44"/>
        <v>2869.1825451274312</v>
      </c>
      <c r="F146" s="53">
        <f t="shared" si="44"/>
        <v>2266.8772468237598</v>
      </c>
      <c r="G146" s="53">
        <f t="shared" si="48"/>
        <v>2640.5753618994231</v>
      </c>
      <c r="H146" s="53">
        <f t="shared" si="48"/>
        <v>3241.5492368444143</v>
      </c>
      <c r="I146" s="53">
        <f t="shared" si="48"/>
        <v>3528.1066635893535</v>
      </c>
      <c r="J146" s="53">
        <f t="shared" si="46"/>
        <v>3666.8924342044429</v>
      </c>
      <c r="K146" s="53">
        <f t="shared" si="46"/>
        <v>2665.484719594956</v>
      </c>
      <c r="L146" s="53">
        <f t="shared" si="49"/>
        <v>3664.225050162056</v>
      </c>
      <c r="M146" s="140">
        <f t="shared" si="49"/>
        <v>3238.4772907215884</v>
      </c>
      <c r="N146" s="53">
        <f t="shared" si="49"/>
        <v>2703.8685455356522</v>
      </c>
      <c r="O146" s="45">
        <f t="shared" si="47"/>
        <v>2091.1406129001252</v>
      </c>
    </row>
    <row r="147" spans="1:15" x14ac:dyDescent="0.25">
      <c r="A147" s="52" t="s">
        <v>37</v>
      </c>
      <c r="B147" s="55" t="s">
        <v>22</v>
      </c>
      <c r="C147" s="53">
        <f>C125/C$128*(C$132)</f>
        <v>5603098.7567720497</v>
      </c>
      <c r="D147" s="53">
        <f t="shared" si="44"/>
        <v>1943113.5235080549</v>
      </c>
      <c r="E147" s="53">
        <f t="shared" si="44"/>
        <v>0</v>
      </c>
      <c r="F147" s="53">
        <f t="shared" si="44"/>
        <v>10240931.509116152</v>
      </c>
      <c r="G147" s="53">
        <f t="shared" si="48"/>
        <v>11559092.660734631</v>
      </c>
      <c r="H147" s="53">
        <f t="shared" si="48"/>
        <v>2677432.7353598718</v>
      </c>
      <c r="I147" s="53">
        <f t="shared" si="48"/>
        <v>0</v>
      </c>
      <c r="J147" s="53">
        <f t="shared" si="46"/>
        <v>15335057.09493294</v>
      </c>
      <c r="K147" s="53">
        <f t="shared" si="46"/>
        <v>6910452.2375407955</v>
      </c>
      <c r="L147" s="53">
        <f t="shared" si="49"/>
        <v>3455253.1245206371</v>
      </c>
      <c r="M147" s="140">
        <f t="shared" si="49"/>
        <v>0</v>
      </c>
      <c r="N147" s="53">
        <f t="shared" si="49"/>
        <v>0</v>
      </c>
      <c r="O147" s="45">
        <f t="shared" si="47"/>
        <v>3689263.5871361918</v>
      </c>
    </row>
    <row r="148" spans="1:15" x14ac:dyDescent="0.25">
      <c r="A148" s="52" t="s">
        <v>38</v>
      </c>
      <c r="B148" s="55" t="s">
        <v>22</v>
      </c>
      <c r="C148" s="53">
        <f>C126/C$128*(C$132)</f>
        <v>21105230.279031411</v>
      </c>
      <c r="D148" s="53">
        <f t="shared" si="44"/>
        <v>0</v>
      </c>
      <c r="E148" s="53">
        <f t="shared" si="44"/>
        <v>0</v>
      </c>
      <c r="F148" s="53">
        <f t="shared" si="44"/>
        <v>0</v>
      </c>
      <c r="G148" s="53">
        <f t="shared" si="48"/>
        <v>0</v>
      </c>
      <c r="H148" s="53">
        <f t="shared" si="48"/>
        <v>0</v>
      </c>
      <c r="I148" s="53">
        <f t="shared" si="48"/>
        <v>0</v>
      </c>
      <c r="J148" s="53">
        <f t="shared" si="46"/>
        <v>0</v>
      </c>
      <c r="K148" s="53">
        <f t="shared" si="46"/>
        <v>0</v>
      </c>
      <c r="L148" s="53">
        <f t="shared" si="49"/>
        <v>0</v>
      </c>
      <c r="M148" s="140">
        <f t="shared" si="49"/>
        <v>0</v>
      </c>
      <c r="N148" s="53">
        <f t="shared" si="49"/>
        <v>0</v>
      </c>
      <c r="O148" s="45">
        <f t="shared" si="47"/>
        <v>1348870.0598872222</v>
      </c>
    </row>
    <row r="149" spans="1:15" x14ac:dyDescent="0.25">
      <c r="A149" s="52" t="s">
        <v>29</v>
      </c>
      <c r="B149" s="55" t="s">
        <v>26</v>
      </c>
      <c r="C149" s="53">
        <f>C127/C$128*(C$132)</f>
        <v>16466336.864466501</v>
      </c>
      <c r="D149" s="53">
        <f t="shared" ref="D149:N149" si="50">D127/D$128*(D$132)</f>
        <v>14325764.808197344</v>
      </c>
      <c r="E149" s="53">
        <f t="shared" si="50"/>
        <v>11395518.269533098</v>
      </c>
      <c r="F149" s="53">
        <f t="shared" si="50"/>
        <v>7295449.0053522736</v>
      </c>
      <c r="G149" s="53">
        <f t="shared" si="50"/>
        <v>4259667.8322683712</v>
      </c>
      <c r="H149" s="53">
        <f t="shared" si="50"/>
        <v>3573931.9399419809</v>
      </c>
      <c r="I149" s="53">
        <f t="shared" si="50"/>
        <v>6890707.9656620612</v>
      </c>
      <c r="J149" s="53">
        <f t="shared" si="50"/>
        <v>7877119.583911187</v>
      </c>
      <c r="K149" s="53">
        <f t="shared" si="50"/>
        <v>8075460.1664532814</v>
      </c>
      <c r="L149" s="53">
        <f t="shared" si="50"/>
        <v>19280458.603474792</v>
      </c>
      <c r="M149" s="140">
        <f t="shared" si="50"/>
        <v>21558011.589194041</v>
      </c>
      <c r="N149" s="53">
        <f t="shared" si="50"/>
        <v>31776458.13774379</v>
      </c>
      <c r="O149" s="45">
        <f t="shared" si="47"/>
        <v>9764094.7404674962</v>
      </c>
    </row>
    <row r="150" spans="1:15" x14ac:dyDescent="0.25">
      <c r="A150" s="48" t="s">
        <v>23</v>
      </c>
      <c r="B150" s="54" t="s">
        <v>22</v>
      </c>
      <c r="C150" s="49">
        <f>C128</f>
        <v>368936220</v>
      </c>
      <c r="D150" s="49">
        <f>D128</f>
        <v>349860429</v>
      </c>
      <c r="E150" s="49">
        <f>E128</f>
        <v>390847196</v>
      </c>
      <c r="F150" s="49">
        <f>F128</f>
        <v>373892283</v>
      </c>
      <c r="G150" s="49">
        <f t="shared" ref="G150:N150" si="51">G128</f>
        <v>403675899</v>
      </c>
      <c r="H150" s="49">
        <f>H128</f>
        <v>504662165</v>
      </c>
      <c r="I150" s="49">
        <f t="shared" si="51"/>
        <v>374456538</v>
      </c>
      <c r="J150" s="49">
        <f t="shared" si="51"/>
        <v>413215210</v>
      </c>
      <c r="K150" s="49">
        <f t="shared" si="51"/>
        <v>438687383</v>
      </c>
      <c r="L150" s="49">
        <f t="shared" si="51"/>
        <v>435363435</v>
      </c>
      <c r="M150" s="49">
        <f t="shared" si="51"/>
        <v>398249510</v>
      </c>
      <c r="N150" s="49">
        <f t="shared" si="51"/>
        <v>729600242</v>
      </c>
    </row>
    <row r="151" spans="1:15" x14ac:dyDescent="0.25">
      <c r="A151" s="48" t="s">
        <v>24</v>
      </c>
      <c r="B151" s="54" t="s">
        <v>22</v>
      </c>
      <c r="C151" s="96">
        <f>C132-C150</f>
        <v>-826032.00999999046</v>
      </c>
      <c r="D151" s="49">
        <f>D132-D150</f>
        <v>1415420.4000000358</v>
      </c>
      <c r="E151" s="49">
        <f>E132-E150</f>
        <v>1254885.3199999928</v>
      </c>
      <c r="F151" s="49">
        <f>F132-F150</f>
        <v>-2314944.5099999905</v>
      </c>
      <c r="G151" s="49">
        <f>G132-G150</f>
        <v>-217673</v>
      </c>
      <c r="H151" s="49">
        <f t="shared" ref="H151:N151" si="52">H132-H150</f>
        <v>-381260</v>
      </c>
      <c r="I151" s="49">
        <f t="shared" si="52"/>
        <v>-412764.80000001192</v>
      </c>
      <c r="J151" s="49">
        <f t="shared" si="52"/>
        <v>-237361.19999998808</v>
      </c>
      <c r="K151" s="49">
        <f t="shared" si="52"/>
        <v>244492.39999997616</v>
      </c>
      <c r="L151" s="49">
        <f t="shared" si="52"/>
        <v>383520.60000002384</v>
      </c>
      <c r="M151" s="49">
        <f t="shared" si="52"/>
        <v>551354</v>
      </c>
      <c r="N151" s="49">
        <f t="shared" si="52"/>
        <v>-2455699</v>
      </c>
    </row>
    <row r="152" spans="1:15" x14ac:dyDescent="0.25"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</row>
    <row r="153" spans="1:15" x14ac:dyDescent="0.25">
      <c r="C153" s="137"/>
      <c r="D153" s="137"/>
    </row>
    <row r="154" spans="1:15" x14ac:dyDescent="0.25">
      <c r="A154" s="51" t="s">
        <v>8</v>
      </c>
      <c r="B154" s="60" t="s">
        <v>22</v>
      </c>
      <c r="C154" s="136">
        <f t="shared" ref="C154:C163" si="53">C133/$C$132</f>
        <v>0.41473418630461389</v>
      </c>
      <c r="D154" s="136">
        <f t="shared" ref="D154:D163" si="54">D133/$D$132</f>
        <v>0.45873016122094795</v>
      </c>
      <c r="E154" s="136">
        <f t="shared" ref="E154:E163" si="55">E133/$E$132</f>
        <v>0.46721499570384534</v>
      </c>
      <c r="F154" s="136">
        <f t="shared" ref="F154:F163" si="56">F133/$F$132</f>
        <v>0.4946972655223269</v>
      </c>
      <c r="G154" s="136">
        <f t="shared" ref="G154:G163" si="57">G133/$G$132</f>
        <v>0.50424237489590629</v>
      </c>
      <c r="H154" s="136">
        <f t="shared" ref="H154:H163" si="58">H133/$H$132</f>
        <v>0.47086444453389925</v>
      </c>
      <c r="I154" s="136">
        <f t="shared" ref="I154:I163" si="59">I133/$I$132</f>
        <v>0.56913127792683915</v>
      </c>
      <c r="J154" s="136">
        <f t="shared" ref="J154:J163" si="60">J133/$J$132</f>
        <v>0.51801860342943329</v>
      </c>
      <c r="K154" s="136">
        <f t="shared" ref="K154:K163" si="61">K133/$K$132</f>
        <v>0.47952421964230507</v>
      </c>
      <c r="L154" s="136">
        <f>L133/$L$132</f>
        <v>0.47586587284253673</v>
      </c>
      <c r="M154" s="136">
        <f>M133/$M$132</f>
        <v>0.44596122415819173</v>
      </c>
      <c r="N154" s="136">
        <f>N133/$N$132</f>
        <v>0.40709509934619786</v>
      </c>
    </row>
    <row r="155" spans="1:15" x14ac:dyDescent="0.25">
      <c r="A155" s="51" t="s">
        <v>0</v>
      </c>
      <c r="B155" s="55" t="s">
        <v>22</v>
      </c>
      <c r="C155" s="136">
        <f t="shared" si="53"/>
        <v>1.5674796039272046E-5</v>
      </c>
      <c r="D155" s="136">
        <f t="shared" si="54"/>
        <v>1.8633144704684507E-5</v>
      </c>
      <c r="E155" s="136">
        <f t="shared" si="55"/>
        <v>3.1030029444038793E-5</v>
      </c>
      <c r="F155" s="136">
        <f t="shared" si="56"/>
        <v>7.114348492718156E-5</v>
      </c>
      <c r="G155" s="136">
        <f t="shared" si="57"/>
        <v>2.6877997985210407E-6</v>
      </c>
      <c r="H155" s="136">
        <f t="shared" si="58"/>
        <v>1.5634221360739417E-5</v>
      </c>
      <c r="I155" s="136">
        <f t="shared" si="59"/>
        <v>4.5019910962270336E-5</v>
      </c>
      <c r="J155" s="136">
        <f t="shared" si="60"/>
        <v>7.9113738335043372E-5</v>
      </c>
      <c r="K155" s="136">
        <f t="shared" si="61"/>
        <v>9.3415041298326998E-6</v>
      </c>
      <c r="L155" s="136">
        <f t="shared" ref="L155:L170" si="62">L134/$L$132</f>
        <v>5.8075616754539803E-5</v>
      </c>
      <c r="M155" s="136">
        <f t="shared" ref="M155:M170" si="63">M134/$M$132</f>
        <v>1.8941391792296242E-4</v>
      </c>
      <c r="N155" s="136">
        <f t="shared" ref="N155:N170" si="64">N134/$N$132</f>
        <v>2.3227788348239062E-5</v>
      </c>
    </row>
    <row r="156" spans="1:15" x14ac:dyDescent="0.25">
      <c r="A156" s="51" t="s">
        <v>1</v>
      </c>
      <c r="B156" s="55" t="s">
        <v>22</v>
      </c>
      <c r="C156" s="136">
        <f t="shared" si="53"/>
        <v>0.40376085600920403</v>
      </c>
      <c r="D156" s="136">
        <f t="shared" si="54"/>
        <v>0.43082397866721878</v>
      </c>
      <c r="E156" s="136">
        <f t="shared" si="55"/>
        <v>0.44922028556653631</v>
      </c>
      <c r="F156" s="136">
        <f t="shared" si="56"/>
        <v>0.40321279912589159</v>
      </c>
      <c r="G156" s="136">
        <f t="shared" si="57"/>
        <v>0.40956561788693757</v>
      </c>
      <c r="H156" s="136">
        <f t="shared" si="58"/>
        <v>0.4764581826735515</v>
      </c>
      <c r="I156" s="136">
        <f t="shared" si="59"/>
        <v>0.3576640902448337</v>
      </c>
      <c r="J156" s="136">
        <f t="shared" si="60"/>
        <v>0.36911554635174249</v>
      </c>
      <c r="K156" s="136">
        <f t="shared" si="61"/>
        <v>0.4267404380763784</v>
      </c>
      <c r="L156" s="136">
        <f t="shared" si="62"/>
        <v>0.41806239194157407</v>
      </c>
      <c r="M156" s="136">
        <f t="shared" si="63"/>
        <v>0.44296815581769322</v>
      </c>
      <c r="N156" s="136">
        <f t="shared" si="64"/>
        <v>0.49153454502280713</v>
      </c>
    </row>
    <row r="157" spans="1:15" x14ac:dyDescent="0.25">
      <c r="A157" s="51" t="s">
        <v>40</v>
      </c>
      <c r="B157" s="55" t="s">
        <v>22</v>
      </c>
      <c r="C157" s="136">
        <f t="shared" si="53"/>
        <v>0</v>
      </c>
      <c r="D157" s="136">
        <f t="shared" si="54"/>
        <v>0</v>
      </c>
      <c r="E157" s="136">
        <f t="shared" si="55"/>
        <v>0</v>
      </c>
      <c r="F157" s="136">
        <f t="shared" si="56"/>
        <v>0</v>
      </c>
      <c r="G157" s="136">
        <f t="shared" si="57"/>
        <v>0</v>
      </c>
      <c r="H157" s="136">
        <f t="shared" si="58"/>
        <v>0</v>
      </c>
      <c r="I157" s="136">
        <f t="shared" si="59"/>
        <v>9.3655728879275173E-6</v>
      </c>
      <c r="J157" s="136">
        <f t="shared" si="60"/>
        <v>0</v>
      </c>
      <c r="K157" s="136">
        <f t="shared" si="61"/>
        <v>0</v>
      </c>
      <c r="L157" s="136">
        <f t="shared" si="62"/>
        <v>0</v>
      </c>
      <c r="M157" s="136">
        <f t="shared" si="63"/>
        <v>0</v>
      </c>
      <c r="N157" s="136">
        <f t="shared" si="64"/>
        <v>0</v>
      </c>
    </row>
    <row r="158" spans="1:15" x14ac:dyDescent="0.25">
      <c r="A158" s="51" t="s">
        <v>2</v>
      </c>
      <c r="B158" s="55" t="s">
        <v>22</v>
      </c>
      <c r="C158" s="136">
        <f t="shared" si="53"/>
        <v>4.2056816758191971E-2</v>
      </c>
      <c r="D158" s="136">
        <f t="shared" si="54"/>
        <v>4.0210397729775839E-2</v>
      </c>
      <c r="E158" s="136">
        <f t="shared" si="55"/>
        <v>3.4291674949102104E-2</v>
      </c>
      <c r="F158" s="136">
        <f t="shared" si="56"/>
        <v>3.7034120867372913E-2</v>
      </c>
      <c r="G158" s="136">
        <f t="shared" si="57"/>
        <v>3.441150694012575E-2</v>
      </c>
      <c r="H158" s="136">
        <f t="shared" si="58"/>
        <v>3.0407538080450314E-2</v>
      </c>
      <c r="I158" s="136">
        <f t="shared" si="59"/>
        <v>4.065236270490756E-2</v>
      </c>
      <c r="J158" s="136">
        <f t="shared" si="60"/>
        <v>4.2461375030217303E-2</v>
      </c>
      <c r="K158" s="136">
        <f t="shared" si="61"/>
        <v>4.5897144026136719E-2</v>
      </c>
      <c r="L158" s="136">
        <f t="shared" si="62"/>
        <v>3.9281567134823808E-2</v>
      </c>
      <c r="M158" s="136">
        <f t="shared" si="63"/>
        <v>4.0330224135115694E-2</v>
      </c>
      <c r="N158" s="136">
        <f t="shared" si="64"/>
        <v>4.6483944285753129E-2</v>
      </c>
    </row>
    <row r="159" spans="1:15" x14ac:dyDescent="0.25">
      <c r="A159" s="51" t="s">
        <v>39</v>
      </c>
      <c r="B159" s="55" t="s">
        <v>22</v>
      </c>
      <c r="C159" s="136">
        <f t="shared" si="53"/>
        <v>1.431625498846386E-2</v>
      </c>
      <c r="D159" s="136">
        <f t="shared" si="54"/>
        <v>1.520458891336922E-2</v>
      </c>
      <c r="E159" s="136">
        <f t="shared" si="55"/>
        <v>1.4587859548057242E-2</v>
      </c>
      <c r="F159" s="136">
        <f t="shared" si="56"/>
        <v>1.2491961488277095E-2</v>
      </c>
      <c r="G159" s="136">
        <f t="shared" si="57"/>
        <v>8.0066533771440233E-3</v>
      </c>
      <c r="H159" s="136">
        <f t="shared" si="58"/>
        <v>6.6661724086250849E-3</v>
      </c>
      <c r="I159" s="136">
        <f t="shared" si="59"/>
        <v>8.7941607792143828E-3</v>
      </c>
      <c r="J159" s="136">
        <f t="shared" si="60"/>
        <v>8.9167821290992658E-3</v>
      </c>
      <c r="K159" s="136">
        <f t="shared" si="61"/>
        <v>8.3512910149047982E-3</v>
      </c>
      <c r="L159" s="136">
        <f t="shared" si="62"/>
        <v>9.1037939371274943E-3</v>
      </c>
      <c r="M159" s="136">
        <f t="shared" si="63"/>
        <v>1.1314160813405645E-2</v>
      </c>
      <c r="N159" s="136">
        <f t="shared" si="64"/>
        <v>6.6961340180037932E-3</v>
      </c>
    </row>
    <row r="160" spans="1:15" x14ac:dyDescent="0.25">
      <c r="A160" s="51" t="s">
        <v>35</v>
      </c>
      <c r="B160" s="55" t="s">
        <v>22</v>
      </c>
      <c r="C160" s="136">
        <f t="shared" si="53"/>
        <v>6.1257200499316666E-6</v>
      </c>
      <c r="D160" s="136">
        <f t="shared" si="54"/>
        <v>1.589205162725048E-6</v>
      </c>
      <c r="E160" s="136">
        <f t="shared" si="55"/>
        <v>5.0121889578555402E-6</v>
      </c>
      <c r="F160" s="136">
        <f t="shared" si="56"/>
        <v>3.1907585533130675E-6</v>
      </c>
      <c r="G160" s="136">
        <f t="shared" si="57"/>
        <v>2.2468519974733494E-6</v>
      </c>
      <c r="H160" s="136">
        <f t="shared" si="58"/>
        <v>9.8283571545332716E-7</v>
      </c>
      <c r="I160" s="136">
        <f t="shared" si="59"/>
        <v>1.2845282461058272E-6</v>
      </c>
      <c r="J160" s="136">
        <f t="shared" si="60"/>
        <v>1.2003430367434925E-6</v>
      </c>
      <c r="K160" s="136">
        <f t="shared" si="61"/>
        <v>1.3380827047856994E-6</v>
      </c>
      <c r="L160" s="136">
        <f t="shared" si="62"/>
        <v>2.083316895917086E-6</v>
      </c>
      <c r="M160" s="136">
        <f t="shared" si="63"/>
        <v>5.2479662812391161E-6</v>
      </c>
      <c r="N160" s="136">
        <f t="shared" si="64"/>
        <v>6.1814672479234187E-7</v>
      </c>
    </row>
    <row r="161" spans="1:14" x14ac:dyDescent="0.25">
      <c r="A161" s="51" t="s">
        <v>4</v>
      </c>
      <c r="B161" s="55" t="s">
        <v>22</v>
      </c>
      <c r="C161" s="136">
        <f t="shared" si="53"/>
        <v>4.3530559292877231E-6</v>
      </c>
      <c r="D161" s="136">
        <f t="shared" si="54"/>
        <v>5.0717367639196486E-5</v>
      </c>
      <c r="E161" s="136">
        <f t="shared" si="55"/>
        <v>2.9192994389551665E-6</v>
      </c>
      <c r="F161" s="136">
        <f t="shared" si="56"/>
        <v>8.7645563949764646E-6</v>
      </c>
      <c r="G161" s="136">
        <f t="shared" si="57"/>
        <v>6.0216624426220699E-5</v>
      </c>
      <c r="H161" s="136">
        <f t="shared" si="58"/>
        <v>4.7195929577958355E-5</v>
      </c>
      <c r="I161" s="136">
        <f t="shared" si="59"/>
        <v>1.4073729432386089E-5</v>
      </c>
      <c r="J161" s="136">
        <f t="shared" si="60"/>
        <v>7.2306147685125138E-5</v>
      </c>
      <c r="K161" s="136">
        <f t="shared" si="61"/>
        <v>4.5020670220643198E-5</v>
      </c>
      <c r="L161" s="136">
        <f t="shared" si="62"/>
        <v>4.0770534622412649E-6</v>
      </c>
      <c r="M161" s="136">
        <f t="shared" si="63"/>
        <v>3.1864445985131282E-6</v>
      </c>
      <c r="N161" s="136">
        <f t="shared" si="64"/>
        <v>2.0557833093481895E-5</v>
      </c>
    </row>
    <row r="162" spans="1:14" x14ac:dyDescent="0.25">
      <c r="A162" s="51" t="s">
        <v>5</v>
      </c>
      <c r="B162" s="55" t="s">
        <v>22</v>
      </c>
      <c r="C162" s="136">
        <f t="shared" si="53"/>
        <v>3.2466587314197557E-4</v>
      </c>
      <c r="D162" s="136">
        <f t="shared" si="54"/>
        <v>2.7609867247947609E-4</v>
      </c>
      <c r="E162" s="136">
        <f t="shared" si="55"/>
        <v>8.8735445347802876E-5</v>
      </c>
      <c r="F162" s="136">
        <f t="shared" si="56"/>
        <v>2.2695306605191422E-4</v>
      </c>
      <c r="G162" s="136">
        <f t="shared" si="57"/>
        <v>3.0834389743936635E-4</v>
      </c>
      <c r="H162" s="136">
        <f t="shared" si="58"/>
        <v>4.5333099222922727E-4</v>
      </c>
      <c r="I162" s="136">
        <f t="shared" si="59"/>
        <v>3.181303780573862E-4</v>
      </c>
      <c r="J162" s="136">
        <f t="shared" si="60"/>
        <v>3.7368421167265358E-4</v>
      </c>
      <c r="K162" s="136">
        <f t="shared" si="61"/>
        <v>3.061998252181326E-4</v>
      </c>
      <c r="L162" s="136">
        <f t="shared" si="62"/>
        <v>6.6160126653723233E-4</v>
      </c>
      <c r="M162" s="136">
        <f t="shared" si="63"/>
        <v>1.3659276065399302E-4</v>
      </c>
      <c r="N162" s="136">
        <f t="shared" si="64"/>
        <v>3.0571672973759786E-4</v>
      </c>
    </row>
    <row r="163" spans="1:14" x14ac:dyDescent="0.25">
      <c r="A163" s="51" t="s">
        <v>42</v>
      </c>
      <c r="B163" s="55" t="s">
        <v>22</v>
      </c>
      <c r="C163" s="136">
        <f t="shared" si="53"/>
        <v>0</v>
      </c>
      <c r="D163" s="136">
        <f t="shared" si="54"/>
        <v>0</v>
      </c>
      <c r="E163" s="136">
        <f t="shared" si="55"/>
        <v>0</v>
      </c>
      <c r="F163" s="136">
        <f t="shared" si="56"/>
        <v>0</v>
      </c>
      <c r="G163" s="136">
        <f t="shared" si="57"/>
        <v>0</v>
      </c>
      <c r="H163" s="136">
        <f t="shared" si="58"/>
        <v>0</v>
      </c>
      <c r="I163" s="136">
        <f t="shared" si="59"/>
        <v>0</v>
      </c>
      <c r="J163" s="136">
        <f t="shared" si="60"/>
        <v>0</v>
      </c>
      <c r="K163" s="136">
        <f t="shared" si="61"/>
        <v>0</v>
      </c>
      <c r="L163" s="136">
        <f t="shared" si="62"/>
        <v>2.4209658305365032E-6</v>
      </c>
      <c r="M163" s="136">
        <f t="shared" si="63"/>
        <v>0</v>
      </c>
      <c r="N163" s="136">
        <f t="shared" si="64"/>
        <v>0</v>
      </c>
    </row>
    <row r="164" spans="1:14" x14ac:dyDescent="0.25">
      <c r="A164" s="51" t="s">
        <v>11</v>
      </c>
      <c r="B164" s="55" t="s">
        <v>22</v>
      </c>
      <c r="C164" s="136">
        <f t="shared" ref="C164:C170" si="65">C143/$C$132</f>
        <v>6.6843477715470712E-3</v>
      </c>
      <c r="D164" s="136">
        <f t="shared" ref="D164:D170" si="66">D143/$D$132</f>
        <v>7.6745890001752668E-3</v>
      </c>
      <c r="E164" s="136">
        <f t="shared" ref="E164:E170" si="67">E143/$E$132</f>
        <v>4.5379524738870074E-3</v>
      </c>
      <c r="F164" s="136">
        <f t="shared" ref="F164:F170" si="68">F143/$F$132</f>
        <v>3.5538256883467156E-3</v>
      </c>
      <c r="G164" s="136">
        <f t="shared" ref="G164:G170" si="69">G143/$G$132</f>
        <v>3.3266291183759772E-3</v>
      </c>
      <c r="H164" s="136">
        <f t="shared" ref="H164:H170" si="70">H143/$H$132</f>
        <v>1.7615982763439383E-3</v>
      </c>
      <c r="I164" s="136">
        <f t="shared" ref="I164:I170" si="71">I143/$I$132</f>
        <v>3.8656822704481661E-3</v>
      </c>
      <c r="J164" s="136">
        <f t="shared" ref="J164:J170" si="72">J143/$J$132</f>
        <v>3.8206967260474268E-3</v>
      </c>
      <c r="K164" s="136">
        <f t="shared" ref="K164:K170" si="73">K143/$K$132</f>
        <v>4.1629690544348298E-3</v>
      </c>
      <c r="L164" s="136">
        <f t="shared" si="62"/>
        <v>3.9968675825979736E-3</v>
      </c>
      <c r="M164" s="136">
        <f t="shared" si="63"/>
        <v>4.2038570242057547E-3</v>
      </c>
      <c r="N164" s="136">
        <f t="shared" si="64"/>
        <v>3.2149742625770675E-3</v>
      </c>
    </row>
    <row r="165" spans="1:14" x14ac:dyDescent="0.25">
      <c r="A165" s="51" t="s">
        <v>6</v>
      </c>
      <c r="B165" s="55" t="s">
        <v>22</v>
      </c>
      <c r="C165" s="136">
        <f t="shared" si="65"/>
        <v>2.1683964778519167E-4</v>
      </c>
      <c r="D165" s="136">
        <f t="shared" si="66"/>
        <v>5.1757782529901371E-5</v>
      </c>
      <c r="E165" s="136">
        <f t="shared" si="67"/>
        <v>2.375020236808863E-4</v>
      </c>
      <c r="F165" s="136">
        <f t="shared" si="68"/>
        <v>7.5107193373124539E-4</v>
      </c>
      <c r="G165" s="136">
        <f t="shared" si="69"/>
        <v>1.4606272047962913E-4</v>
      </c>
      <c r="H165" s="136">
        <f t="shared" si="70"/>
        <v>1.9853479604519194E-4</v>
      </c>
      <c r="I165" s="136">
        <f t="shared" si="71"/>
        <v>4.968533891642186E-5</v>
      </c>
      <c r="J165" s="136">
        <f t="shared" si="72"/>
        <v>4.2292731673647736E-5</v>
      </c>
      <c r="K165" s="136">
        <f t="shared" si="73"/>
        <v>2.8646823425965728E-5</v>
      </c>
      <c r="L165" s="136">
        <f t="shared" si="62"/>
        <v>1.3625397824233907E-5</v>
      </c>
      <c r="M165" s="136">
        <f t="shared" si="63"/>
        <v>1.2554692157687778E-4</v>
      </c>
      <c r="N165" s="136">
        <f t="shared" si="64"/>
        <v>5.0171995419924769E-4</v>
      </c>
    </row>
    <row r="166" spans="1:14" x14ac:dyDescent="0.25">
      <c r="A166" s="52" t="s">
        <v>7</v>
      </c>
      <c r="B166" s="55" t="s">
        <v>22</v>
      </c>
      <c r="C166" s="136">
        <f t="shared" si="65"/>
        <v>5.9253602153781489E-4</v>
      </c>
      <c r="D166" s="136">
        <f t="shared" si="66"/>
        <v>6.3744562549541723E-4</v>
      </c>
      <c r="E166" s="136">
        <f t="shared" si="67"/>
        <v>7.1208391117637694E-4</v>
      </c>
      <c r="F166" s="136">
        <f t="shared" si="68"/>
        <v>7.4837329552479679E-4</v>
      </c>
      <c r="G166" s="136">
        <f t="shared" si="69"/>
        <v>7.1318847796756875E-4</v>
      </c>
      <c r="H166" s="136">
        <f t="shared" si="70"/>
        <v>7.2336510505002891E-4</v>
      </c>
      <c r="I166" s="136">
        <f t="shared" si="71"/>
        <v>1.0232375753044002E-3</v>
      </c>
      <c r="J166" s="136">
        <f t="shared" si="72"/>
        <v>8.8268774036657561E-4</v>
      </c>
      <c r="K166" s="136">
        <f t="shared" si="73"/>
        <v>7.8554572881344982E-4</v>
      </c>
      <c r="L166" s="136">
        <f t="shared" si="62"/>
        <v>7.6280406966193655E-4</v>
      </c>
      <c r="M166" s="136">
        <f t="shared" si="63"/>
        <v>6.9718604299098819E-4</v>
      </c>
      <c r="N166" s="136">
        <f t="shared" si="64"/>
        <v>4.194118674648137E-4</v>
      </c>
    </row>
    <row r="167" spans="1:14" x14ac:dyDescent="0.25">
      <c r="A167" s="52" t="s">
        <v>30</v>
      </c>
      <c r="B167" s="55" t="s">
        <v>22</v>
      </c>
      <c r="C167" s="136">
        <f t="shared" si="65"/>
        <v>0</v>
      </c>
      <c r="D167" s="136">
        <f t="shared" si="66"/>
        <v>6.3596789335669623E-6</v>
      </c>
      <c r="E167" s="136">
        <f t="shared" si="67"/>
        <v>7.3174376822189094E-6</v>
      </c>
      <c r="F167" s="136">
        <f t="shared" si="68"/>
        <v>6.1006875608609451E-6</v>
      </c>
      <c r="G167" s="136">
        <f t="shared" si="69"/>
        <v>6.5448544402696679E-6</v>
      </c>
      <c r="H167" s="136">
        <f t="shared" si="70"/>
        <v>6.4280626228439375E-6</v>
      </c>
      <c r="I167" s="136">
        <f t="shared" si="71"/>
        <v>9.4323363102822899E-6</v>
      </c>
      <c r="J167" s="136">
        <f t="shared" si="72"/>
        <v>8.8791504068787792E-6</v>
      </c>
      <c r="K167" s="136">
        <f t="shared" si="73"/>
        <v>6.0726615426730887E-6</v>
      </c>
      <c r="L167" s="136">
        <f t="shared" si="62"/>
        <v>8.4090663240931108E-6</v>
      </c>
      <c r="M167" s="136">
        <f t="shared" si="63"/>
        <v>8.1205372983384218E-6</v>
      </c>
      <c r="N167" s="136">
        <f t="shared" si="64"/>
        <v>3.7184746438173466E-6</v>
      </c>
    </row>
    <row r="168" spans="1:14" x14ac:dyDescent="0.25">
      <c r="A168" s="52" t="s">
        <v>37</v>
      </c>
      <c r="B168" s="55" t="s">
        <v>22</v>
      </c>
      <c r="C168" s="136">
        <f t="shared" si="65"/>
        <v>1.522125423196454E-2</v>
      </c>
      <c r="D168" s="136">
        <f t="shared" si="66"/>
        <v>5.5315887124805421E-3</v>
      </c>
      <c r="E168" s="136">
        <f t="shared" si="67"/>
        <v>0</v>
      </c>
      <c r="F168" s="136">
        <f t="shared" si="68"/>
        <v>2.7560699882110167E-2</v>
      </c>
      <c r="G168" s="136">
        <f t="shared" si="69"/>
        <v>2.8650035904174701E-2</v>
      </c>
      <c r="H168" s="136">
        <f t="shared" si="70"/>
        <v>5.309407333914164E-3</v>
      </c>
      <c r="I168" s="136">
        <f t="shared" si="71"/>
        <v>0</v>
      </c>
      <c r="J168" s="136">
        <f t="shared" si="72"/>
        <v>3.7132880466815343E-2</v>
      </c>
      <c r="K168" s="136">
        <f t="shared" si="73"/>
        <v>1.57437922029319E-2</v>
      </c>
      <c r="L168" s="136">
        <f t="shared" si="62"/>
        <v>7.9294945842201935E-3</v>
      </c>
      <c r="M168" s="136">
        <f t="shared" si="63"/>
        <v>0</v>
      </c>
      <c r="N168" s="136">
        <f t="shared" si="64"/>
        <v>0</v>
      </c>
    </row>
    <row r="169" spans="1:14" x14ac:dyDescent="0.25">
      <c r="A169" s="52" t="s">
        <v>38</v>
      </c>
      <c r="B169" s="55" t="s">
        <v>22</v>
      </c>
      <c r="C169" s="136">
        <f t="shared" si="65"/>
        <v>5.7334002066807103E-2</v>
      </c>
      <c r="D169" s="136">
        <f t="shared" si="66"/>
        <v>0</v>
      </c>
      <c r="E169" s="136">
        <f t="shared" si="67"/>
        <v>0</v>
      </c>
      <c r="F169" s="136">
        <f t="shared" si="68"/>
        <v>0</v>
      </c>
      <c r="G169" s="136">
        <f t="shared" si="69"/>
        <v>0</v>
      </c>
      <c r="H169" s="136">
        <f t="shared" si="70"/>
        <v>0</v>
      </c>
      <c r="I169" s="136">
        <f t="shared" si="71"/>
        <v>0</v>
      </c>
      <c r="J169" s="136">
        <f t="shared" si="72"/>
        <v>0</v>
      </c>
      <c r="K169" s="136">
        <f t="shared" si="73"/>
        <v>0</v>
      </c>
      <c r="L169" s="136">
        <f t="shared" si="62"/>
        <v>0</v>
      </c>
      <c r="M169" s="136">
        <f t="shared" si="63"/>
        <v>0</v>
      </c>
      <c r="N169" s="136">
        <f t="shared" si="64"/>
        <v>0</v>
      </c>
    </row>
    <row r="170" spans="1:14" x14ac:dyDescent="0.25">
      <c r="A170" s="52" t="s">
        <v>29</v>
      </c>
      <c r="B170" s="55" t="s">
        <v>26</v>
      </c>
      <c r="C170" s="136">
        <f t="shared" si="65"/>
        <v>4.4732086754724162E-2</v>
      </c>
      <c r="D170" s="136">
        <f t="shared" si="66"/>
        <v>4.0782094279087501E-2</v>
      </c>
      <c r="E170" s="136">
        <f t="shared" si="67"/>
        <v>2.9062631422843828E-2</v>
      </c>
      <c r="F170" s="136">
        <f t="shared" si="68"/>
        <v>1.963372964293034E-2</v>
      </c>
      <c r="G170" s="136">
        <f t="shared" si="69"/>
        <v>1.0557890650786659E-2</v>
      </c>
      <c r="H170" s="136">
        <f t="shared" si="70"/>
        <v>7.0871847506143049E-3</v>
      </c>
      <c r="I170" s="136">
        <f t="shared" si="71"/>
        <v>1.8422196703639877E-2</v>
      </c>
      <c r="J170" s="136">
        <f t="shared" si="72"/>
        <v>1.9073951803468221E-2</v>
      </c>
      <c r="K170" s="136">
        <f t="shared" si="73"/>
        <v>1.8397980686852805E-2</v>
      </c>
      <c r="L170" s="136">
        <f t="shared" si="62"/>
        <v>4.4246915223829029E-2</v>
      </c>
      <c r="M170" s="136">
        <f t="shared" si="63"/>
        <v>5.4057083460065027E-2</v>
      </c>
      <c r="N170" s="136">
        <f t="shared" si="64"/>
        <v>4.3700332270448998E-2</v>
      </c>
    </row>
  </sheetData>
  <mergeCells count="2">
    <mergeCell ref="A1:N1"/>
    <mergeCell ref="A55:N55"/>
  </mergeCells>
  <phoneticPr fontId="2" type="noConversion"/>
  <pageMargins left="0.75" right="0.75" top="1" bottom="1" header="0.5" footer="0.5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79"/>
  <sheetViews>
    <sheetView workbookViewId="0">
      <pane xSplit="2" ySplit="2" topLeftCell="C117" activePane="bottomRight" state="frozen"/>
      <selection pane="topRight" activeCell="C1" sqref="C1"/>
      <selection pane="bottomLeft" activeCell="A3" sqref="A3"/>
      <selection pane="bottomRight" activeCell="C157" sqref="C157"/>
    </sheetView>
  </sheetViews>
  <sheetFormatPr defaultRowHeight="12.5" x14ac:dyDescent="0.25"/>
  <cols>
    <col min="1" max="1" width="33.54296875" bestFit="1" customWidth="1"/>
    <col min="3" max="5" width="11.7265625" bestFit="1" customWidth="1"/>
    <col min="6" max="6" width="11.1796875" bestFit="1" customWidth="1"/>
    <col min="7" max="7" width="11.7265625" bestFit="1" customWidth="1"/>
    <col min="8" max="8" width="11.1796875" bestFit="1" customWidth="1"/>
    <col min="9" max="9" width="12" customWidth="1"/>
    <col min="10" max="10" width="11.81640625" customWidth="1"/>
    <col min="11" max="13" width="11.1796875" bestFit="1" customWidth="1"/>
    <col min="14" max="14" width="11.7265625" bestFit="1" customWidth="1"/>
    <col min="15" max="15" width="12.7265625" bestFit="1" customWidth="1"/>
  </cols>
  <sheetData>
    <row r="1" spans="1:15" ht="13" x14ac:dyDescent="0.3">
      <c r="A1" s="344" t="s">
        <v>19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</row>
    <row r="2" spans="1:15" ht="13.5" thickBot="1" x14ac:dyDescent="0.35">
      <c r="A2" s="5" t="s">
        <v>14</v>
      </c>
      <c r="B2" s="5" t="s">
        <v>15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  <c r="N2" s="6">
        <v>12</v>
      </c>
    </row>
    <row r="3" spans="1:15" ht="13" thickTop="1" x14ac:dyDescent="0.25">
      <c r="A3" s="27" t="s">
        <v>8</v>
      </c>
      <c r="B3" s="28" t="s">
        <v>9</v>
      </c>
      <c r="C3" s="12">
        <f>C22+C41</f>
        <v>15195.51</v>
      </c>
      <c r="D3" s="12">
        <f t="shared" ref="C3:D19" si="0">D22+D41</f>
        <v>12311.859</v>
      </c>
      <c r="E3" s="12">
        <f>E22+E41</f>
        <v>15000.38</v>
      </c>
      <c r="F3" s="12">
        <f t="shared" ref="F3:N11" si="1">F22+F41</f>
        <v>15255.608</v>
      </c>
      <c r="G3" s="12">
        <f t="shared" si="1"/>
        <v>16398.46</v>
      </c>
      <c r="H3" s="12">
        <f t="shared" si="1"/>
        <v>13577.359</v>
      </c>
      <c r="I3" s="12">
        <f t="shared" si="1"/>
        <v>16091.487999999999</v>
      </c>
      <c r="J3" s="12">
        <f t="shared" ref="J3:N4" si="2">J22+J41</f>
        <v>15213.867</v>
      </c>
      <c r="K3" s="12">
        <f t="shared" si="2"/>
        <v>14227.21</v>
      </c>
      <c r="L3" s="12">
        <f t="shared" si="2"/>
        <v>12348.496999999999</v>
      </c>
      <c r="M3" s="12">
        <f t="shared" si="2"/>
        <v>12428.483</v>
      </c>
      <c r="N3" s="12">
        <f t="shared" si="2"/>
        <v>14086.172</v>
      </c>
    </row>
    <row r="4" spans="1:15" x14ac:dyDescent="0.25">
      <c r="A4" s="27" t="s">
        <v>0</v>
      </c>
      <c r="B4" s="28" t="s">
        <v>9</v>
      </c>
      <c r="C4" s="12">
        <f t="shared" si="0"/>
        <v>1.825</v>
      </c>
      <c r="D4" s="12">
        <f t="shared" si="0"/>
        <v>5.73</v>
      </c>
      <c r="E4" s="12">
        <f t="shared" ref="E4:E19" si="3">E23+E42</f>
        <v>1.375</v>
      </c>
      <c r="F4" s="12">
        <f t="shared" si="1"/>
        <v>0.79100000000000004</v>
      </c>
      <c r="G4" s="12">
        <f t="shared" si="1"/>
        <v>1.2749999999999999</v>
      </c>
      <c r="H4" s="12">
        <f t="shared" si="1"/>
        <v>0.20799999999999999</v>
      </c>
      <c r="I4" s="12">
        <f t="shared" si="1"/>
        <v>1.462</v>
      </c>
      <c r="J4" s="12">
        <f t="shared" si="2"/>
        <v>0.19900000000000001</v>
      </c>
      <c r="K4" s="12">
        <f t="shared" si="2"/>
        <v>0.40500000000000003</v>
      </c>
      <c r="L4" s="12">
        <f t="shared" si="2"/>
        <v>0.65100000000000002</v>
      </c>
      <c r="M4" s="12">
        <f t="shared" si="2"/>
        <v>0.41499999999999998</v>
      </c>
      <c r="N4" s="12">
        <f t="shared" si="2"/>
        <v>0.57599999999999996</v>
      </c>
    </row>
    <row r="5" spans="1:15" x14ac:dyDescent="0.25">
      <c r="A5" s="27" t="s">
        <v>1</v>
      </c>
      <c r="B5" s="28" t="s">
        <v>9</v>
      </c>
      <c r="C5" s="12">
        <f t="shared" si="0"/>
        <v>23633.429</v>
      </c>
      <c r="D5" s="12">
        <f t="shared" si="0"/>
        <v>22220.477999999999</v>
      </c>
      <c r="E5" s="12">
        <f t="shared" si="3"/>
        <v>24148.864000000001</v>
      </c>
      <c r="F5" s="12">
        <f t="shared" si="1"/>
        <v>25412.868999999999</v>
      </c>
      <c r="G5" s="12">
        <f t="shared" si="1"/>
        <v>32103.698</v>
      </c>
      <c r="H5" s="12">
        <f t="shared" si="1"/>
        <v>30846.751</v>
      </c>
      <c r="I5" s="12">
        <f t="shared" si="1"/>
        <v>31355.802</v>
      </c>
      <c r="J5" s="12">
        <f t="shared" si="1"/>
        <v>29908.330999999998</v>
      </c>
      <c r="K5" s="12">
        <f t="shared" si="1"/>
        <v>30000.724999999999</v>
      </c>
      <c r="L5" s="12">
        <f t="shared" si="1"/>
        <v>30133.613000000001</v>
      </c>
      <c r="M5" s="12">
        <f t="shared" si="1"/>
        <v>33092.195</v>
      </c>
      <c r="N5" s="12">
        <f t="shared" si="1"/>
        <v>33706.527999999998</v>
      </c>
    </row>
    <row r="6" spans="1:15" x14ac:dyDescent="0.25">
      <c r="A6" s="107" t="s">
        <v>40</v>
      </c>
      <c r="B6" s="28" t="s">
        <v>9</v>
      </c>
      <c r="C6" s="12">
        <f t="shared" si="0"/>
        <v>0</v>
      </c>
      <c r="D6" s="12">
        <f t="shared" si="0"/>
        <v>0</v>
      </c>
      <c r="E6" s="12">
        <f t="shared" si="3"/>
        <v>0</v>
      </c>
      <c r="F6" s="12">
        <f t="shared" si="1"/>
        <v>0</v>
      </c>
      <c r="G6" s="12">
        <f t="shared" si="1"/>
        <v>0.748</v>
      </c>
      <c r="H6" s="12">
        <f t="shared" si="1"/>
        <v>0</v>
      </c>
      <c r="I6" s="12">
        <f t="shared" si="1"/>
        <v>0</v>
      </c>
      <c r="J6" s="12">
        <f>J25+J44+J57</f>
        <v>19939.87</v>
      </c>
      <c r="K6" s="12">
        <f>K25+K44+K57</f>
        <v>17487.404999999999</v>
      </c>
      <c r="L6" s="12">
        <f>L25+L44+L57</f>
        <v>17528.695</v>
      </c>
      <c r="M6" s="12">
        <f>M25+M44+M57</f>
        <v>16211.218999999999</v>
      </c>
      <c r="N6" s="12">
        <f>N25+N44+N57</f>
        <v>17740.93</v>
      </c>
    </row>
    <row r="7" spans="1:15" x14ac:dyDescent="0.25">
      <c r="A7" s="27" t="s">
        <v>2</v>
      </c>
      <c r="B7" s="28" t="s">
        <v>9</v>
      </c>
      <c r="C7" s="12">
        <f t="shared" si="0"/>
        <v>13383.944</v>
      </c>
      <c r="D7" s="12">
        <f t="shared" si="0"/>
        <v>16085.241</v>
      </c>
      <c r="E7" s="12">
        <f t="shared" si="3"/>
        <v>17627.464</v>
      </c>
      <c r="F7" s="12">
        <f t="shared" si="1"/>
        <v>15457.382</v>
      </c>
      <c r="G7" s="12">
        <f t="shared" si="1"/>
        <v>16416.249</v>
      </c>
      <c r="H7" s="12">
        <f t="shared" si="1"/>
        <v>15395.497000000001</v>
      </c>
      <c r="I7" s="12">
        <f t="shared" si="1"/>
        <v>17906.144</v>
      </c>
      <c r="J7" s="12">
        <f t="shared" ref="J7:N11" si="4">J26+J45</f>
        <v>20410.275000000001</v>
      </c>
      <c r="K7" s="12">
        <f t="shared" si="4"/>
        <v>20220.577000000001</v>
      </c>
      <c r="L7" s="12">
        <f t="shared" si="4"/>
        <v>17987.576000000001</v>
      </c>
      <c r="M7" s="12">
        <f t="shared" si="4"/>
        <v>20551.107</v>
      </c>
      <c r="N7" s="12">
        <f t="shared" si="4"/>
        <v>24827.88</v>
      </c>
      <c r="O7" s="135">
        <f>SUM(C7:N7)</f>
        <v>216269.33599999998</v>
      </c>
    </row>
    <row r="8" spans="1:15" x14ac:dyDescent="0.25">
      <c r="A8" s="27" t="s">
        <v>39</v>
      </c>
      <c r="B8" s="28" t="s">
        <v>9</v>
      </c>
      <c r="C8" s="12">
        <f t="shared" si="0"/>
        <v>2247.6680000000001</v>
      </c>
      <c r="D8" s="12">
        <f t="shared" si="0"/>
        <v>2537.7690000000002</v>
      </c>
      <c r="E8" s="12">
        <f t="shared" si="3"/>
        <v>2931.44</v>
      </c>
      <c r="F8" s="12">
        <f t="shared" si="1"/>
        <v>2426.66</v>
      </c>
      <c r="G8" s="12">
        <f t="shared" si="1"/>
        <v>2457.2069999999999</v>
      </c>
      <c r="H8" s="12">
        <f t="shared" si="1"/>
        <v>2351.864</v>
      </c>
      <c r="I8" s="12">
        <f t="shared" si="1"/>
        <v>2352.9110000000001</v>
      </c>
      <c r="J8" s="12">
        <f t="shared" si="4"/>
        <v>2468.2750000000001</v>
      </c>
      <c r="K8" s="12">
        <f t="shared" si="4"/>
        <v>2595.163</v>
      </c>
      <c r="L8" s="12">
        <f t="shared" si="4"/>
        <v>2403.3919999999998</v>
      </c>
      <c r="M8" s="12">
        <f t="shared" si="4"/>
        <v>823.24099999999999</v>
      </c>
      <c r="N8" s="12">
        <f t="shared" si="4"/>
        <v>2020.703</v>
      </c>
    </row>
    <row r="9" spans="1:15" x14ac:dyDescent="0.25">
      <c r="A9" s="27" t="s">
        <v>35</v>
      </c>
      <c r="B9" s="28" t="s">
        <v>36</v>
      </c>
      <c r="C9" s="12">
        <f t="shared" si="0"/>
        <v>19.66</v>
      </c>
      <c r="D9" s="12">
        <f t="shared" si="0"/>
        <v>52.76</v>
      </c>
      <c r="E9" s="12">
        <f t="shared" si="3"/>
        <v>23.6</v>
      </c>
      <c r="F9" s="12">
        <f t="shared" si="1"/>
        <v>21.66</v>
      </c>
      <c r="G9" s="12">
        <f t="shared" si="1"/>
        <v>35.36</v>
      </c>
      <c r="H9" s="12">
        <f t="shared" si="1"/>
        <v>3.3</v>
      </c>
      <c r="I9" s="12">
        <f t="shared" si="1"/>
        <v>32</v>
      </c>
      <c r="J9" s="12">
        <f t="shared" si="4"/>
        <v>32</v>
      </c>
      <c r="K9" s="12">
        <f t="shared" si="4"/>
        <v>3.6</v>
      </c>
      <c r="L9" s="12">
        <f t="shared" si="4"/>
        <v>3.1</v>
      </c>
      <c r="M9" s="12">
        <f t="shared" si="4"/>
        <v>32</v>
      </c>
      <c r="N9" s="12">
        <f t="shared" si="4"/>
        <v>32</v>
      </c>
    </row>
    <row r="10" spans="1:15" x14ac:dyDescent="0.25">
      <c r="A10" s="27" t="s">
        <v>4</v>
      </c>
      <c r="B10" s="28" t="s">
        <v>9</v>
      </c>
      <c r="C10" s="12">
        <f t="shared" si="0"/>
        <v>0.24199999999999999</v>
      </c>
      <c r="D10" s="12">
        <f t="shared" si="0"/>
        <v>0</v>
      </c>
      <c r="E10" s="12">
        <f t="shared" si="3"/>
        <v>0.51500000000000001</v>
      </c>
      <c r="F10" s="12">
        <f t="shared" si="1"/>
        <v>14.592000000000001</v>
      </c>
      <c r="G10" s="12">
        <f t="shared" si="1"/>
        <v>2.9369999999999998</v>
      </c>
      <c r="H10" s="12">
        <f t="shared" si="1"/>
        <v>36.365000000000002</v>
      </c>
      <c r="I10" s="12">
        <f t="shared" si="1"/>
        <v>4.7380000000000004</v>
      </c>
      <c r="J10" s="12">
        <f t="shared" si="4"/>
        <v>21.375</v>
      </c>
      <c r="K10" s="12">
        <f t="shared" si="4"/>
        <v>3.524</v>
      </c>
      <c r="L10" s="12">
        <f t="shared" si="4"/>
        <v>7.2619999999999996</v>
      </c>
      <c r="M10" s="12">
        <f t="shared" si="4"/>
        <v>0.50900000000000001</v>
      </c>
      <c r="N10" s="12">
        <f t="shared" si="4"/>
        <v>0.32900000000000001</v>
      </c>
    </row>
    <row r="11" spans="1:15" x14ac:dyDescent="0.25">
      <c r="A11" s="27" t="s">
        <v>5</v>
      </c>
      <c r="B11" s="28" t="s">
        <v>9</v>
      </c>
      <c r="C11" s="12">
        <f t="shared" si="0"/>
        <v>29.356999999999999</v>
      </c>
      <c r="D11" s="12">
        <f t="shared" si="0"/>
        <v>36.054000000000002</v>
      </c>
      <c r="E11" s="12">
        <f t="shared" si="3"/>
        <v>26.773</v>
      </c>
      <c r="F11" s="12">
        <f t="shared" si="1"/>
        <v>34.045999999999999</v>
      </c>
      <c r="G11" s="12">
        <f t="shared" si="1"/>
        <v>20.905000000000001</v>
      </c>
      <c r="H11" s="12">
        <f t="shared" si="1"/>
        <v>74.06</v>
      </c>
      <c r="I11" s="12">
        <f t="shared" si="1"/>
        <v>20.282</v>
      </c>
      <c r="J11" s="12">
        <f t="shared" si="4"/>
        <v>170.18600000000001</v>
      </c>
      <c r="K11" s="12">
        <f t="shared" si="4"/>
        <v>45.706000000000003</v>
      </c>
      <c r="L11" s="12">
        <f t="shared" si="4"/>
        <v>14.746</v>
      </c>
      <c r="M11" s="12">
        <f t="shared" si="4"/>
        <v>14.433</v>
      </c>
      <c r="N11" s="12">
        <f t="shared" si="4"/>
        <v>22.974</v>
      </c>
      <c r="O11" s="135">
        <f>SUM(C11:N11)</f>
        <v>509.52199999999999</v>
      </c>
    </row>
    <row r="12" spans="1:15" x14ac:dyDescent="0.25">
      <c r="A12" s="27" t="s">
        <v>42</v>
      </c>
      <c r="B12" s="28" t="s">
        <v>9</v>
      </c>
      <c r="C12" s="12">
        <f t="shared" si="0"/>
        <v>0</v>
      </c>
      <c r="D12" s="12">
        <f t="shared" si="0"/>
        <v>0</v>
      </c>
      <c r="E12" s="12">
        <f t="shared" si="3"/>
        <v>0</v>
      </c>
      <c r="F12" s="12">
        <f t="shared" ref="F12:F19" si="5">F31+F50</f>
        <v>0</v>
      </c>
      <c r="G12" s="12">
        <f t="shared" ref="G12:N13" si="6">G31+G50</f>
        <v>0</v>
      </c>
      <c r="H12" s="12">
        <f t="shared" si="6"/>
        <v>0</v>
      </c>
      <c r="I12" s="12">
        <f t="shared" si="6"/>
        <v>0</v>
      </c>
      <c r="J12" s="12">
        <f t="shared" si="6"/>
        <v>0</v>
      </c>
      <c r="K12" s="12">
        <f t="shared" si="6"/>
        <v>0</v>
      </c>
      <c r="L12" s="12">
        <f t="shared" si="6"/>
        <v>0</v>
      </c>
      <c r="M12" s="12">
        <f t="shared" si="6"/>
        <v>0</v>
      </c>
      <c r="N12" s="12">
        <f t="shared" si="6"/>
        <v>0</v>
      </c>
    </row>
    <row r="13" spans="1:15" x14ac:dyDescent="0.25">
      <c r="A13" s="107" t="s">
        <v>20</v>
      </c>
      <c r="B13" s="28" t="s">
        <v>9</v>
      </c>
      <c r="C13" s="12">
        <f t="shared" si="0"/>
        <v>0</v>
      </c>
      <c r="D13" s="12">
        <f t="shared" si="0"/>
        <v>0</v>
      </c>
      <c r="E13" s="12">
        <f t="shared" si="3"/>
        <v>0</v>
      </c>
      <c r="F13" s="12">
        <f t="shared" si="5"/>
        <v>0.8</v>
      </c>
      <c r="G13" s="12">
        <f t="shared" si="6"/>
        <v>0</v>
      </c>
      <c r="H13" s="12">
        <f t="shared" si="6"/>
        <v>0</v>
      </c>
      <c r="I13" s="12">
        <f t="shared" si="6"/>
        <v>0</v>
      </c>
      <c r="J13" s="12">
        <f t="shared" si="6"/>
        <v>0</v>
      </c>
      <c r="K13" s="12">
        <f t="shared" si="6"/>
        <v>0</v>
      </c>
      <c r="L13" s="12">
        <f t="shared" si="6"/>
        <v>0</v>
      </c>
      <c r="M13" s="12">
        <f t="shared" si="6"/>
        <v>0</v>
      </c>
      <c r="N13" s="12">
        <f t="shared" si="6"/>
        <v>0</v>
      </c>
    </row>
    <row r="14" spans="1:15" x14ac:dyDescent="0.25">
      <c r="A14" s="27" t="s">
        <v>11</v>
      </c>
      <c r="B14" s="28" t="s">
        <v>10</v>
      </c>
      <c r="C14" s="12">
        <f t="shared" si="0"/>
        <v>11470.58</v>
      </c>
      <c r="D14" s="12">
        <f t="shared" si="0"/>
        <v>10547.878000000001</v>
      </c>
      <c r="E14" s="12">
        <f t="shared" si="3"/>
        <v>8586.3870000000006</v>
      </c>
      <c r="F14" s="12">
        <f t="shared" si="5"/>
        <v>4491.0519999999997</v>
      </c>
      <c r="G14" s="12">
        <f t="shared" ref="G14:N19" si="7">G33+G52</f>
        <v>4259.6570000000002</v>
      </c>
      <c r="H14" s="12">
        <f t="shared" si="7"/>
        <v>3114.55</v>
      </c>
      <c r="I14" s="12">
        <f t="shared" si="7"/>
        <v>4090.123</v>
      </c>
      <c r="J14" s="12">
        <f t="shared" si="7"/>
        <v>7651.0879999999997</v>
      </c>
      <c r="K14" s="12">
        <f t="shared" si="7"/>
        <v>7315.66</v>
      </c>
      <c r="L14" s="12">
        <f t="shared" si="7"/>
        <v>8311.6010000000006</v>
      </c>
      <c r="M14" s="12">
        <f t="shared" si="7"/>
        <v>7228.5550000000003</v>
      </c>
      <c r="N14" s="12">
        <f t="shared" si="7"/>
        <v>12161.957</v>
      </c>
    </row>
    <row r="15" spans="1:15" x14ac:dyDescent="0.25">
      <c r="A15" s="27" t="s">
        <v>6</v>
      </c>
      <c r="B15" s="28" t="s">
        <v>10</v>
      </c>
      <c r="C15" s="12">
        <f t="shared" si="0"/>
        <v>284.50400000000002</v>
      </c>
      <c r="D15" s="12">
        <f t="shared" si="0"/>
        <v>526.36599999999999</v>
      </c>
      <c r="E15" s="12">
        <f t="shared" si="3"/>
        <v>318.62200000000001</v>
      </c>
      <c r="F15" s="12">
        <f t="shared" si="5"/>
        <v>48.682000000000002</v>
      </c>
      <c r="G15" s="12">
        <f t="shared" si="7"/>
        <v>27.172000000000001</v>
      </c>
      <c r="H15" s="12">
        <f t="shared" si="7"/>
        <v>58.52</v>
      </c>
      <c r="I15" s="12">
        <f t="shared" si="7"/>
        <v>0</v>
      </c>
      <c r="J15" s="12">
        <f t="shared" si="7"/>
        <v>25</v>
      </c>
      <c r="K15" s="12">
        <f t="shared" si="7"/>
        <v>25</v>
      </c>
      <c r="L15" s="12">
        <f t="shared" si="7"/>
        <v>29.489000000000001</v>
      </c>
      <c r="M15" s="12">
        <f t="shared" si="7"/>
        <v>240.77600000000001</v>
      </c>
      <c r="N15" s="12">
        <f t="shared" si="7"/>
        <v>265.149</v>
      </c>
    </row>
    <row r="16" spans="1:15" x14ac:dyDescent="0.25">
      <c r="A16" s="66" t="s">
        <v>7</v>
      </c>
      <c r="B16" s="67" t="s">
        <v>10</v>
      </c>
      <c r="C16" s="12">
        <f t="shared" si="0"/>
        <v>129.15199999999999</v>
      </c>
      <c r="D16" s="12">
        <f t="shared" si="0"/>
        <v>123.172</v>
      </c>
      <c r="E16" s="12">
        <f t="shared" si="3"/>
        <v>141.67400000000001</v>
      </c>
      <c r="F16" s="12">
        <f t="shared" si="5"/>
        <v>177.56800000000001</v>
      </c>
      <c r="G16" s="12">
        <f t="shared" si="7"/>
        <v>175.60300000000001</v>
      </c>
      <c r="H16" s="12">
        <f t="shared" si="7"/>
        <v>183.08199999999999</v>
      </c>
      <c r="I16" s="12">
        <f t="shared" si="7"/>
        <v>96.921000000000006</v>
      </c>
      <c r="J16" s="12">
        <f t="shared" si="7"/>
        <v>201.876</v>
      </c>
      <c r="K16" s="12">
        <f t="shared" si="7"/>
        <v>182.39400000000001</v>
      </c>
      <c r="L16" s="12">
        <f t="shared" si="7"/>
        <v>193.79499999999999</v>
      </c>
      <c r="M16" s="12">
        <f t="shared" si="7"/>
        <v>182.92500000000001</v>
      </c>
      <c r="N16" s="12">
        <f t="shared" si="7"/>
        <v>187.31800000000001</v>
      </c>
    </row>
    <row r="17" spans="1:14" x14ac:dyDescent="0.25">
      <c r="A17" s="66" t="s">
        <v>30</v>
      </c>
      <c r="B17" s="67" t="s">
        <v>10</v>
      </c>
      <c r="C17" s="12">
        <f t="shared" si="0"/>
        <v>1.3580000000000001</v>
      </c>
      <c r="D17" s="12">
        <f t="shared" si="0"/>
        <v>1.5569999999999999</v>
      </c>
      <c r="E17" s="12">
        <f t="shared" si="3"/>
        <v>1.9339999999999999</v>
      </c>
      <c r="F17" s="12">
        <f t="shared" si="5"/>
        <v>1.956</v>
      </c>
      <c r="G17" s="12">
        <f t="shared" si="7"/>
        <v>1.7609999999999999</v>
      </c>
      <c r="H17" s="12">
        <f t="shared" si="7"/>
        <v>0</v>
      </c>
      <c r="I17" s="12">
        <f t="shared" si="7"/>
        <v>2.9580000000000002</v>
      </c>
      <c r="J17" s="12">
        <f t="shared" si="7"/>
        <v>2.3759999999999999</v>
      </c>
      <c r="K17" s="12">
        <f t="shared" si="7"/>
        <v>1.673</v>
      </c>
      <c r="L17" s="12">
        <f t="shared" si="7"/>
        <v>2.1549999999999998</v>
      </c>
      <c r="M17" s="12">
        <f t="shared" si="7"/>
        <v>1.855</v>
      </c>
      <c r="N17" s="12">
        <f t="shared" si="7"/>
        <v>2.0640000000000001</v>
      </c>
    </row>
    <row r="18" spans="1:14" x14ac:dyDescent="0.25">
      <c r="A18" s="66" t="s">
        <v>37</v>
      </c>
      <c r="B18" s="67" t="s">
        <v>9</v>
      </c>
      <c r="C18" s="12">
        <f t="shared" si="0"/>
        <v>553.95899999999995</v>
      </c>
      <c r="D18" s="12">
        <f t="shared" si="0"/>
        <v>3804.95</v>
      </c>
      <c r="E18" s="12">
        <f t="shared" si="3"/>
        <v>3071.2539999999999</v>
      </c>
      <c r="F18" s="12">
        <f t="shared" si="5"/>
        <v>2869.5079999999998</v>
      </c>
      <c r="G18" s="12">
        <f t="shared" si="7"/>
        <v>3104.85</v>
      </c>
      <c r="H18" s="12">
        <f t="shared" si="7"/>
        <v>2974.6350000000002</v>
      </c>
      <c r="I18" s="12">
        <f t="shared" si="7"/>
        <v>3104.7280000000001</v>
      </c>
      <c r="J18" s="12">
        <f t="shared" si="7"/>
        <v>3041.7950000000001</v>
      </c>
      <c r="K18" s="12">
        <f t="shared" si="7"/>
        <v>2686.1370000000002</v>
      </c>
      <c r="L18" s="12">
        <f t="shared" si="7"/>
        <v>2648.5619999999999</v>
      </c>
      <c r="M18" s="12">
        <f t="shared" si="7"/>
        <v>2325.6089999999999</v>
      </c>
      <c r="N18" s="12">
        <f t="shared" si="7"/>
        <v>3082.8180000000002</v>
      </c>
    </row>
    <row r="19" spans="1:14" x14ac:dyDescent="0.25">
      <c r="A19" s="66" t="s">
        <v>38</v>
      </c>
      <c r="B19" s="67" t="s">
        <v>9</v>
      </c>
      <c r="C19" s="12">
        <f t="shared" si="0"/>
        <v>9363.5329999999994</v>
      </c>
      <c r="D19" s="12">
        <f t="shared" si="0"/>
        <v>13413.891</v>
      </c>
      <c r="E19" s="12">
        <f t="shared" si="3"/>
        <v>13982.209000000001</v>
      </c>
      <c r="F19" s="12">
        <f t="shared" si="5"/>
        <v>12976.052</v>
      </c>
      <c r="G19" s="12">
        <f t="shared" si="7"/>
        <v>16970.531999999999</v>
      </c>
      <c r="H19" s="12">
        <f t="shared" si="7"/>
        <v>18859.856</v>
      </c>
      <c r="I19" s="12">
        <f t="shared" si="7"/>
        <v>20296.577000000001</v>
      </c>
      <c r="J19" s="12">
        <f t="shared" si="7"/>
        <v>19939.87</v>
      </c>
      <c r="K19" s="12">
        <f t="shared" si="7"/>
        <v>17487.404999999999</v>
      </c>
      <c r="L19" s="12">
        <f t="shared" si="7"/>
        <v>17528.695</v>
      </c>
      <c r="M19" s="12">
        <f t="shared" si="7"/>
        <v>16211.218999999999</v>
      </c>
      <c r="N19" s="12">
        <f t="shared" si="7"/>
        <v>17740.93</v>
      </c>
    </row>
    <row r="20" spans="1:14" s="130" customFormat="1" x14ac:dyDescent="0.25">
      <c r="A20" s="131"/>
      <c r="B20" s="132"/>
      <c r="C20" s="133">
        <f>C7+C8</f>
        <v>15631.611999999999</v>
      </c>
      <c r="D20" s="133">
        <f>D7+D8</f>
        <v>18623.010000000002</v>
      </c>
      <c r="E20" s="133"/>
      <c r="F20" s="133"/>
      <c r="G20" s="133"/>
      <c r="H20" s="133"/>
      <c r="I20" s="133"/>
      <c r="J20" s="133"/>
      <c r="K20" s="133"/>
      <c r="L20" s="133"/>
      <c r="M20" s="133"/>
      <c r="N20" s="133"/>
    </row>
    <row r="21" spans="1:14" ht="13.5" thickBot="1" x14ac:dyDescent="0.35">
      <c r="A21" s="120" t="s">
        <v>16</v>
      </c>
      <c r="B21" s="120" t="s">
        <v>15</v>
      </c>
      <c r="C21" s="62">
        <v>1</v>
      </c>
      <c r="D21" s="62">
        <v>2</v>
      </c>
      <c r="E21" s="62">
        <v>3</v>
      </c>
      <c r="F21" s="62">
        <v>4</v>
      </c>
      <c r="G21" s="62">
        <v>5</v>
      </c>
      <c r="H21" s="62">
        <v>6</v>
      </c>
      <c r="I21" s="62">
        <v>7</v>
      </c>
      <c r="J21" s="62">
        <v>8</v>
      </c>
      <c r="K21" s="62">
        <v>9</v>
      </c>
      <c r="L21" s="62">
        <v>10</v>
      </c>
      <c r="M21" s="62">
        <v>11</v>
      </c>
      <c r="N21" s="62">
        <v>12</v>
      </c>
    </row>
    <row r="22" spans="1:14" ht="13" thickTop="1" x14ac:dyDescent="0.25">
      <c r="A22" s="27" t="s">
        <v>8</v>
      </c>
      <c r="B22" s="28" t="s">
        <v>9</v>
      </c>
      <c r="C22" s="21"/>
      <c r="D22" s="25"/>
      <c r="E22" s="26"/>
      <c r="F22" s="21"/>
      <c r="G22" s="25"/>
      <c r="H22" s="25"/>
      <c r="I22" s="25"/>
      <c r="J22" s="25"/>
      <c r="K22" s="25"/>
      <c r="L22" s="25"/>
      <c r="M22" s="25"/>
      <c r="N22" s="25"/>
    </row>
    <row r="23" spans="1:14" x14ac:dyDescent="0.25">
      <c r="A23" s="27" t="s">
        <v>0</v>
      </c>
      <c r="B23" s="28" t="s">
        <v>9</v>
      </c>
      <c r="C23" s="10"/>
      <c r="D23" s="9"/>
      <c r="E23" s="24">
        <v>0.35499999999999998</v>
      </c>
      <c r="F23" s="24"/>
      <c r="G23" s="43">
        <v>6.0999999999999999E-2</v>
      </c>
      <c r="H23" s="43"/>
      <c r="I23" s="43">
        <v>6.0999999999999999E-2</v>
      </c>
      <c r="J23" s="10"/>
      <c r="K23" s="10"/>
      <c r="L23" s="10">
        <v>0.24299999999999999</v>
      </c>
      <c r="M23" s="43"/>
      <c r="N23" s="43">
        <v>0.16200000000000001</v>
      </c>
    </row>
    <row r="24" spans="1:14" x14ac:dyDescent="0.25">
      <c r="A24" s="27" t="s">
        <v>1</v>
      </c>
      <c r="B24" s="28" t="s">
        <v>9</v>
      </c>
      <c r="C24" s="43">
        <v>121.892</v>
      </c>
      <c r="D24" s="9"/>
      <c r="E24" s="24"/>
      <c r="F24" s="24"/>
      <c r="G24" s="43"/>
      <c r="H24" s="43"/>
      <c r="I24" s="43"/>
      <c r="J24" s="43"/>
      <c r="K24" s="43"/>
      <c r="L24" s="43"/>
      <c r="M24" s="43"/>
      <c r="N24" s="43"/>
    </row>
    <row r="25" spans="1:14" x14ac:dyDescent="0.25">
      <c r="A25" s="107" t="s">
        <v>40</v>
      </c>
      <c r="B25" s="28" t="s">
        <v>9</v>
      </c>
      <c r="C25" s="43"/>
      <c r="D25" s="9"/>
      <c r="E25" s="24"/>
      <c r="F25" s="24"/>
      <c r="G25" s="43"/>
      <c r="H25" s="43"/>
      <c r="I25" s="43"/>
      <c r="J25" s="43"/>
      <c r="K25" s="43"/>
      <c r="L25" s="43"/>
      <c r="M25" s="43"/>
      <c r="N25" s="43"/>
    </row>
    <row r="26" spans="1:14" x14ac:dyDescent="0.25">
      <c r="A26" s="27" t="s">
        <v>2</v>
      </c>
      <c r="B26" s="28" t="s">
        <v>9</v>
      </c>
      <c r="C26" s="43">
        <v>2628.4969999999998</v>
      </c>
      <c r="D26" s="9">
        <v>2983.3209999999999</v>
      </c>
      <c r="E26" s="24">
        <v>2307.364</v>
      </c>
      <c r="F26" s="24">
        <v>919.58900000000006</v>
      </c>
      <c r="G26" s="43">
        <v>2160.752</v>
      </c>
      <c r="H26" s="43">
        <v>2466.1089999999999</v>
      </c>
      <c r="I26" s="43">
        <v>3882.672</v>
      </c>
      <c r="J26" s="43">
        <v>4671.3860000000004</v>
      </c>
      <c r="K26" s="43">
        <v>2892.6819999999998</v>
      </c>
      <c r="L26" s="43">
        <v>454.75900000000001</v>
      </c>
      <c r="M26" s="43">
        <v>1439.0820000000001</v>
      </c>
      <c r="N26" s="43">
        <v>1058.3050000000001</v>
      </c>
    </row>
    <row r="27" spans="1:14" x14ac:dyDescent="0.25">
      <c r="A27" s="27" t="s">
        <v>39</v>
      </c>
      <c r="B27" s="28" t="s">
        <v>9</v>
      </c>
      <c r="C27" s="43">
        <v>2052.846</v>
      </c>
      <c r="D27" s="9">
        <v>2466.8310000000001</v>
      </c>
      <c r="E27" s="24">
        <v>2931.44</v>
      </c>
      <c r="F27" s="24">
        <v>2426.66</v>
      </c>
      <c r="G27" s="43">
        <v>2421.1379999999999</v>
      </c>
      <c r="H27" s="43">
        <v>2341.8339999999998</v>
      </c>
      <c r="I27" s="43">
        <v>2352.9110000000001</v>
      </c>
      <c r="J27" s="43">
        <v>2349.6880000000001</v>
      </c>
      <c r="K27" s="43">
        <v>2595.163</v>
      </c>
      <c r="L27" s="43">
        <v>2403.3919999999998</v>
      </c>
      <c r="M27" s="43">
        <v>823.24099999999999</v>
      </c>
      <c r="N27" s="43">
        <v>2020.703</v>
      </c>
    </row>
    <row r="28" spans="1:14" x14ac:dyDescent="0.25">
      <c r="A28" s="27" t="s">
        <v>35</v>
      </c>
      <c r="B28" s="28" t="s">
        <v>36</v>
      </c>
      <c r="C28" s="43"/>
      <c r="D28" s="9"/>
      <c r="E28" s="24"/>
      <c r="F28" s="24"/>
      <c r="G28" s="43"/>
      <c r="H28" s="43"/>
      <c r="I28" s="43"/>
      <c r="J28" s="43"/>
      <c r="K28" s="43"/>
      <c r="L28" s="43"/>
      <c r="M28" s="43"/>
      <c r="N28" s="43"/>
    </row>
    <row r="29" spans="1:14" x14ac:dyDescent="0.25">
      <c r="A29" s="27" t="s">
        <v>4</v>
      </c>
      <c r="B29" s="28" t="s">
        <v>9</v>
      </c>
      <c r="C29" s="44"/>
      <c r="D29" s="9"/>
      <c r="E29" s="19"/>
      <c r="F29" s="19"/>
      <c r="G29" s="10"/>
      <c r="H29" s="43"/>
      <c r="I29" s="10"/>
      <c r="J29" s="44"/>
      <c r="K29" s="44"/>
      <c r="L29" s="44"/>
      <c r="M29" s="44"/>
      <c r="N29" s="44"/>
    </row>
    <row r="30" spans="1:14" x14ac:dyDescent="0.25">
      <c r="A30" s="27" t="s">
        <v>5</v>
      </c>
      <c r="B30" s="28" t="s">
        <v>9</v>
      </c>
      <c r="C30" s="44"/>
      <c r="D30" s="9"/>
      <c r="E30" s="19"/>
      <c r="F30" s="19"/>
      <c r="G30" s="10"/>
      <c r="H30" s="43"/>
      <c r="I30" s="22"/>
      <c r="J30" s="44"/>
      <c r="K30" s="44"/>
      <c r="L30" s="44"/>
      <c r="M30" s="44"/>
      <c r="N30" s="43"/>
    </row>
    <row r="31" spans="1:14" x14ac:dyDescent="0.25">
      <c r="A31" s="27" t="s">
        <v>42</v>
      </c>
      <c r="B31" s="28" t="s">
        <v>9</v>
      </c>
      <c r="C31" s="44"/>
      <c r="D31" s="9"/>
      <c r="E31" s="19"/>
      <c r="F31" s="19"/>
      <c r="G31" s="10"/>
      <c r="H31" s="43"/>
      <c r="I31" s="22"/>
      <c r="J31" s="44"/>
      <c r="K31" s="44"/>
      <c r="L31" s="44"/>
      <c r="M31" s="44"/>
      <c r="N31" s="43"/>
    </row>
    <row r="32" spans="1:14" x14ac:dyDescent="0.25">
      <c r="A32" s="107" t="s">
        <v>20</v>
      </c>
      <c r="B32" s="28" t="s">
        <v>9</v>
      </c>
      <c r="C32" s="44"/>
      <c r="D32" s="9"/>
      <c r="E32" s="19"/>
      <c r="F32" s="19"/>
      <c r="G32" s="10"/>
      <c r="H32" s="43"/>
      <c r="I32" s="22"/>
      <c r="J32" s="44"/>
      <c r="K32" s="44"/>
      <c r="L32" s="44"/>
      <c r="M32" s="44"/>
      <c r="N32" s="43"/>
    </row>
    <row r="33" spans="1:14" x14ac:dyDescent="0.25">
      <c r="A33" s="27" t="s">
        <v>11</v>
      </c>
      <c r="B33" s="28" t="s">
        <v>10</v>
      </c>
      <c r="C33" s="44"/>
      <c r="D33" s="9"/>
      <c r="E33" s="19"/>
      <c r="F33" s="19"/>
      <c r="G33" s="10"/>
      <c r="H33" s="10"/>
      <c r="I33" s="22"/>
      <c r="J33" s="44"/>
      <c r="K33" s="44"/>
      <c r="L33" s="44"/>
      <c r="M33" s="44"/>
      <c r="N33" s="44"/>
    </row>
    <row r="34" spans="1:14" x14ac:dyDescent="0.25">
      <c r="A34" s="27" t="s">
        <v>6</v>
      </c>
      <c r="B34" s="28" t="s">
        <v>10</v>
      </c>
      <c r="C34" s="43">
        <v>284.50400000000002</v>
      </c>
      <c r="D34" s="9">
        <v>526.36599999999999</v>
      </c>
      <c r="E34" s="24">
        <v>318.62200000000001</v>
      </c>
      <c r="F34" s="24">
        <v>48.682000000000002</v>
      </c>
      <c r="G34" s="10">
        <v>27.172000000000001</v>
      </c>
      <c r="H34" s="10">
        <v>58.52</v>
      </c>
      <c r="I34" s="22"/>
      <c r="J34" s="43">
        <v>25</v>
      </c>
      <c r="K34" s="43">
        <v>25</v>
      </c>
      <c r="L34" s="43">
        <v>29.489000000000001</v>
      </c>
      <c r="M34" s="43">
        <v>240.77600000000001</v>
      </c>
      <c r="N34" s="43">
        <v>265.149</v>
      </c>
    </row>
    <row r="35" spans="1:14" x14ac:dyDescent="0.25">
      <c r="A35" s="27" t="s">
        <v>7</v>
      </c>
      <c r="B35" s="28" t="s">
        <v>10</v>
      </c>
      <c r="C35" s="43"/>
      <c r="D35" s="9"/>
      <c r="E35" s="24"/>
      <c r="F35" s="24"/>
      <c r="G35" s="10"/>
      <c r="H35" s="10"/>
      <c r="I35" s="22"/>
      <c r="J35" s="43"/>
      <c r="K35" s="43"/>
      <c r="L35" s="43"/>
      <c r="M35" s="43"/>
      <c r="N35" s="43"/>
    </row>
    <row r="36" spans="1:14" x14ac:dyDescent="0.25">
      <c r="A36" s="27" t="s">
        <v>30</v>
      </c>
      <c r="B36" s="28" t="s">
        <v>10</v>
      </c>
      <c r="C36" s="43"/>
      <c r="D36" s="9"/>
      <c r="E36" s="24"/>
      <c r="F36" s="24"/>
      <c r="G36" s="10"/>
      <c r="H36" s="10"/>
      <c r="I36" s="22"/>
      <c r="J36" s="43"/>
      <c r="K36" s="43"/>
      <c r="L36" s="43"/>
      <c r="M36" s="43"/>
      <c r="N36" s="43"/>
    </row>
    <row r="37" spans="1:14" x14ac:dyDescent="0.25">
      <c r="A37" s="27" t="s">
        <v>37</v>
      </c>
      <c r="B37" s="28" t="s">
        <v>9</v>
      </c>
      <c r="C37" s="43"/>
      <c r="D37" s="9"/>
      <c r="E37" s="24"/>
      <c r="F37" s="24"/>
      <c r="G37" s="10"/>
      <c r="H37" s="10"/>
      <c r="I37" s="22"/>
      <c r="J37" s="43"/>
      <c r="K37" s="43"/>
      <c r="L37" s="43"/>
      <c r="M37" s="43"/>
      <c r="N37" s="43"/>
    </row>
    <row r="38" spans="1:14" x14ac:dyDescent="0.25">
      <c r="A38" s="27" t="s">
        <v>38</v>
      </c>
      <c r="B38" s="28" t="s">
        <v>9</v>
      </c>
      <c r="C38" s="10"/>
      <c r="D38" s="9"/>
      <c r="E38" s="9"/>
      <c r="F38" s="10"/>
      <c r="G38" s="10"/>
      <c r="H38" s="22"/>
      <c r="I38" s="22"/>
      <c r="J38" s="10"/>
      <c r="K38" s="10"/>
      <c r="L38" s="10"/>
      <c r="M38" s="10"/>
      <c r="N38" s="10"/>
    </row>
    <row r="40" spans="1:14" ht="13.5" thickBot="1" x14ac:dyDescent="0.35">
      <c r="A40" s="105" t="s">
        <v>17</v>
      </c>
      <c r="B40" s="7" t="s">
        <v>15</v>
      </c>
      <c r="C40" s="110">
        <v>1</v>
      </c>
      <c r="D40" s="8">
        <v>2</v>
      </c>
      <c r="E40" s="110">
        <v>3</v>
      </c>
      <c r="F40" s="8">
        <v>4</v>
      </c>
      <c r="G40" s="110">
        <v>5</v>
      </c>
      <c r="H40" s="8">
        <v>6</v>
      </c>
      <c r="I40" s="110">
        <v>7</v>
      </c>
      <c r="J40" s="8">
        <v>8</v>
      </c>
      <c r="K40" s="108">
        <v>9</v>
      </c>
      <c r="L40" s="8">
        <v>10</v>
      </c>
      <c r="M40" s="8">
        <v>11</v>
      </c>
      <c r="N40" s="8">
        <v>12</v>
      </c>
    </row>
    <row r="41" spans="1:14" ht="13" thickTop="1" x14ac:dyDescent="0.25">
      <c r="A41" s="106" t="s">
        <v>8</v>
      </c>
      <c r="B41" s="42" t="s">
        <v>9</v>
      </c>
      <c r="C41" s="111">
        <v>15195.51</v>
      </c>
      <c r="D41" s="98">
        <v>12311.859</v>
      </c>
      <c r="E41" s="113">
        <v>15000.38</v>
      </c>
      <c r="F41" s="25">
        <v>15255.608</v>
      </c>
      <c r="G41" s="113">
        <v>16398.46</v>
      </c>
      <c r="H41" s="25">
        <v>13577.359</v>
      </c>
      <c r="I41" s="113">
        <v>16091.487999999999</v>
      </c>
      <c r="J41" s="25">
        <v>15213.867</v>
      </c>
      <c r="K41" s="112">
        <v>14227.21</v>
      </c>
      <c r="L41" s="25">
        <v>12348.496999999999</v>
      </c>
      <c r="M41" s="21">
        <v>12428.483</v>
      </c>
      <c r="N41" s="25">
        <v>14086.172</v>
      </c>
    </row>
    <row r="42" spans="1:14" x14ac:dyDescent="0.25">
      <c r="A42" s="107" t="s">
        <v>0</v>
      </c>
      <c r="B42" s="28" t="s">
        <v>9</v>
      </c>
      <c r="C42" s="103">
        <v>1.825</v>
      </c>
      <c r="D42" s="10">
        <v>5.73</v>
      </c>
      <c r="E42" s="103">
        <v>1.02</v>
      </c>
      <c r="F42" s="10">
        <v>0.79100000000000004</v>
      </c>
      <c r="G42" s="104">
        <v>1.214</v>
      </c>
      <c r="H42" s="10">
        <v>0.20799999999999999</v>
      </c>
      <c r="I42" s="103">
        <v>1.401</v>
      </c>
      <c r="J42" s="9">
        <v>0.19900000000000001</v>
      </c>
      <c r="K42" s="109">
        <v>0.40500000000000003</v>
      </c>
      <c r="L42" s="10">
        <v>0.40799999999999997</v>
      </c>
      <c r="M42" s="10">
        <v>0.41499999999999998</v>
      </c>
      <c r="N42" s="10">
        <v>0.41399999999999998</v>
      </c>
    </row>
    <row r="43" spans="1:14" x14ac:dyDescent="0.25">
      <c r="A43" s="107" t="s">
        <v>1</v>
      </c>
      <c r="B43" s="28" t="s">
        <v>9</v>
      </c>
      <c r="C43" s="103">
        <v>23511.537</v>
      </c>
      <c r="D43" s="10">
        <v>22220.477999999999</v>
      </c>
      <c r="E43" s="103">
        <v>24148.864000000001</v>
      </c>
      <c r="F43" s="10">
        <v>25412.868999999999</v>
      </c>
      <c r="G43" s="104">
        <v>32103.698</v>
      </c>
      <c r="H43" s="10">
        <v>30846.751</v>
      </c>
      <c r="I43" s="103">
        <v>31355.802</v>
      </c>
      <c r="J43" s="9">
        <v>29908.330999999998</v>
      </c>
      <c r="K43" s="109">
        <v>30000.724999999999</v>
      </c>
      <c r="L43" s="10">
        <v>30133.613000000001</v>
      </c>
      <c r="M43" s="10">
        <v>33092.195</v>
      </c>
      <c r="N43" s="10">
        <v>33706.527999999998</v>
      </c>
    </row>
    <row r="44" spans="1:14" x14ac:dyDescent="0.25">
      <c r="A44" s="107" t="s">
        <v>40</v>
      </c>
      <c r="B44" s="28" t="s">
        <v>9</v>
      </c>
      <c r="C44" s="103"/>
      <c r="D44" s="10"/>
      <c r="E44" s="103"/>
      <c r="F44" s="10"/>
      <c r="G44" s="104">
        <v>0.748</v>
      </c>
      <c r="H44" s="10"/>
      <c r="I44" s="103"/>
      <c r="J44" s="9"/>
      <c r="K44" s="109"/>
      <c r="L44" s="10"/>
      <c r="M44" s="10"/>
      <c r="N44" s="10"/>
    </row>
    <row r="45" spans="1:14" x14ac:dyDescent="0.25">
      <c r="A45" s="107" t="s">
        <v>2</v>
      </c>
      <c r="B45" s="28" t="s">
        <v>9</v>
      </c>
      <c r="C45" s="103">
        <v>10755.447</v>
      </c>
      <c r="D45" s="10">
        <v>13101.92</v>
      </c>
      <c r="E45" s="103">
        <v>15320.1</v>
      </c>
      <c r="F45" s="10">
        <v>14537.793</v>
      </c>
      <c r="G45" s="104">
        <v>14255.496999999999</v>
      </c>
      <c r="H45" s="10">
        <v>12929.388000000001</v>
      </c>
      <c r="I45" s="103">
        <v>14023.472</v>
      </c>
      <c r="J45" s="9">
        <v>15738.888999999999</v>
      </c>
      <c r="K45" s="109">
        <v>17327.895</v>
      </c>
      <c r="L45" s="10">
        <v>17532.816999999999</v>
      </c>
      <c r="M45" s="10">
        <v>19112.025000000001</v>
      </c>
      <c r="N45" s="10">
        <v>23769.575000000001</v>
      </c>
    </row>
    <row r="46" spans="1:14" x14ac:dyDescent="0.25">
      <c r="A46" s="107" t="s">
        <v>39</v>
      </c>
      <c r="B46" s="28" t="s">
        <v>9</v>
      </c>
      <c r="C46" s="103">
        <v>194.822</v>
      </c>
      <c r="D46" s="10">
        <v>70.938000000000002</v>
      </c>
      <c r="E46" s="103"/>
      <c r="F46" s="10"/>
      <c r="G46" s="104">
        <v>36.069000000000003</v>
      </c>
      <c r="H46" s="10">
        <v>10.029999999999999</v>
      </c>
      <c r="I46" s="103"/>
      <c r="J46" s="9">
        <v>118.587</v>
      </c>
      <c r="K46" s="109"/>
      <c r="L46" s="10"/>
      <c r="M46" s="10"/>
      <c r="N46" s="10"/>
    </row>
    <row r="47" spans="1:14" x14ac:dyDescent="0.25">
      <c r="A47" s="107" t="s">
        <v>35</v>
      </c>
      <c r="B47" s="28" t="s">
        <v>36</v>
      </c>
      <c r="C47" s="103">
        <v>19.66</v>
      </c>
      <c r="D47" s="10">
        <v>52.76</v>
      </c>
      <c r="E47" s="103">
        <v>23.6</v>
      </c>
      <c r="F47" s="10">
        <v>21.66</v>
      </c>
      <c r="G47" s="104">
        <v>35.36</v>
      </c>
      <c r="H47" s="10">
        <v>3.3</v>
      </c>
      <c r="I47" s="103">
        <v>32</v>
      </c>
      <c r="J47" s="9">
        <v>32</v>
      </c>
      <c r="K47" s="109">
        <v>3.6</v>
      </c>
      <c r="L47" s="10">
        <v>3.1</v>
      </c>
      <c r="M47" s="10">
        <v>32</v>
      </c>
      <c r="N47" s="10">
        <v>32</v>
      </c>
    </row>
    <row r="48" spans="1:14" x14ac:dyDescent="0.25">
      <c r="A48" s="107" t="s">
        <v>4</v>
      </c>
      <c r="B48" s="28" t="s">
        <v>9</v>
      </c>
      <c r="C48" s="103">
        <v>0.24199999999999999</v>
      </c>
      <c r="D48" s="10"/>
      <c r="E48" s="103">
        <v>0.51500000000000001</v>
      </c>
      <c r="F48" s="10">
        <v>14.592000000000001</v>
      </c>
      <c r="G48" s="104">
        <v>2.9369999999999998</v>
      </c>
      <c r="H48" s="10">
        <v>36.365000000000002</v>
      </c>
      <c r="I48" s="103">
        <v>4.7380000000000004</v>
      </c>
      <c r="J48" s="9">
        <v>21.375</v>
      </c>
      <c r="K48" s="109">
        <v>3.524</v>
      </c>
      <c r="L48" s="10">
        <v>7.2619999999999996</v>
      </c>
      <c r="M48" s="10">
        <v>0.50900000000000001</v>
      </c>
      <c r="N48" s="10">
        <v>0.32900000000000001</v>
      </c>
    </row>
    <row r="49" spans="1:14" x14ac:dyDescent="0.25">
      <c r="A49" s="107" t="s">
        <v>5</v>
      </c>
      <c r="B49" s="28" t="s">
        <v>9</v>
      </c>
      <c r="C49" s="103">
        <v>29.356999999999999</v>
      </c>
      <c r="D49" s="10">
        <v>36.054000000000002</v>
      </c>
      <c r="E49" s="103">
        <v>26.773</v>
      </c>
      <c r="F49" s="10">
        <v>34.045999999999999</v>
      </c>
      <c r="G49" s="104">
        <v>20.905000000000001</v>
      </c>
      <c r="H49" s="10">
        <v>74.06</v>
      </c>
      <c r="I49" s="103">
        <v>20.282</v>
      </c>
      <c r="J49" s="9">
        <v>170.18600000000001</v>
      </c>
      <c r="K49" s="109">
        <v>45.706000000000003</v>
      </c>
      <c r="L49" s="10">
        <v>14.746</v>
      </c>
      <c r="M49" s="10">
        <v>14.433</v>
      </c>
      <c r="N49" s="10">
        <v>22.974</v>
      </c>
    </row>
    <row r="50" spans="1:14" x14ac:dyDescent="0.25">
      <c r="A50" s="107" t="s">
        <v>42</v>
      </c>
      <c r="B50" s="28" t="s">
        <v>9</v>
      </c>
      <c r="C50" s="103"/>
      <c r="D50" s="10"/>
      <c r="E50" s="103"/>
      <c r="F50" s="10"/>
      <c r="G50" s="104"/>
      <c r="H50" s="10"/>
      <c r="I50" s="103"/>
      <c r="J50" s="9"/>
      <c r="K50" s="109"/>
      <c r="L50" s="10"/>
      <c r="M50" s="10"/>
      <c r="N50" s="10"/>
    </row>
    <row r="51" spans="1:14" x14ac:dyDescent="0.25">
      <c r="A51" s="107" t="s">
        <v>20</v>
      </c>
      <c r="B51" s="28" t="s">
        <v>9</v>
      </c>
      <c r="C51" s="103"/>
      <c r="D51" s="10"/>
      <c r="E51" s="103"/>
      <c r="F51" s="10">
        <v>0.8</v>
      </c>
      <c r="G51" s="104"/>
      <c r="H51" s="10"/>
      <c r="I51" s="103"/>
      <c r="J51" s="9"/>
      <c r="K51" s="109"/>
      <c r="L51" s="10"/>
      <c r="M51" s="10"/>
      <c r="N51" s="10"/>
    </row>
    <row r="52" spans="1:14" x14ac:dyDescent="0.25">
      <c r="A52" s="107" t="s">
        <v>11</v>
      </c>
      <c r="B52" s="28" t="s">
        <v>10</v>
      </c>
      <c r="C52" s="103">
        <v>11470.58</v>
      </c>
      <c r="D52" s="10">
        <v>10547.878000000001</v>
      </c>
      <c r="E52" s="103">
        <v>8586.3870000000006</v>
      </c>
      <c r="F52" s="10">
        <v>4491.0519999999997</v>
      </c>
      <c r="G52" s="104">
        <v>4259.6570000000002</v>
      </c>
      <c r="H52" s="10">
        <v>3114.55</v>
      </c>
      <c r="I52" s="103">
        <v>4090.123</v>
      </c>
      <c r="J52" s="9">
        <v>7651.0879999999997</v>
      </c>
      <c r="K52" s="109">
        <v>7315.66</v>
      </c>
      <c r="L52" s="10">
        <v>8311.6010000000006</v>
      </c>
      <c r="M52" s="10">
        <v>7228.5550000000003</v>
      </c>
      <c r="N52" s="10">
        <v>12161.957</v>
      </c>
    </row>
    <row r="53" spans="1:14" x14ac:dyDescent="0.25">
      <c r="A53" s="107" t="s">
        <v>6</v>
      </c>
      <c r="B53" s="28" t="s">
        <v>10</v>
      </c>
      <c r="C53" s="103"/>
      <c r="D53" s="10"/>
      <c r="E53" s="103"/>
      <c r="F53" s="10"/>
      <c r="G53" s="104"/>
      <c r="H53" s="10"/>
      <c r="I53" s="103"/>
      <c r="J53" s="9"/>
      <c r="K53" s="109"/>
      <c r="L53" s="10"/>
      <c r="M53" s="10"/>
      <c r="N53" s="10"/>
    </row>
    <row r="54" spans="1:14" x14ac:dyDescent="0.25">
      <c r="A54" s="107" t="s">
        <v>7</v>
      </c>
      <c r="B54" s="28" t="s">
        <v>10</v>
      </c>
      <c r="C54" s="103">
        <v>129.15199999999999</v>
      </c>
      <c r="D54" s="10">
        <v>123.172</v>
      </c>
      <c r="E54" s="103">
        <v>141.67400000000001</v>
      </c>
      <c r="F54" s="10">
        <v>177.56800000000001</v>
      </c>
      <c r="G54" s="104">
        <v>175.60300000000001</v>
      </c>
      <c r="H54" s="10">
        <v>183.08199999999999</v>
      </c>
      <c r="I54" s="103">
        <v>96.921000000000006</v>
      </c>
      <c r="J54" s="9">
        <v>201.876</v>
      </c>
      <c r="K54" s="109">
        <v>182.39400000000001</v>
      </c>
      <c r="L54" s="10">
        <v>193.79499999999999</v>
      </c>
      <c r="M54" s="10">
        <v>182.92500000000001</v>
      </c>
      <c r="N54" s="10">
        <v>187.31800000000001</v>
      </c>
    </row>
    <row r="55" spans="1:14" x14ac:dyDescent="0.25">
      <c r="A55" s="27" t="s">
        <v>30</v>
      </c>
      <c r="B55" s="28" t="s">
        <v>10</v>
      </c>
      <c r="C55" s="10">
        <v>1.3580000000000001</v>
      </c>
      <c r="D55" s="10">
        <v>1.5569999999999999</v>
      </c>
      <c r="E55" s="10">
        <v>1.9339999999999999</v>
      </c>
      <c r="F55" s="10">
        <v>1.956</v>
      </c>
      <c r="G55" s="9">
        <v>1.7609999999999999</v>
      </c>
      <c r="H55" s="10"/>
      <c r="I55" s="10">
        <v>2.9580000000000002</v>
      </c>
      <c r="J55" s="9">
        <v>2.3759999999999999</v>
      </c>
      <c r="K55" s="10">
        <v>1.673</v>
      </c>
      <c r="L55" s="10">
        <v>2.1549999999999998</v>
      </c>
      <c r="M55" s="10">
        <v>1.855</v>
      </c>
      <c r="N55" s="10">
        <v>2.0640000000000001</v>
      </c>
    </row>
    <row r="56" spans="1:14" x14ac:dyDescent="0.25">
      <c r="A56" s="27" t="s">
        <v>37</v>
      </c>
      <c r="B56" s="28" t="s">
        <v>9</v>
      </c>
      <c r="C56" s="10">
        <v>553.95899999999995</v>
      </c>
      <c r="D56" s="10">
        <v>3804.95</v>
      </c>
      <c r="E56" s="10">
        <v>3071.2539999999999</v>
      </c>
      <c r="F56" s="10">
        <v>2869.5079999999998</v>
      </c>
      <c r="G56" s="9">
        <v>3104.85</v>
      </c>
      <c r="H56" s="10">
        <v>2974.6350000000002</v>
      </c>
      <c r="I56" s="10">
        <v>3104.7280000000001</v>
      </c>
      <c r="J56" s="9">
        <v>3041.7950000000001</v>
      </c>
      <c r="K56" s="10">
        <v>2686.1370000000002</v>
      </c>
      <c r="L56" s="10">
        <v>2648.5619999999999</v>
      </c>
      <c r="M56" s="10">
        <v>2325.6089999999999</v>
      </c>
      <c r="N56" s="10">
        <v>3082.8180000000002</v>
      </c>
    </row>
    <row r="57" spans="1:14" x14ac:dyDescent="0.25">
      <c r="A57" s="27" t="s">
        <v>38</v>
      </c>
      <c r="B57" s="28" t="s">
        <v>9</v>
      </c>
      <c r="C57" s="10">
        <v>9363.5329999999994</v>
      </c>
      <c r="D57" s="10">
        <v>13413.891</v>
      </c>
      <c r="E57" s="10">
        <v>13982.209000000001</v>
      </c>
      <c r="F57" s="10">
        <v>12976.052</v>
      </c>
      <c r="G57" s="9">
        <v>16970.531999999999</v>
      </c>
      <c r="H57" s="10">
        <v>18859.856</v>
      </c>
      <c r="I57" s="10">
        <v>20296.577000000001</v>
      </c>
      <c r="J57" s="9">
        <v>19939.87</v>
      </c>
      <c r="K57" s="10">
        <v>17487.404999999999</v>
      </c>
      <c r="L57" s="10">
        <v>17528.695</v>
      </c>
      <c r="M57" s="10">
        <v>16211.218999999999</v>
      </c>
      <c r="N57" s="10">
        <v>17740.93</v>
      </c>
    </row>
    <row r="58" spans="1:14" ht="13" x14ac:dyDescent="0.3">
      <c r="A58" s="345" t="s">
        <v>13</v>
      </c>
      <c r="B58" s="345"/>
      <c r="C58" s="345"/>
      <c r="D58" s="345"/>
      <c r="E58" s="345"/>
      <c r="F58" s="345"/>
      <c r="G58" s="345"/>
      <c r="H58" s="345"/>
      <c r="I58" s="345"/>
      <c r="J58" s="345"/>
      <c r="K58" s="345"/>
      <c r="L58" s="345"/>
      <c r="M58" s="345"/>
      <c r="N58" s="345"/>
    </row>
    <row r="59" spans="1:14" ht="13.5" thickBot="1" x14ac:dyDescent="0.35">
      <c r="A59" s="5" t="s">
        <v>14</v>
      </c>
      <c r="B59" s="5" t="s">
        <v>15</v>
      </c>
      <c r="C59" s="6">
        <v>1</v>
      </c>
      <c r="D59" s="6">
        <v>2</v>
      </c>
      <c r="E59" s="6">
        <v>3</v>
      </c>
      <c r="F59" s="6">
        <v>4</v>
      </c>
      <c r="G59" s="6">
        <v>5</v>
      </c>
      <c r="H59" s="6">
        <v>6</v>
      </c>
      <c r="I59" s="6">
        <v>7</v>
      </c>
      <c r="J59" s="6">
        <v>8</v>
      </c>
      <c r="K59" s="6">
        <v>9</v>
      </c>
      <c r="L59" s="6">
        <v>10</v>
      </c>
      <c r="M59" s="6">
        <v>11</v>
      </c>
      <c r="N59" s="6">
        <v>12</v>
      </c>
    </row>
    <row r="60" spans="1:14" ht="13" thickTop="1" x14ac:dyDescent="0.25">
      <c r="A60" s="27" t="s">
        <v>8</v>
      </c>
      <c r="B60" s="28" t="s">
        <v>22</v>
      </c>
      <c r="C60" s="4">
        <f t="shared" ref="C60:N60" si="8">C79+C98</f>
        <v>100518299</v>
      </c>
      <c r="D60" s="4">
        <f t="shared" si="8"/>
        <v>81442948</v>
      </c>
      <c r="E60" s="4">
        <f t="shared" si="8"/>
        <v>99227513</v>
      </c>
      <c r="F60" s="4">
        <f t="shared" si="8"/>
        <v>100915846</v>
      </c>
      <c r="G60" s="4">
        <f t="shared" si="8"/>
        <v>108475812</v>
      </c>
      <c r="H60" s="4">
        <f t="shared" si="8"/>
        <v>89814229</v>
      </c>
      <c r="I60" s="4">
        <f t="shared" si="8"/>
        <v>106445194</v>
      </c>
      <c r="J60" s="4">
        <f t="shared" si="8"/>
        <v>100639730</v>
      </c>
      <c r="K60" s="4">
        <f t="shared" si="8"/>
        <v>94112993</v>
      </c>
      <c r="L60" s="4">
        <f t="shared" si="8"/>
        <v>81685308</v>
      </c>
      <c r="M60" s="4">
        <f t="shared" si="8"/>
        <v>82214415</v>
      </c>
      <c r="N60" s="4">
        <f t="shared" si="8"/>
        <v>93180027</v>
      </c>
    </row>
    <row r="61" spans="1:14" x14ac:dyDescent="0.25">
      <c r="A61" s="27" t="s">
        <v>0</v>
      </c>
      <c r="B61" s="28" t="s">
        <v>22</v>
      </c>
      <c r="C61" s="4">
        <f t="shared" ref="C61:N61" si="9">C80+C99</f>
        <v>11366</v>
      </c>
      <c r="D61" s="4">
        <f t="shared" si="9"/>
        <v>35687</v>
      </c>
      <c r="E61" s="4">
        <f>E80+E99</f>
        <v>9071</v>
      </c>
      <c r="F61" s="4">
        <f t="shared" si="9"/>
        <v>5075</v>
      </c>
      <c r="G61" s="4">
        <f t="shared" si="9"/>
        <v>8433</v>
      </c>
      <c r="H61" s="4">
        <f t="shared" si="9"/>
        <v>1376</v>
      </c>
      <c r="I61" s="4">
        <f t="shared" si="9"/>
        <v>9671</v>
      </c>
      <c r="J61" s="4">
        <f t="shared" si="9"/>
        <v>1316</v>
      </c>
      <c r="K61" s="4">
        <f t="shared" si="9"/>
        <v>2679</v>
      </c>
      <c r="L61" s="4">
        <f t="shared" si="9"/>
        <v>4306</v>
      </c>
      <c r="M61" s="4">
        <f t="shared" si="9"/>
        <v>2745</v>
      </c>
      <c r="N61" s="4">
        <f t="shared" si="9"/>
        <v>3811</v>
      </c>
    </row>
    <row r="62" spans="1:14" x14ac:dyDescent="0.25">
      <c r="A62" s="27" t="s">
        <v>1</v>
      </c>
      <c r="B62" s="28" t="s">
        <v>22</v>
      </c>
      <c r="C62" s="4">
        <f>C81+C100</f>
        <v>145298320</v>
      </c>
      <c r="D62" s="4">
        <f>D81+D100</f>
        <v>136611498</v>
      </c>
      <c r="E62" s="4">
        <f>E81+E100</f>
        <v>148467216</v>
      </c>
      <c r="F62" s="4">
        <f t="shared" ref="F62:N62" si="10">F81+F100</f>
        <v>156238317</v>
      </c>
      <c r="G62" s="4">
        <f t="shared" si="10"/>
        <v>197373535</v>
      </c>
      <c r="H62" s="4">
        <f t="shared" si="10"/>
        <v>189645825</v>
      </c>
      <c r="I62" s="4">
        <f t="shared" si="10"/>
        <v>192775471</v>
      </c>
      <c r="J62" s="4">
        <f t="shared" si="10"/>
        <v>183876419</v>
      </c>
      <c r="K62" s="4">
        <f t="shared" si="10"/>
        <v>184444458</v>
      </c>
      <c r="L62" s="4">
        <f t="shared" si="10"/>
        <v>185261452</v>
      </c>
      <c r="M62" s="4">
        <f t="shared" si="10"/>
        <v>203450816</v>
      </c>
      <c r="N62" s="4">
        <f t="shared" si="10"/>
        <v>207227734</v>
      </c>
    </row>
    <row r="63" spans="1:14" x14ac:dyDescent="0.25">
      <c r="A63" s="107" t="s">
        <v>40</v>
      </c>
      <c r="B63" s="28" t="s">
        <v>22</v>
      </c>
      <c r="C63" s="4">
        <f t="shared" ref="C63:N63" si="11">C82+C101</f>
        <v>0</v>
      </c>
      <c r="D63" s="4">
        <f t="shared" si="11"/>
        <v>0</v>
      </c>
      <c r="E63" s="4">
        <f t="shared" si="11"/>
        <v>0</v>
      </c>
      <c r="F63" s="4">
        <f t="shared" si="11"/>
        <v>0</v>
      </c>
      <c r="G63" s="4">
        <f t="shared" si="11"/>
        <v>4599</v>
      </c>
      <c r="H63" s="4">
        <f t="shared" si="11"/>
        <v>0</v>
      </c>
      <c r="I63" s="4">
        <f t="shared" si="11"/>
        <v>0</v>
      </c>
      <c r="J63" s="4">
        <f t="shared" si="11"/>
        <v>0</v>
      </c>
      <c r="K63" s="4">
        <f t="shared" si="11"/>
        <v>0</v>
      </c>
      <c r="L63" s="4">
        <f t="shared" si="11"/>
        <v>0</v>
      </c>
      <c r="M63" s="4">
        <f t="shared" si="11"/>
        <v>0</v>
      </c>
      <c r="N63" s="4">
        <f t="shared" si="11"/>
        <v>0</v>
      </c>
    </row>
    <row r="64" spans="1:14" x14ac:dyDescent="0.25">
      <c r="A64" s="27" t="s">
        <v>2</v>
      </c>
      <c r="B64" s="28" t="s">
        <v>22</v>
      </c>
      <c r="C64" s="4">
        <f t="shared" ref="C64:N64" si="12">C83+C102</f>
        <v>23234525</v>
      </c>
      <c r="D64" s="4">
        <f t="shared" si="12"/>
        <v>27923969</v>
      </c>
      <c r="E64" s="4">
        <f t="shared" si="12"/>
        <v>30601275</v>
      </c>
      <c r="F64" s="4">
        <f t="shared" si="12"/>
        <v>26834012</v>
      </c>
      <c r="G64" s="4">
        <f t="shared" si="12"/>
        <v>28498608</v>
      </c>
      <c r="H64" s="4">
        <f t="shared" si="12"/>
        <v>26726582</v>
      </c>
      <c r="I64" s="4">
        <f t="shared" si="12"/>
        <v>31085065</v>
      </c>
      <c r="J64" s="4">
        <f t="shared" si="12"/>
        <v>35432237</v>
      </c>
      <c r="K64" s="4">
        <f t="shared" si="12"/>
        <v>35102921</v>
      </c>
      <c r="L64" s="4">
        <f t="shared" si="12"/>
        <v>31226433</v>
      </c>
      <c r="M64" s="4">
        <f t="shared" si="12"/>
        <v>35676723</v>
      </c>
      <c r="N64" s="4">
        <f t="shared" si="12"/>
        <v>43101198</v>
      </c>
    </row>
    <row r="65" spans="1:14" x14ac:dyDescent="0.25">
      <c r="A65" s="27" t="s">
        <v>39</v>
      </c>
      <c r="B65" s="28" t="s">
        <v>22</v>
      </c>
      <c r="C65" s="4">
        <f t="shared" ref="C65:N65" si="13">C84+C103</f>
        <v>3901951</v>
      </c>
      <c r="D65" s="4">
        <f t="shared" si="13"/>
        <v>4405565</v>
      </c>
      <c r="E65" s="4">
        <f t="shared" si="13"/>
        <v>5088980</v>
      </c>
      <c r="F65" s="4">
        <f t="shared" si="13"/>
        <v>4212684</v>
      </c>
      <c r="G65" s="4">
        <f t="shared" si="13"/>
        <v>4265712</v>
      </c>
      <c r="H65" s="4">
        <f t="shared" si="13"/>
        <v>4082835</v>
      </c>
      <c r="I65" s="4">
        <f t="shared" si="13"/>
        <v>4084651</v>
      </c>
      <c r="J65" s="4">
        <f t="shared" si="13"/>
        <v>4284928</v>
      </c>
      <c r="K65" s="4">
        <f t="shared" si="13"/>
        <v>4505201</v>
      </c>
      <c r="L65" s="4">
        <f t="shared" si="13"/>
        <v>4172287</v>
      </c>
      <c r="M65" s="4">
        <f t="shared" si="13"/>
        <v>1429146</v>
      </c>
      <c r="N65" s="4">
        <f t="shared" si="13"/>
        <v>3507939</v>
      </c>
    </row>
    <row r="66" spans="1:14" x14ac:dyDescent="0.25">
      <c r="A66" s="27" t="s">
        <v>35</v>
      </c>
      <c r="B66" s="28" t="s">
        <v>22</v>
      </c>
      <c r="C66" s="4">
        <f t="shared" ref="C66:N66" si="14">C85+C104</f>
        <v>2304</v>
      </c>
      <c r="D66" s="4">
        <f t="shared" si="14"/>
        <v>2750</v>
      </c>
      <c r="E66" s="4">
        <f t="shared" si="14"/>
        <v>2763</v>
      </c>
      <c r="F66" s="4">
        <f t="shared" si="14"/>
        <v>2546</v>
      </c>
      <c r="G66" s="4">
        <f t="shared" si="14"/>
        <v>796</v>
      </c>
      <c r="H66" s="4">
        <f t="shared" si="14"/>
        <v>496</v>
      </c>
      <c r="I66" s="4">
        <f t="shared" si="14"/>
        <v>469</v>
      </c>
      <c r="J66" s="4">
        <f t="shared" si="14"/>
        <v>451</v>
      </c>
      <c r="K66" s="4">
        <f t="shared" si="14"/>
        <v>541</v>
      </c>
      <c r="L66" s="4">
        <f t="shared" si="14"/>
        <v>466</v>
      </c>
      <c r="M66" s="4">
        <f t="shared" si="14"/>
        <v>496</v>
      </c>
      <c r="N66" s="4">
        <f t="shared" si="14"/>
        <v>451</v>
      </c>
    </row>
    <row r="67" spans="1:14" x14ac:dyDescent="0.25">
      <c r="A67" s="27" t="s">
        <v>4</v>
      </c>
      <c r="B67" s="28" t="s">
        <v>22</v>
      </c>
      <c r="C67" s="4">
        <f t="shared" ref="C67:N67" si="15">C86+C105</f>
        <v>271</v>
      </c>
      <c r="D67" s="4">
        <f t="shared" si="15"/>
        <v>0</v>
      </c>
      <c r="E67" s="4">
        <f t="shared" si="15"/>
        <v>577</v>
      </c>
      <c r="F67" s="4">
        <f t="shared" si="15"/>
        <v>16343</v>
      </c>
      <c r="G67" s="4">
        <f t="shared" si="15"/>
        <v>3289</v>
      </c>
      <c r="H67" s="4">
        <f t="shared" si="15"/>
        <v>40729</v>
      </c>
      <c r="I67" s="4">
        <f t="shared" si="15"/>
        <v>5307</v>
      </c>
      <c r="J67" s="4">
        <f t="shared" si="15"/>
        <v>23940</v>
      </c>
      <c r="K67" s="4">
        <f t="shared" si="15"/>
        <v>3947</v>
      </c>
      <c r="L67" s="4">
        <f t="shared" si="15"/>
        <v>8134</v>
      </c>
      <c r="M67" s="4">
        <f t="shared" si="15"/>
        <v>570</v>
      </c>
      <c r="N67" s="4">
        <f t="shared" si="15"/>
        <v>368</v>
      </c>
    </row>
    <row r="68" spans="1:14" x14ac:dyDescent="0.25">
      <c r="A68" s="27" t="s">
        <v>5</v>
      </c>
      <c r="B68" s="28" t="s">
        <v>22</v>
      </c>
      <c r="C68" s="4">
        <f t="shared" ref="C68:N68" si="16">C87+C106</f>
        <v>151629</v>
      </c>
      <c r="D68" s="4">
        <f t="shared" si="16"/>
        <v>186219</v>
      </c>
      <c r="E68" s="4">
        <f t="shared" si="16"/>
        <v>138282</v>
      </c>
      <c r="F68" s="4">
        <f t="shared" si="16"/>
        <v>175848</v>
      </c>
      <c r="G68" s="4">
        <f t="shared" si="16"/>
        <v>107975</v>
      </c>
      <c r="H68" s="4">
        <f t="shared" si="16"/>
        <v>382520</v>
      </c>
      <c r="I68" s="4">
        <f t="shared" si="16"/>
        <v>104757</v>
      </c>
      <c r="J68" s="4">
        <f t="shared" si="16"/>
        <v>879010</v>
      </c>
      <c r="K68" s="4">
        <f t="shared" si="16"/>
        <v>236071</v>
      </c>
      <c r="L68" s="4">
        <f t="shared" si="16"/>
        <v>76163</v>
      </c>
      <c r="M68" s="4">
        <f t="shared" si="16"/>
        <v>74546</v>
      </c>
      <c r="N68" s="4">
        <f t="shared" si="16"/>
        <v>118661</v>
      </c>
    </row>
    <row r="69" spans="1:14" x14ac:dyDescent="0.25">
      <c r="A69" s="27" t="s">
        <v>42</v>
      </c>
      <c r="B69" s="28" t="s">
        <v>22</v>
      </c>
      <c r="C69" s="4">
        <f t="shared" ref="C69:N70" si="17">C88+C107</f>
        <v>0</v>
      </c>
      <c r="D69" s="4">
        <f t="shared" si="17"/>
        <v>0</v>
      </c>
      <c r="E69" s="4">
        <f t="shared" si="17"/>
        <v>0</v>
      </c>
      <c r="F69" s="4">
        <f t="shared" si="17"/>
        <v>0</v>
      </c>
      <c r="G69" s="4">
        <f t="shared" si="17"/>
        <v>0</v>
      </c>
      <c r="H69" s="4">
        <f t="shared" si="17"/>
        <v>0</v>
      </c>
      <c r="I69" s="4">
        <f t="shared" si="17"/>
        <v>0</v>
      </c>
      <c r="J69" s="4">
        <f t="shared" si="17"/>
        <v>0</v>
      </c>
      <c r="K69" s="4">
        <f t="shared" si="17"/>
        <v>0</v>
      </c>
      <c r="L69" s="4">
        <f t="shared" si="17"/>
        <v>0</v>
      </c>
      <c r="M69" s="4">
        <f t="shared" si="17"/>
        <v>0</v>
      </c>
      <c r="N69" s="4">
        <f t="shared" si="17"/>
        <v>0</v>
      </c>
    </row>
    <row r="70" spans="1:14" x14ac:dyDescent="0.25">
      <c r="A70" s="27" t="s">
        <v>20</v>
      </c>
      <c r="B70" s="28" t="s">
        <v>22</v>
      </c>
      <c r="C70" s="4">
        <f t="shared" si="17"/>
        <v>0</v>
      </c>
      <c r="D70" s="4">
        <f t="shared" si="17"/>
        <v>0</v>
      </c>
      <c r="E70" s="4">
        <f t="shared" si="17"/>
        <v>0</v>
      </c>
      <c r="F70" s="4">
        <f t="shared" si="17"/>
        <v>5292</v>
      </c>
      <c r="G70" s="4">
        <f t="shared" si="17"/>
        <v>0</v>
      </c>
      <c r="H70" s="4">
        <f t="shared" si="17"/>
        <v>0</v>
      </c>
      <c r="I70" s="4">
        <f t="shared" si="17"/>
        <v>0</v>
      </c>
      <c r="J70" s="4">
        <f t="shared" si="17"/>
        <v>0</v>
      </c>
      <c r="K70" s="4">
        <f t="shared" si="17"/>
        <v>0</v>
      </c>
      <c r="L70" s="4">
        <f t="shared" si="17"/>
        <v>0</v>
      </c>
      <c r="M70" s="4">
        <f t="shared" si="17"/>
        <v>0</v>
      </c>
      <c r="N70" s="4">
        <f t="shared" si="17"/>
        <v>0</v>
      </c>
    </row>
    <row r="71" spans="1:14" x14ac:dyDescent="0.25">
      <c r="A71" s="27" t="s">
        <v>11</v>
      </c>
      <c r="B71" s="28" t="s">
        <v>22</v>
      </c>
      <c r="C71" s="4">
        <f t="shared" ref="C71:N71" si="18">C90+C109</f>
        <v>2695586</v>
      </c>
      <c r="D71" s="4">
        <f t="shared" si="18"/>
        <v>2478751</v>
      </c>
      <c r="E71" s="4">
        <f t="shared" si="18"/>
        <v>2017800</v>
      </c>
      <c r="F71" s="4">
        <f t="shared" si="18"/>
        <v>1055398</v>
      </c>
      <c r="G71" s="4">
        <f t="shared" si="18"/>
        <v>1001020</v>
      </c>
      <c r="H71" s="4">
        <f t="shared" si="18"/>
        <v>731920</v>
      </c>
      <c r="I71" s="4">
        <f t="shared" si="18"/>
        <v>961179</v>
      </c>
      <c r="J71" s="4">
        <f t="shared" si="18"/>
        <v>1798006</v>
      </c>
      <c r="K71" s="4">
        <f t="shared" si="18"/>
        <v>1719180</v>
      </c>
      <c r="L71" s="4">
        <f t="shared" si="18"/>
        <v>1953227</v>
      </c>
      <c r="M71" s="4">
        <f t="shared" si="18"/>
        <v>1698712</v>
      </c>
      <c r="N71" s="4">
        <f t="shared" si="18"/>
        <v>2858060</v>
      </c>
    </row>
    <row r="72" spans="1:14" x14ac:dyDescent="0.25">
      <c r="A72" s="27" t="s">
        <v>6</v>
      </c>
      <c r="B72" s="28" t="s">
        <v>22</v>
      </c>
      <c r="C72" s="4">
        <f t="shared" ref="C72:N72" si="19">C91+C110</f>
        <v>66859</v>
      </c>
      <c r="D72" s="4">
        <f t="shared" si="19"/>
        <v>123694</v>
      </c>
      <c r="E72" s="4">
        <f t="shared" si="19"/>
        <v>74878</v>
      </c>
      <c r="F72" s="4">
        <f t="shared" si="19"/>
        <v>11440</v>
      </c>
      <c r="G72" s="4">
        <f t="shared" si="19"/>
        <v>6385</v>
      </c>
      <c r="H72" s="4">
        <f t="shared" si="19"/>
        <v>13752</v>
      </c>
      <c r="I72" s="4">
        <f t="shared" si="19"/>
        <v>0</v>
      </c>
      <c r="J72" s="4">
        <f t="shared" si="19"/>
        <v>5875</v>
      </c>
      <c r="K72" s="4">
        <f t="shared" si="19"/>
        <v>5875</v>
      </c>
      <c r="L72" s="4">
        <f t="shared" si="19"/>
        <v>6930</v>
      </c>
      <c r="M72" s="4">
        <f t="shared" si="19"/>
        <v>56583</v>
      </c>
      <c r="N72" s="4">
        <f t="shared" si="19"/>
        <v>62311</v>
      </c>
    </row>
    <row r="73" spans="1:14" x14ac:dyDescent="0.25">
      <c r="A73" s="66" t="s">
        <v>7</v>
      </c>
      <c r="B73" s="28" t="s">
        <v>22</v>
      </c>
      <c r="C73" s="4">
        <f t="shared" ref="C73:N73" si="20">C92+C111</f>
        <v>253137</v>
      </c>
      <c r="D73" s="4">
        <f t="shared" si="20"/>
        <v>241416</v>
      </c>
      <c r="E73" s="4">
        <f t="shared" si="20"/>
        <v>277682</v>
      </c>
      <c r="F73" s="4">
        <f t="shared" si="20"/>
        <v>348033</v>
      </c>
      <c r="G73" s="4">
        <f t="shared" si="20"/>
        <v>344183</v>
      </c>
      <c r="H73" s="4">
        <f t="shared" si="20"/>
        <v>358840</v>
      </c>
      <c r="I73" s="4">
        <f t="shared" si="20"/>
        <v>189966</v>
      </c>
      <c r="J73" s="4">
        <f t="shared" si="20"/>
        <v>395677</v>
      </c>
      <c r="K73" s="4">
        <f t="shared" si="20"/>
        <v>357492</v>
      </c>
      <c r="L73" s="4">
        <f t="shared" si="20"/>
        <v>379838</v>
      </c>
      <c r="M73" s="4">
        <f t="shared" si="20"/>
        <v>358533</v>
      </c>
      <c r="N73" s="4">
        <f t="shared" si="20"/>
        <v>367143</v>
      </c>
    </row>
    <row r="74" spans="1:14" x14ac:dyDescent="0.25">
      <c r="A74" s="66" t="s">
        <v>30</v>
      </c>
      <c r="B74" s="28" t="s">
        <v>22</v>
      </c>
      <c r="C74" s="4">
        <f t="shared" ref="C74:N74" si="21">C93+C112</f>
        <v>2662</v>
      </c>
      <c r="D74" s="4">
        <f t="shared" si="21"/>
        <v>3052</v>
      </c>
      <c r="E74" s="4">
        <f t="shared" si="21"/>
        <v>3791</v>
      </c>
      <c r="F74" s="4">
        <f t="shared" si="21"/>
        <v>3834</v>
      </c>
      <c r="G74" s="4">
        <f t="shared" si="21"/>
        <v>3452</v>
      </c>
      <c r="H74" s="4">
        <f t="shared" si="21"/>
        <v>0</v>
      </c>
      <c r="I74" s="4">
        <f t="shared" si="21"/>
        <v>5798</v>
      </c>
      <c r="J74" s="4">
        <f t="shared" si="21"/>
        <v>4657</v>
      </c>
      <c r="K74" s="4">
        <f t="shared" si="21"/>
        <v>3279</v>
      </c>
      <c r="L74" s="4">
        <f t="shared" si="21"/>
        <v>4223</v>
      </c>
      <c r="M74" s="4">
        <f t="shared" si="21"/>
        <v>3636</v>
      </c>
      <c r="N74" s="4">
        <f t="shared" si="21"/>
        <v>4045</v>
      </c>
    </row>
    <row r="75" spans="1:14" x14ac:dyDescent="0.25">
      <c r="A75" s="66" t="s">
        <v>37</v>
      </c>
      <c r="B75" s="28" t="s">
        <v>22</v>
      </c>
      <c r="C75" s="4">
        <f t="shared" ref="C75:N75" si="22">C94+C113</f>
        <v>3241052</v>
      </c>
      <c r="D75" s="4">
        <f t="shared" si="22"/>
        <v>22273780</v>
      </c>
      <c r="E75" s="4">
        <f t="shared" si="22"/>
        <v>17950685</v>
      </c>
      <c r="F75" s="4">
        <f t="shared" si="22"/>
        <v>16846227</v>
      </c>
      <c r="G75" s="4">
        <f t="shared" si="22"/>
        <v>18181246</v>
      </c>
      <c r="H75" s="4">
        <f t="shared" si="22"/>
        <v>17422159</v>
      </c>
      <c r="I75" s="4">
        <f t="shared" si="22"/>
        <v>18184560</v>
      </c>
      <c r="J75" s="4">
        <f t="shared" si="22"/>
        <v>17794581</v>
      </c>
      <c r="K75" s="4">
        <f t="shared" si="22"/>
        <v>15715634</v>
      </c>
      <c r="L75" s="4">
        <f t="shared" si="22"/>
        <v>15483904</v>
      </c>
      <c r="M75" s="4">
        <f t="shared" si="22"/>
        <v>13586336</v>
      </c>
      <c r="N75" s="4">
        <f t="shared" si="22"/>
        <v>18058533</v>
      </c>
    </row>
    <row r="76" spans="1:14" x14ac:dyDescent="0.25">
      <c r="A76" s="66" t="s">
        <v>38</v>
      </c>
      <c r="B76" s="67" t="s">
        <v>22</v>
      </c>
      <c r="C76" s="4">
        <f t="shared" ref="C76:N76" si="23">C95+C114</f>
        <v>59108936</v>
      </c>
      <c r="D76" s="4">
        <f t="shared" si="23"/>
        <v>84705240</v>
      </c>
      <c r="E76" s="4">
        <f t="shared" si="23"/>
        <v>88263373</v>
      </c>
      <c r="F76" s="4">
        <f t="shared" si="23"/>
        <v>81900222</v>
      </c>
      <c r="G76" s="4">
        <f t="shared" si="23"/>
        <v>107056803</v>
      </c>
      <c r="H76" s="4">
        <f t="shared" si="23"/>
        <v>118928265</v>
      </c>
      <c r="I76" s="4">
        <f t="shared" si="23"/>
        <v>128052588</v>
      </c>
      <c r="J76" s="4">
        <f t="shared" si="23"/>
        <v>125724353</v>
      </c>
      <c r="K76" s="4">
        <f t="shared" si="23"/>
        <v>110183427</v>
      </c>
      <c r="L76" s="4">
        <f t="shared" si="23"/>
        <v>110403212</v>
      </c>
      <c r="M76" s="4">
        <f t="shared" si="23"/>
        <v>102154379</v>
      </c>
      <c r="N76" s="4">
        <f t="shared" si="23"/>
        <v>111844152</v>
      </c>
    </row>
    <row r="77" spans="1:14" x14ac:dyDescent="0.25">
      <c r="A77" s="134"/>
      <c r="B77" s="134"/>
      <c r="C77" s="134"/>
      <c r="D77" s="134"/>
      <c r="E77" s="134"/>
      <c r="F77" s="134"/>
      <c r="G77" s="134"/>
      <c r="H77" s="134"/>
      <c r="I77" s="134"/>
      <c r="J77" s="134"/>
      <c r="K77" s="134"/>
      <c r="L77" s="134"/>
      <c r="M77" s="134"/>
      <c r="N77" s="134"/>
    </row>
    <row r="78" spans="1:14" ht="13.5" thickBot="1" x14ac:dyDescent="0.35">
      <c r="A78" s="120" t="s">
        <v>16</v>
      </c>
      <c r="B78" s="120" t="s">
        <v>15</v>
      </c>
      <c r="C78" s="62">
        <v>1</v>
      </c>
      <c r="D78" s="62">
        <v>2</v>
      </c>
      <c r="E78" s="62">
        <v>3</v>
      </c>
      <c r="F78" s="62">
        <v>4</v>
      </c>
      <c r="G78" s="62">
        <v>5</v>
      </c>
      <c r="H78" s="62">
        <v>6</v>
      </c>
      <c r="I78" s="62">
        <v>7</v>
      </c>
      <c r="J78" s="62">
        <v>8</v>
      </c>
      <c r="K78" s="62">
        <v>9</v>
      </c>
      <c r="L78" s="62">
        <v>10</v>
      </c>
      <c r="M78" s="62">
        <v>11</v>
      </c>
      <c r="N78" s="62">
        <v>12</v>
      </c>
    </row>
    <row r="79" spans="1:14" ht="13" thickTop="1" x14ac:dyDescent="0.25">
      <c r="A79" s="41" t="s">
        <v>8</v>
      </c>
      <c r="B79" s="28" t="s">
        <v>22</v>
      </c>
      <c r="C79" s="4"/>
      <c r="D79" s="31"/>
      <c r="E79" s="3"/>
      <c r="F79" s="4"/>
      <c r="G79" s="31"/>
      <c r="H79" s="31"/>
      <c r="I79" s="31"/>
      <c r="J79" s="4"/>
      <c r="K79" s="31"/>
      <c r="L79" s="31"/>
      <c r="M79" s="4"/>
      <c r="N79" s="31"/>
    </row>
    <row r="80" spans="1:14" x14ac:dyDescent="0.25">
      <c r="A80" s="27" t="s">
        <v>0</v>
      </c>
      <c r="B80" s="28" t="s">
        <v>22</v>
      </c>
      <c r="C80" s="1"/>
      <c r="D80" s="39"/>
      <c r="E80" s="1">
        <v>2325</v>
      </c>
      <c r="F80" s="1"/>
      <c r="G80" s="39">
        <v>403</v>
      </c>
      <c r="H80" s="39"/>
      <c r="I80" s="39">
        <v>403</v>
      </c>
      <c r="J80" s="1"/>
      <c r="K80" s="40"/>
      <c r="L80" s="13">
        <v>1607</v>
      </c>
      <c r="M80" s="1"/>
      <c r="N80" s="39">
        <v>1072</v>
      </c>
    </row>
    <row r="81" spans="1:14" x14ac:dyDescent="0.25">
      <c r="A81" s="27" t="s">
        <v>1</v>
      </c>
      <c r="B81" s="28" t="s">
        <v>22</v>
      </c>
      <c r="C81" s="1">
        <v>749392</v>
      </c>
      <c r="D81" s="39"/>
      <c r="E81" s="1"/>
      <c r="F81" s="1"/>
      <c r="G81" s="39"/>
      <c r="H81" s="39"/>
      <c r="I81" s="39"/>
      <c r="J81" s="1"/>
      <c r="K81" s="40"/>
      <c r="L81" s="39"/>
      <c r="M81" s="1"/>
      <c r="N81" s="39"/>
    </row>
    <row r="82" spans="1:14" x14ac:dyDescent="0.25">
      <c r="A82" s="107" t="s">
        <v>40</v>
      </c>
      <c r="B82" s="28" t="s">
        <v>22</v>
      </c>
      <c r="C82" s="1"/>
      <c r="D82" s="39"/>
      <c r="E82" s="1"/>
      <c r="F82" s="1"/>
      <c r="G82" s="39"/>
      <c r="H82" s="39"/>
      <c r="I82" s="39"/>
      <c r="J82" s="1"/>
      <c r="K82" s="40"/>
      <c r="L82" s="39"/>
      <c r="M82" s="1"/>
      <c r="N82" s="39"/>
    </row>
    <row r="83" spans="1:14" x14ac:dyDescent="0.25">
      <c r="A83" s="27" t="s">
        <v>2</v>
      </c>
      <c r="B83" s="28" t="s">
        <v>22</v>
      </c>
      <c r="C83" s="1">
        <v>4563069</v>
      </c>
      <c r="D83" s="39">
        <v>5179037</v>
      </c>
      <c r="E83" s="1">
        <v>4005582</v>
      </c>
      <c r="F83" s="1">
        <v>1596404</v>
      </c>
      <c r="G83" s="39">
        <v>3751065</v>
      </c>
      <c r="H83" s="39">
        <v>4281165</v>
      </c>
      <c r="I83" s="39">
        <v>6740318</v>
      </c>
      <c r="J83" s="1">
        <v>8109526</v>
      </c>
      <c r="K83" s="40">
        <v>5021696</v>
      </c>
      <c r="L83" s="39">
        <v>789462</v>
      </c>
      <c r="M83" s="1">
        <v>2498248</v>
      </c>
      <c r="N83" s="39">
        <v>1837217</v>
      </c>
    </row>
    <row r="84" spans="1:14" x14ac:dyDescent="0.25">
      <c r="A84" s="27" t="s">
        <v>39</v>
      </c>
      <c r="B84" s="28" t="s">
        <v>22</v>
      </c>
      <c r="C84" s="1">
        <v>3563740</v>
      </c>
      <c r="D84" s="39">
        <v>4282417</v>
      </c>
      <c r="E84" s="1">
        <v>5088980</v>
      </c>
      <c r="F84" s="1">
        <v>4212684</v>
      </c>
      <c r="G84" s="39">
        <v>4203096</v>
      </c>
      <c r="H84" s="39">
        <v>4065423</v>
      </c>
      <c r="I84" s="39">
        <v>4084651</v>
      </c>
      <c r="J84" s="1">
        <v>4079061</v>
      </c>
      <c r="K84" s="40">
        <v>4505201</v>
      </c>
      <c r="L84" s="39">
        <v>4172287</v>
      </c>
      <c r="M84" s="1">
        <v>1429146</v>
      </c>
      <c r="N84" s="39">
        <v>3507939</v>
      </c>
    </row>
    <row r="85" spans="1:14" x14ac:dyDescent="0.25">
      <c r="A85" s="27" t="s">
        <v>35</v>
      </c>
      <c r="B85" s="28" t="s">
        <v>22</v>
      </c>
      <c r="C85" s="1"/>
      <c r="D85" s="39"/>
      <c r="E85" s="1"/>
      <c r="F85" s="1"/>
      <c r="G85" s="39"/>
      <c r="H85" s="39"/>
      <c r="I85" s="39"/>
      <c r="J85" s="1"/>
      <c r="K85" s="40"/>
      <c r="L85" s="39"/>
      <c r="M85" s="1"/>
      <c r="N85" s="39"/>
    </row>
    <row r="86" spans="1:14" x14ac:dyDescent="0.25">
      <c r="A86" s="27" t="s">
        <v>4</v>
      </c>
      <c r="B86" s="28" t="s">
        <v>22</v>
      </c>
      <c r="C86" s="1"/>
      <c r="D86" s="38"/>
      <c r="E86" s="1"/>
      <c r="F86" s="1"/>
      <c r="G86" s="1"/>
      <c r="H86" s="39"/>
      <c r="I86" s="13"/>
      <c r="J86" s="1"/>
      <c r="K86" s="15"/>
      <c r="L86" s="38"/>
      <c r="M86" s="1"/>
      <c r="N86" s="38"/>
    </row>
    <row r="87" spans="1:14" x14ac:dyDescent="0.25">
      <c r="A87" s="27" t="s">
        <v>5</v>
      </c>
      <c r="B87" s="28" t="s">
        <v>22</v>
      </c>
      <c r="C87" s="1"/>
      <c r="D87" s="38"/>
      <c r="E87" s="1"/>
      <c r="F87" s="1"/>
      <c r="G87" s="1"/>
      <c r="H87" s="39"/>
      <c r="I87" s="1"/>
      <c r="J87" s="1"/>
      <c r="K87" s="15"/>
      <c r="L87" s="38"/>
      <c r="M87" s="1"/>
      <c r="N87" s="39"/>
    </row>
    <row r="88" spans="1:14" x14ac:dyDescent="0.25">
      <c r="A88" s="27" t="s">
        <v>42</v>
      </c>
      <c r="B88" s="28" t="s">
        <v>22</v>
      </c>
      <c r="C88" s="1"/>
      <c r="D88" s="38"/>
      <c r="E88" s="1"/>
      <c r="F88" s="1"/>
      <c r="G88" s="1"/>
      <c r="H88" s="39"/>
      <c r="I88" s="1"/>
      <c r="J88" s="1"/>
      <c r="K88" s="15"/>
      <c r="L88" s="38"/>
      <c r="M88" s="1"/>
      <c r="N88" s="39"/>
    </row>
    <row r="89" spans="1:14" x14ac:dyDescent="0.25">
      <c r="A89" s="27" t="s">
        <v>20</v>
      </c>
      <c r="B89" s="28" t="s">
        <v>22</v>
      </c>
      <c r="C89" s="1"/>
      <c r="D89" s="38"/>
      <c r="E89" s="1"/>
      <c r="F89" s="1"/>
      <c r="G89" s="1"/>
      <c r="H89" s="39"/>
      <c r="I89" s="1"/>
      <c r="J89" s="1"/>
      <c r="K89" s="15"/>
      <c r="L89" s="38"/>
      <c r="M89" s="1"/>
      <c r="N89" s="39"/>
    </row>
    <row r="90" spans="1:14" x14ac:dyDescent="0.25">
      <c r="A90" s="27" t="s">
        <v>11</v>
      </c>
      <c r="B90" s="28" t="s">
        <v>22</v>
      </c>
      <c r="C90" s="1"/>
      <c r="D90" s="38"/>
      <c r="E90" s="1"/>
      <c r="F90" s="1"/>
      <c r="G90" s="1"/>
      <c r="H90" s="13"/>
      <c r="I90" s="1"/>
      <c r="J90" s="1"/>
      <c r="K90" s="15"/>
      <c r="L90" s="38"/>
      <c r="M90" s="1"/>
      <c r="N90" s="38"/>
    </row>
    <row r="91" spans="1:14" x14ac:dyDescent="0.25">
      <c r="A91" s="27" t="s">
        <v>6</v>
      </c>
      <c r="B91" s="28" t="s">
        <v>22</v>
      </c>
      <c r="C91" s="1">
        <v>66859</v>
      </c>
      <c r="D91" s="39">
        <v>123694</v>
      </c>
      <c r="E91" s="1">
        <v>74878</v>
      </c>
      <c r="F91" s="1">
        <v>11440</v>
      </c>
      <c r="G91" s="1">
        <v>6385</v>
      </c>
      <c r="H91" s="1">
        <v>13752</v>
      </c>
      <c r="I91" s="1"/>
      <c r="J91" s="1">
        <v>5875</v>
      </c>
      <c r="K91" s="40">
        <v>5875</v>
      </c>
      <c r="L91" s="39">
        <v>6930</v>
      </c>
      <c r="M91" s="1">
        <v>56583</v>
      </c>
      <c r="N91" s="39">
        <v>62311</v>
      </c>
    </row>
    <row r="92" spans="1:14" x14ac:dyDescent="0.25">
      <c r="A92" s="27" t="s">
        <v>7</v>
      </c>
      <c r="B92" s="28" t="s">
        <v>22</v>
      </c>
      <c r="C92" s="1"/>
      <c r="D92" s="39"/>
      <c r="E92" s="1"/>
      <c r="F92" s="1"/>
      <c r="G92" s="1"/>
      <c r="H92" s="1"/>
      <c r="I92" s="1"/>
      <c r="J92" s="1"/>
      <c r="K92" s="40"/>
      <c r="L92" s="39"/>
      <c r="M92" s="1"/>
      <c r="N92" s="39"/>
    </row>
    <row r="93" spans="1:14" x14ac:dyDescent="0.25">
      <c r="A93" s="27" t="s">
        <v>30</v>
      </c>
      <c r="B93" s="28" t="s">
        <v>22</v>
      </c>
      <c r="C93" s="1"/>
      <c r="D93" s="39"/>
      <c r="E93" s="1"/>
      <c r="F93" s="1"/>
      <c r="G93" s="1"/>
      <c r="H93" s="1"/>
      <c r="I93" s="1"/>
      <c r="J93" s="1"/>
      <c r="K93" s="40"/>
      <c r="L93" s="39"/>
      <c r="M93" s="1"/>
      <c r="N93" s="39"/>
    </row>
    <row r="94" spans="1:14" x14ac:dyDescent="0.25">
      <c r="A94" s="27" t="s">
        <v>37</v>
      </c>
      <c r="B94" s="28" t="s">
        <v>22</v>
      </c>
      <c r="C94" s="1"/>
      <c r="D94" s="39"/>
      <c r="E94" s="1"/>
      <c r="F94" s="1"/>
      <c r="G94" s="1"/>
      <c r="H94" s="1"/>
      <c r="I94" s="1"/>
      <c r="J94" s="1"/>
      <c r="K94" s="40"/>
      <c r="L94" s="39"/>
      <c r="M94" s="1"/>
      <c r="N94" s="39"/>
    </row>
    <row r="95" spans="1:14" x14ac:dyDescent="0.25">
      <c r="A95" s="27" t="s">
        <v>38</v>
      </c>
      <c r="B95" s="28" t="s">
        <v>22</v>
      </c>
      <c r="C95" s="1"/>
      <c r="D95" s="13"/>
      <c r="E95" s="1"/>
      <c r="F95" s="1"/>
      <c r="G95" s="1"/>
      <c r="H95" s="1"/>
      <c r="I95" s="1"/>
      <c r="J95" s="1"/>
      <c r="K95" s="13"/>
      <c r="L95" s="13"/>
      <c r="M95" s="1"/>
      <c r="N95" s="13"/>
    </row>
    <row r="97" spans="1:14" ht="13.5" thickBot="1" x14ac:dyDescent="0.35">
      <c r="A97" s="5" t="s">
        <v>18</v>
      </c>
      <c r="B97" s="5" t="s">
        <v>15</v>
      </c>
      <c r="C97" s="6">
        <v>1</v>
      </c>
      <c r="D97" s="6">
        <v>2</v>
      </c>
      <c r="E97" s="6">
        <v>3</v>
      </c>
      <c r="F97" s="6">
        <v>4</v>
      </c>
      <c r="G97" s="6">
        <v>5</v>
      </c>
      <c r="H97" s="6">
        <v>6</v>
      </c>
      <c r="I97" s="6">
        <v>7</v>
      </c>
      <c r="J97" s="6">
        <v>8</v>
      </c>
      <c r="K97" s="6">
        <v>9</v>
      </c>
      <c r="L97" s="6">
        <v>10</v>
      </c>
      <c r="M97" s="6">
        <v>11</v>
      </c>
      <c r="N97" s="6">
        <v>12</v>
      </c>
    </row>
    <row r="98" spans="1:14" ht="13" thickTop="1" x14ac:dyDescent="0.25">
      <c r="A98" s="27" t="s">
        <v>8</v>
      </c>
      <c r="B98" s="28" t="s">
        <v>22</v>
      </c>
      <c r="C98" s="13">
        <v>100518299</v>
      </c>
      <c r="D98" s="99">
        <v>81442948</v>
      </c>
      <c r="E98" s="35">
        <v>99227513</v>
      </c>
      <c r="F98" s="4">
        <v>100915846</v>
      </c>
      <c r="G98" s="4">
        <v>108475812</v>
      </c>
      <c r="H98" s="13">
        <v>89814229</v>
      </c>
      <c r="I98" s="4">
        <v>106445194</v>
      </c>
      <c r="J98" s="37">
        <v>100639730</v>
      </c>
      <c r="K98" s="37">
        <v>94112993</v>
      </c>
      <c r="L98" s="4">
        <v>81685308</v>
      </c>
      <c r="M98" s="37">
        <v>82214415</v>
      </c>
      <c r="N98" s="13">
        <v>93180027</v>
      </c>
    </row>
    <row r="99" spans="1:14" x14ac:dyDescent="0.25">
      <c r="A99" s="27" t="s">
        <v>0</v>
      </c>
      <c r="B99" s="28" t="s">
        <v>22</v>
      </c>
      <c r="C99" s="13">
        <v>11366</v>
      </c>
      <c r="D99" s="100">
        <v>35687</v>
      </c>
      <c r="E99" s="1">
        <v>6746</v>
      </c>
      <c r="F99" s="1">
        <v>5075</v>
      </c>
      <c r="G99" s="1">
        <v>8030</v>
      </c>
      <c r="H99" s="13">
        <v>1376</v>
      </c>
      <c r="I99" s="1">
        <v>9268</v>
      </c>
      <c r="J99" s="37">
        <v>1316</v>
      </c>
      <c r="K99" s="37">
        <v>2679</v>
      </c>
      <c r="L99" s="1">
        <v>2699</v>
      </c>
      <c r="M99" s="37">
        <v>2745</v>
      </c>
      <c r="N99" s="13">
        <v>2739</v>
      </c>
    </row>
    <row r="100" spans="1:14" x14ac:dyDescent="0.25">
      <c r="A100" s="27" t="s">
        <v>1</v>
      </c>
      <c r="B100" s="28" t="s">
        <v>22</v>
      </c>
      <c r="C100" s="13">
        <v>144548928</v>
      </c>
      <c r="D100" s="100">
        <v>136611498</v>
      </c>
      <c r="E100" s="1">
        <v>148467216</v>
      </c>
      <c r="F100" s="1">
        <v>156238317</v>
      </c>
      <c r="G100" s="1">
        <v>197373535</v>
      </c>
      <c r="H100" s="13">
        <v>189645825</v>
      </c>
      <c r="I100" s="1">
        <v>192775471</v>
      </c>
      <c r="J100" s="37">
        <v>183876419</v>
      </c>
      <c r="K100" s="37">
        <v>184444458</v>
      </c>
      <c r="L100" s="1">
        <v>185261452</v>
      </c>
      <c r="M100" s="37">
        <v>203450816</v>
      </c>
      <c r="N100" s="13">
        <v>207227734</v>
      </c>
    </row>
    <row r="101" spans="1:14" x14ac:dyDescent="0.25">
      <c r="A101" s="107" t="s">
        <v>40</v>
      </c>
      <c r="B101" s="28" t="s">
        <v>22</v>
      </c>
      <c r="C101" s="13"/>
      <c r="D101" s="100"/>
      <c r="E101" s="1"/>
      <c r="F101" s="1"/>
      <c r="G101" s="1">
        <v>4599</v>
      </c>
      <c r="H101" s="13"/>
      <c r="I101" s="1"/>
      <c r="J101" s="37"/>
      <c r="K101" s="37"/>
      <c r="L101" s="1"/>
      <c r="M101" s="37"/>
      <c r="N101" s="13"/>
    </row>
    <row r="102" spans="1:14" x14ac:dyDescent="0.25">
      <c r="A102" s="27" t="s">
        <v>2</v>
      </c>
      <c r="B102" s="28" t="s">
        <v>22</v>
      </c>
      <c r="C102" s="13">
        <v>18671456</v>
      </c>
      <c r="D102" s="100">
        <v>22744932</v>
      </c>
      <c r="E102" s="1">
        <v>26595693</v>
      </c>
      <c r="F102" s="1">
        <v>25237608</v>
      </c>
      <c r="G102" s="1">
        <v>24747543</v>
      </c>
      <c r="H102" s="13">
        <v>22445417</v>
      </c>
      <c r="I102" s="1">
        <v>24344747</v>
      </c>
      <c r="J102" s="37">
        <v>27322711</v>
      </c>
      <c r="K102" s="37">
        <v>30081225</v>
      </c>
      <c r="L102" s="1">
        <v>30436971</v>
      </c>
      <c r="M102" s="37">
        <v>33178475</v>
      </c>
      <c r="N102" s="13">
        <v>41263981</v>
      </c>
    </row>
    <row r="103" spans="1:14" x14ac:dyDescent="0.25">
      <c r="A103" s="27" t="s">
        <v>39</v>
      </c>
      <c r="B103" s="28" t="s">
        <v>22</v>
      </c>
      <c r="C103" s="13">
        <v>338211</v>
      </c>
      <c r="D103" s="100">
        <v>123148</v>
      </c>
      <c r="E103" s="1"/>
      <c r="F103" s="1"/>
      <c r="G103" s="1">
        <v>62616</v>
      </c>
      <c r="H103" s="13">
        <v>17412</v>
      </c>
      <c r="I103" s="1"/>
      <c r="J103" s="37">
        <v>205867</v>
      </c>
      <c r="K103" s="37"/>
      <c r="L103" s="1"/>
      <c r="M103" s="37"/>
      <c r="N103" s="13"/>
    </row>
    <row r="104" spans="1:14" x14ac:dyDescent="0.25">
      <c r="A104" s="27" t="s">
        <v>35</v>
      </c>
      <c r="B104" s="28" t="s">
        <v>22</v>
      </c>
      <c r="C104" s="13">
        <v>2304</v>
      </c>
      <c r="D104" s="100">
        <v>2750</v>
      </c>
      <c r="E104" s="1">
        <v>2763</v>
      </c>
      <c r="F104" s="1">
        <v>2546</v>
      </c>
      <c r="G104" s="1">
        <v>796</v>
      </c>
      <c r="H104" s="13">
        <v>496</v>
      </c>
      <c r="I104" s="1">
        <v>469</v>
      </c>
      <c r="J104" s="37">
        <v>451</v>
      </c>
      <c r="K104" s="37">
        <v>541</v>
      </c>
      <c r="L104" s="1">
        <v>466</v>
      </c>
      <c r="M104" s="37">
        <v>496</v>
      </c>
      <c r="N104" s="13">
        <v>451</v>
      </c>
    </row>
    <row r="105" spans="1:14" x14ac:dyDescent="0.25">
      <c r="A105" s="27" t="s">
        <v>4</v>
      </c>
      <c r="B105" s="28" t="s">
        <v>22</v>
      </c>
      <c r="C105" s="13">
        <v>271</v>
      </c>
      <c r="D105" s="100"/>
      <c r="E105" s="1">
        <v>577</v>
      </c>
      <c r="F105" s="1">
        <v>16343</v>
      </c>
      <c r="G105" s="1">
        <v>3289</v>
      </c>
      <c r="H105" s="13">
        <v>40729</v>
      </c>
      <c r="I105" s="1">
        <v>5307</v>
      </c>
      <c r="J105" s="37">
        <v>23940</v>
      </c>
      <c r="K105" s="37">
        <v>3947</v>
      </c>
      <c r="L105" s="1">
        <v>8134</v>
      </c>
      <c r="M105" s="37">
        <v>570</v>
      </c>
      <c r="N105" s="13">
        <v>368</v>
      </c>
    </row>
    <row r="106" spans="1:14" x14ac:dyDescent="0.25">
      <c r="A106" s="27" t="s">
        <v>5</v>
      </c>
      <c r="B106" s="28" t="s">
        <v>22</v>
      </c>
      <c r="C106" s="13">
        <v>151629</v>
      </c>
      <c r="D106" s="100">
        <v>186219</v>
      </c>
      <c r="E106" s="1">
        <v>138282</v>
      </c>
      <c r="F106" s="1">
        <v>175848</v>
      </c>
      <c r="G106" s="1">
        <v>107975</v>
      </c>
      <c r="H106" s="13">
        <v>382520</v>
      </c>
      <c r="I106" s="1">
        <v>104757</v>
      </c>
      <c r="J106" s="37">
        <v>879010</v>
      </c>
      <c r="K106" s="37">
        <v>236071</v>
      </c>
      <c r="L106" s="1">
        <v>76163</v>
      </c>
      <c r="M106" s="37">
        <v>74546</v>
      </c>
      <c r="N106" s="13">
        <v>118661</v>
      </c>
    </row>
    <row r="107" spans="1:14" x14ac:dyDescent="0.25">
      <c r="A107" s="27" t="s">
        <v>42</v>
      </c>
      <c r="B107" s="28" t="s">
        <v>22</v>
      </c>
      <c r="C107" s="13"/>
      <c r="D107" s="100"/>
      <c r="E107" s="1"/>
      <c r="F107" s="1"/>
      <c r="G107" s="1"/>
      <c r="H107" s="13"/>
      <c r="I107" s="1"/>
      <c r="J107" s="37"/>
      <c r="K107" s="37"/>
      <c r="L107" s="1"/>
      <c r="M107" s="37"/>
      <c r="N107" s="13"/>
    </row>
    <row r="108" spans="1:14" x14ac:dyDescent="0.25">
      <c r="A108" s="27" t="s">
        <v>20</v>
      </c>
      <c r="B108" s="28" t="s">
        <v>22</v>
      </c>
      <c r="C108" s="13"/>
      <c r="D108" s="100"/>
      <c r="E108" s="1"/>
      <c r="F108" s="1">
        <v>5292</v>
      </c>
      <c r="G108" s="1"/>
      <c r="H108" s="13"/>
      <c r="I108" s="1"/>
      <c r="J108" s="37"/>
      <c r="K108" s="37"/>
      <c r="L108" s="1"/>
      <c r="M108" s="37"/>
      <c r="N108" s="13"/>
    </row>
    <row r="109" spans="1:14" x14ac:dyDescent="0.25">
      <c r="A109" s="27" t="s">
        <v>11</v>
      </c>
      <c r="B109" s="28" t="s">
        <v>22</v>
      </c>
      <c r="C109" s="13">
        <v>2695586</v>
      </c>
      <c r="D109" s="100">
        <v>2478751</v>
      </c>
      <c r="E109" s="1">
        <v>2017800</v>
      </c>
      <c r="F109" s="1">
        <v>1055398</v>
      </c>
      <c r="G109" s="1">
        <v>1001020</v>
      </c>
      <c r="H109" s="13">
        <v>731920</v>
      </c>
      <c r="I109" s="1">
        <v>961179</v>
      </c>
      <c r="J109" s="37">
        <v>1798006</v>
      </c>
      <c r="K109" s="37">
        <v>1719180</v>
      </c>
      <c r="L109" s="1">
        <v>1953227</v>
      </c>
      <c r="M109" s="37">
        <v>1698712</v>
      </c>
      <c r="N109" s="13">
        <v>2858060</v>
      </c>
    </row>
    <row r="110" spans="1:14" x14ac:dyDescent="0.25">
      <c r="A110" s="27" t="s">
        <v>6</v>
      </c>
      <c r="B110" s="28" t="s">
        <v>22</v>
      </c>
      <c r="C110" s="13"/>
      <c r="D110" s="100"/>
      <c r="E110" s="2"/>
      <c r="F110" s="1"/>
      <c r="G110" s="1"/>
      <c r="H110" s="13"/>
      <c r="I110" s="1"/>
      <c r="J110" s="37"/>
      <c r="K110" s="37"/>
      <c r="L110" s="1"/>
      <c r="M110" s="37"/>
      <c r="N110" s="13"/>
    </row>
    <row r="111" spans="1:14" x14ac:dyDescent="0.25">
      <c r="A111" s="27" t="s">
        <v>7</v>
      </c>
      <c r="B111" s="28" t="s">
        <v>22</v>
      </c>
      <c r="C111" s="13">
        <v>253137</v>
      </c>
      <c r="D111" s="100">
        <v>241416</v>
      </c>
      <c r="E111" s="1">
        <v>277682</v>
      </c>
      <c r="F111" s="1">
        <v>348033</v>
      </c>
      <c r="G111" s="1">
        <v>344183</v>
      </c>
      <c r="H111" s="13">
        <v>358840</v>
      </c>
      <c r="I111" s="1">
        <v>189966</v>
      </c>
      <c r="J111" s="37">
        <v>395677</v>
      </c>
      <c r="K111" s="37">
        <v>357492</v>
      </c>
      <c r="L111" s="1">
        <v>379838</v>
      </c>
      <c r="M111" s="37">
        <v>358533</v>
      </c>
      <c r="N111" s="13">
        <v>367143</v>
      </c>
    </row>
    <row r="112" spans="1:14" x14ac:dyDescent="0.25">
      <c r="A112" s="27" t="s">
        <v>30</v>
      </c>
      <c r="B112" s="28" t="s">
        <v>22</v>
      </c>
      <c r="C112" s="13">
        <v>2662</v>
      </c>
      <c r="D112" s="100">
        <v>3052</v>
      </c>
      <c r="E112" s="1">
        <v>3791</v>
      </c>
      <c r="F112" s="1">
        <v>3834</v>
      </c>
      <c r="G112" s="1">
        <v>3452</v>
      </c>
      <c r="H112" s="13"/>
      <c r="I112" s="1">
        <v>5798</v>
      </c>
      <c r="J112" s="13">
        <v>4657</v>
      </c>
      <c r="K112" s="13">
        <v>3279</v>
      </c>
      <c r="L112" s="1">
        <v>4223</v>
      </c>
      <c r="M112" s="13">
        <v>3636</v>
      </c>
      <c r="N112" s="13">
        <v>4045</v>
      </c>
    </row>
    <row r="113" spans="1:14" x14ac:dyDescent="0.25">
      <c r="A113" s="27" t="s">
        <v>37</v>
      </c>
      <c r="B113" s="28" t="s">
        <v>22</v>
      </c>
      <c r="C113" s="13">
        <v>3241052</v>
      </c>
      <c r="D113" s="100">
        <v>22273780</v>
      </c>
      <c r="E113" s="1">
        <v>17950685</v>
      </c>
      <c r="F113" s="1">
        <v>16846227</v>
      </c>
      <c r="G113" s="1">
        <v>18181246</v>
      </c>
      <c r="H113" s="13">
        <v>17422159</v>
      </c>
      <c r="I113" s="1">
        <v>18184560</v>
      </c>
      <c r="J113" s="13">
        <v>17794581</v>
      </c>
      <c r="K113" s="13">
        <v>15715634</v>
      </c>
      <c r="L113" s="1">
        <v>15483904</v>
      </c>
      <c r="M113" s="13">
        <v>13586336</v>
      </c>
      <c r="N113" s="13">
        <v>18058533</v>
      </c>
    </row>
    <row r="114" spans="1:14" x14ac:dyDescent="0.25">
      <c r="A114" s="27" t="s">
        <v>38</v>
      </c>
      <c r="B114" s="28" t="s">
        <v>22</v>
      </c>
      <c r="C114" s="13">
        <v>59108936</v>
      </c>
      <c r="D114" s="100">
        <v>84705240</v>
      </c>
      <c r="E114" s="1">
        <v>88263373</v>
      </c>
      <c r="F114" s="1">
        <v>81900222</v>
      </c>
      <c r="G114" s="1">
        <v>107056803</v>
      </c>
      <c r="H114" s="13">
        <v>118928265</v>
      </c>
      <c r="I114" s="1">
        <v>128052588</v>
      </c>
      <c r="J114" s="13">
        <v>125724353</v>
      </c>
      <c r="K114" s="13">
        <v>110183427</v>
      </c>
      <c r="L114" s="1">
        <v>110403212</v>
      </c>
      <c r="M114" s="13">
        <v>102154379</v>
      </c>
      <c r="N114" s="13">
        <v>111844152</v>
      </c>
    </row>
    <row r="116" spans="1:14" ht="13" x14ac:dyDescent="0.3">
      <c r="A116" s="93" t="s">
        <v>28</v>
      </c>
      <c r="B116" s="85" t="s">
        <v>15</v>
      </c>
      <c r="C116" s="86">
        <v>2</v>
      </c>
      <c r="D116" s="87">
        <v>3</v>
      </c>
      <c r="E116" s="87">
        <v>4</v>
      </c>
      <c r="F116" s="87">
        <v>5</v>
      </c>
      <c r="G116" s="87">
        <v>6</v>
      </c>
      <c r="H116" s="87">
        <v>7</v>
      </c>
      <c r="I116" s="87">
        <v>8</v>
      </c>
      <c r="J116" s="88">
        <v>9</v>
      </c>
      <c r="K116" s="88">
        <v>10</v>
      </c>
      <c r="L116" s="88">
        <v>11</v>
      </c>
      <c r="M116" s="88">
        <v>12</v>
      </c>
      <c r="N116" s="88">
        <v>1</v>
      </c>
    </row>
    <row r="117" spans="1:14" x14ac:dyDescent="0.25">
      <c r="A117" s="82" t="s">
        <v>8</v>
      </c>
      <c r="B117" s="89" t="s">
        <v>22</v>
      </c>
      <c r="C117" s="84">
        <f>C98+D79</f>
        <v>100518299</v>
      </c>
      <c r="D117" s="84">
        <f t="shared" ref="D117:K117" si="24">D98+E79</f>
        <v>81442948</v>
      </c>
      <c r="E117" s="84">
        <f t="shared" si="24"/>
        <v>99227513</v>
      </c>
      <c r="F117" s="84">
        <f t="shared" si="24"/>
        <v>100915846</v>
      </c>
      <c r="G117" s="84">
        <f t="shared" si="24"/>
        <v>108475812</v>
      </c>
      <c r="H117" s="84">
        <f t="shared" si="24"/>
        <v>89814229</v>
      </c>
      <c r="I117" s="84">
        <f t="shared" si="24"/>
        <v>106445194</v>
      </c>
      <c r="J117" s="84">
        <f t="shared" si="24"/>
        <v>100639730</v>
      </c>
      <c r="K117" s="84">
        <f t="shared" si="24"/>
        <v>94112993</v>
      </c>
      <c r="L117" s="84">
        <f>L98+M79</f>
        <v>81685308</v>
      </c>
      <c r="M117" s="84">
        <f>M98+N79</f>
        <v>82214415</v>
      </c>
      <c r="N117" s="84">
        <f>N98+N79</f>
        <v>93180027</v>
      </c>
    </row>
    <row r="118" spans="1:14" x14ac:dyDescent="0.25">
      <c r="A118" s="82" t="s">
        <v>0</v>
      </c>
      <c r="B118" s="89" t="s">
        <v>22</v>
      </c>
      <c r="C118" s="84">
        <f t="shared" ref="C118:N118" si="25">C99+C80</f>
        <v>11366</v>
      </c>
      <c r="D118" s="84">
        <f t="shared" si="25"/>
        <v>35687</v>
      </c>
      <c r="E118" s="84">
        <f t="shared" si="25"/>
        <v>9071</v>
      </c>
      <c r="F118" s="84">
        <f t="shared" si="25"/>
        <v>5075</v>
      </c>
      <c r="G118" s="84">
        <f t="shared" si="25"/>
        <v>8433</v>
      </c>
      <c r="H118" s="84">
        <f t="shared" si="25"/>
        <v>1376</v>
      </c>
      <c r="I118" s="84">
        <f t="shared" si="25"/>
        <v>9671</v>
      </c>
      <c r="J118" s="84">
        <f t="shared" si="25"/>
        <v>1316</v>
      </c>
      <c r="K118" s="84">
        <f t="shared" si="25"/>
        <v>2679</v>
      </c>
      <c r="L118" s="84">
        <f t="shared" si="25"/>
        <v>4306</v>
      </c>
      <c r="M118" s="84">
        <f t="shared" si="25"/>
        <v>2745</v>
      </c>
      <c r="N118" s="84">
        <f t="shared" si="25"/>
        <v>3811</v>
      </c>
    </row>
    <row r="119" spans="1:14" x14ac:dyDescent="0.25">
      <c r="A119" s="82" t="s">
        <v>1</v>
      </c>
      <c r="B119" s="89" t="s">
        <v>22</v>
      </c>
      <c r="C119" s="84">
        <f t="shared" ref="C119:N119" si="26">C100+C81</f>
        <v>145298320</v>
      </c>
      <c r="D119" s="84">
        <f t="shared" si="26"/>
        <v>136611498</v>
      </c>
      <c r="E119" s="84">
        <f t="shared" si="26"/>
        <v>148467216</v>
      </c>
      <c r="F119" s="84">
        <f t="shared" si="26"/>
        <v>156238317</v>
      </c>
      <c r="G119" s="84">
        <f t="shared" si="26"/>
        <v>197373535</v>
      </c>
      <c r="H119" s="84">
        <f t="shared" si="26"/>
        <v>189645825</v>
      </c>
      <c r="I119" s="84">
        <f t="shared" si="26"/>
        <v>192775471</v>
      </c>
      <c r="J119" s="84">
        <f t="shared" si="26"/>
        <v>183876419</v>
      </c>
      <c r="K119" s="84">
        <f t="shared" si="26"/>
        <v>184444458</v>
      </c>
      <c r="L119" s="84">
        <f t="shared" si="26"/>
        <v>185261452</v>
      </c>
      <c r="M119" s="84">
        <f t="shared" si="26"/>
        <v>203450816</v>
      </c>
      <c r="N119" s="84">
        <f t="shared" si="26"/>
        <v>207227734</v>
      </c>
    </row>
    <row r="120" spans="1:14" x14ac:dyDescent="0.25">
      <c r="A120" s="82" t="s">
        <v>40</v>
      </c>
      <c r="B120" s="89" t="s">
        <v>22</v>
      </c>
      <c r="C120" s="84">
        <f t="shared" ref="C120:N120" si="27">C101+C82</f>
        <v>0</v>
      </c>
      <c r="D120" s="84">
        <f t="shared" si="27"/>
        <v>0</v>
      </c>
      <c r="E120" s="84">
        <f t="shared" si="27"/>
        <v>0</v>
      </c>
      <c r="F120" s="84">
        <f t="shared" si="27"/>
        <v>0</v>
      </c>
      <c r="G120" s="84">
        <f t="shared" si="27"/>
        <v>4599</v>
      </c>
      <c r="H120" s="84">
        <f t="shared" si="27"/>
        <v>0</v>
      </c>
      <c r="I120" s="84">
        <f t="shared" si="27"/>
        <v>0</v>
      </c>
      <c r="J120" s="84">
        <f t="shared" si="27"/>
        <v>0</v>
      </c>
      <c r="K120" s="84">
        <f t="shared" si="27"/>
        <v>0</v>
      </c>
      <c r="L120" s="84">
        <f t="shared" si="27"/>
        <v>0</v>
      </c>
      <c r="M120" s="84">
        <f t="shared" si="27"/>
        <v>0</v>
      </c>
      <c r="N120" s="84">
        <f t="shared" si="27"/>
        <v>0</v>
      </c>
    </row>
    <row r="121" spans="1:14" x14ac:dyDescent="0.25">
      <c r="A121" s="82" t="s">
        <v>2</v>
      </c>
      <c r="B121" s="89" t="s">
        <v>22</v>
      </c>
      <c r="C121" s="84">
        <f t="shared" ref="C121:N121" si="28">C102+C83</f>
        <v>23234525</v>
      </c>
      <c r="D121" s="84">
        <f t="shared" si="28"/>
        <v>27923969</v>
      </c>
      <c r="E121" s="84">
        <f t="shared" si="28"/>
        <v>30601275</v>
      </c>
      <c r="F121" s="84">
        <f t="shared" si="28"/>
        <v>26834012</v>
      </c>
      <c r="G121" s="84">
        <f t="shared" si="28"/>
        <v>28498608</v>
      </c>
      <c r="H121" s="84">
        <f t="shared" si="28"/>
        <v>26726582</v>
      </c>
      <c r="I121" s="84">
        <f t="shared" si="28"/>
        <v>31085065</v>
      </c>
      <c r="J121" s="84">
        <f t="shared" si="28"/>
        <v>35432237</v>
      </c>
      <c r="K121" s="84">
        <f t="shared" si="28"/>
        <v>35102921</v>
      </c>
      <c r="L121" s="84">
        <f t="shared" si="28"/>
        <v>31226433</v>
      </c>
      <c r="M121" s="84">
        <f t="shared" si="28"/>
        <v>35676723</v>
      </c>
      <c r="N121" s="84">
        <f t="shared" si="28"/>
        <v>43101198</v>
      </c>
    </row>
    <row r="122" spans="1:14" x14ac:dyDescent="0.25">
      <c r="A122" s="82" t="s">
        <v>39</v>
      </c>
      <c r="B122" s="89" t="s">
        <v>22</v>
      </c>
      <c r="C122" s="84">
        <f t="shared" ref="C122:N122" si="29">C103+C84</f>
        <v>3901951</v>
      </c>
      <c r="D122" s="84">
        <f t="shared" si="29"/>
        <v>4405565</v>
      </c>
      <c r="E122" s="84">
        <f t="shared" si="29"/>
        <v>5088980</v>
      </c>
      <c r="F122" s="84">
        <f t="shared" si="29"/>
        <v>4212684</v>
      </c>
      <c r="G122" s="84">
        <f t="shared" si="29"/>
        <v>4265712</v>
      </c>
      <c r="H122" s="84">
        <f t="shared" si="29"/>
        <v>4082835</v>
      </c>
      <c r="I122" s="84">
        <f t="shared" si="29"/>
        <v>4084651</v>
      </c>
      <c r="J122" s="84">
        <f t="shared" si="29"/>
        <v>4284928</v>
      </c>
      <c r="K122" s="84">
        <f t="shared" si="29"/>
        <v>4505201</v>
      </c>
      <c r="L122" s="84">
        <f t="shared" si="29"/>
        <v>4172287</v>
      </c>
      <c r="M122" s="84">
        <f t="shared" si="29"/>
        <v>1429146</v>
      </c>
      <c r="N122" s="84">
        <f t="shared" si="29"/>
        <v>3507939</v>
      </c>
    </row>
    <row r="123" spans="1:14" x14ac:dyDescent="0.25">
      <c r="A123" s="82" t="s">
        <v>35</v>
      </c>
      <c r="B123" s="89" t="s">
        <v>22</v>
      </c>
      <c r="C123" s="84">
        <f t="shared" ref="C123:N123" si="30">C104+C85</f>
        <v>2304</v>
      </c>
      <c r="D123" s="84">
        <f t="shared" si="30"/>
        <v>2750</v>
      </c>
      <c r="E123" s="84">
        <f t="shared" si="30"/>
        <v>2763</v>
      </c>
      <c r="F123" s="84">
        <f t="shared" si="30"/>
        <v>2546</v>
      </c>
      <c r="G123" s="84">
        <f t="shared" si="30"/>
        <v>796</v>
      </c>
      <c r="H123" s="84">
        <f t="shared" si="30"/>
        <v>496</v>
      </c>
      <c r="I123" s="84">
        <f t="shared" si="30"/>
        <v>469</v>
      </c>
      <c r="J123" s="84">
        <f t="shared" si="30"/>
        <v>451</v>
      </c>
      <c r="K123" s="84">
        <f t="shared" si="30"/>
        <v>541</v>
      </c>
      <c r="L123" s="84">
        <f t="shared" si="30"/>
        <v>466</v>
      </c>
      <c r="M123" s="84">
        <f t="shared" si="30"/>
        <v>496</v>
      </c>
      <c r="N123" s="84">
        <f t="shared" si="30"/>
        <v>451</v>
      </c>
    </row>
    <row r="124" spans="1:14" x14ac:dyDescent="0.25">
      <c r="A124" s="82" t="s">
        <v>4</v>
      </c>
      <c r="B124" s="89" t="s">
        <v>22</v>
      </c>
      <c r="C124" s="84">
        <f t="shared" ref="C124:N124" si="31">C105+C86</f>
        <v>271</v>
      </c>
      <c r="D124" s="84">
        <f t="shared" si="31"/>
        <v>0</v>
      </c>
      <c r="E124" s="84">
        <f t="shared" si="31"/>
        <v>577</v>
      </c>
      <c r="F124" s="84">
        <f t="shared" si="31"/>
        <v>16343</v>
      </c>
      <c r="G124" s="84">
        <f t="shared" si="31"/>
        <v>3289</v>
      </c>
      <c r="H124" s="84">
        <f t="shared" si="31"/>
        <v>40729</v>
      </c>
      <c r="I124" s="84">
        <f t="shared" si="31"/>
        <v>5307</v>
      </c>
      <c r="J124" s="84">
        <f t="shared" si="31"/>
        <v>23940</v>
      </c>
      <c r="K124" s="84">
        <f t="shared" si="31"/>
        <v>3947</v>
      </c>
      <c r="L124" s="84">
        <f t="shared" si="31"/>
        <v>8134</v>
      </c>
      <c r="M124" s="84">
        <f t="shared" si="31"/>
        <v>570</v>
      </c>
      <c r="N124" s="84">
        <f t="shared" si="31"/>
        <v>368</v>
      </c>
    </row>
    <row r="125" spans="1:14" x14ac:dyDescent="0.25">
      <c r="A125" s="82" t="s">
        <v>5</v>
      </c>
      <c r="B125" s="89" t="s">
        <v>22</v>
      </c>
      <c r="C125" s="84">
        <f t="shared" ref="C125:N125" si="32">C106+C87</f>
        <v>151629</v>
      </c>
      <c r="D125" s="84">
        <f t="shared" si="32"/>
        <v>186219</v>
      </c>
      <c r="E125" s="84">
        <f t="shared" si="32"/>
        <v>138282</v>
      </c>
      <c r="F125" s="84">
        <f t="shared" si="32"/>
        <v>175848</v>
      </c>
      <c r="G125" s="84">
        <f t="shared" si="32"/>
        <v>107975</v>
      </c>
      <c r="H125" s="84">
        <f t="shared" si="32"/>
        <v>382520</v>
      </c>
      <c r="I125" s="84">
        <f t="shared" si="32"/>
        <v>104757</v>
      </c>
      <c r="J125" s="84">
        <f t="shared" si="32"/>
        <v>879010</v>
      </c>
      <c r="K125" s="84">
        <f t="shared" si="32"/>
        <v>236071</v>
      </c>
      <c r="L125" s="84">
        <f t="shared" si="32"/>
        <v>76163</v>
      </c>
      <c r="M125" s="84">
        <f t="shared" si="32"/>
        <v>74546</v>
      </c>
      <c r="N125" s="84">
        <f t="shared" si="32"/>
        <v>118661</v>
      </c>
    </row>
    <row r="126" spans="1:14" x14ac:dyDescent="0.25">
      <c r="A126" s="82" t="s">
        <v>42</v>
      </c>
      <c r="B126" s="89" t="s">
        <v>22</v>
      </c>
      <c r="C126" s="84">
        <f t="shared" ref="C126:N127" si="33">C107+C88</f>
        <v>0</v>
      </c>
      <c r="D126" s="84">
        <f t="shared" si="33"/>
        <v>0</v>
      </c>
      <c r="E126" s="84">
        <f t="shared" si="33"/>
        <v>0</v>
      </c>
      <c r="F126" s="84">
        <f t="shared" si="33"/>
        <v>0</v>
      </c>
      <c r="G126" s="84">
        <f t="shared" si="33"/>
        <v>0</v>
      </c>
      <c r="H126" s="84">
        <f t="shared" si="33"/>
        <v>0</v>
      </c>
      <c r="I126" s="84">
        <f t="shared" si="33"/>
        <v>0</v>
      </c>
      <c r="J126" s="84">
        <f t="shared" si="33"/>
        <v>0</v>
      </c>
      <c r="K126" s="84">
        <f t="shared" si="33"/>
        <v>0</v>
      </c>
      <c r="L126" s="84">
        <f t="shared" si="33"/>
        <v>0</v>
      </c>
      <c r="M126" s="84">
        <f t="shared" si="33"/>
        <v>0</v>
      </c>
      <c r="N126" s="84">
        <f t="shared" si="33"/>
        <v>0</v>
      </c>
    </row>
    <row r="127" spans="1:14" x14ac:dyDescent="0.25">
      <c r="A127" s="82" t="s">
        <v>20</v>
      </c>
      <c r="B127" s="144" t="s">
        <v>22</v>
      </c>
      <c r="C127" s="84">
        <f t="shared" si="33"/>
        <v>0</v>
      </c>
      <c r="D127" s="84">
        <f t="shared" si="33"/>
        <v>0</v>
      </c>
      <c r="E127" s="84">
        <f t="shared" si="33"/>
        <v>0</v>
      </c>
      <c r="F127" s="84">
        <f t="shared" si="33"/>
        <v>5292</v>
      </c>
      <c r="G127" s="84">
        <f t="shared" si="33"/>
        <v>0</v>
      </c>
      <c r="H127" s="84">
        <f t="shared" si="33"/>
        <v>0</v>
      </c>
      <c r="I127" s="84">
        <f t="shared" si="33"/>
        <v>0</v>
      </c>
      <c r="J127" s="84">
        <f t="shared" si="33"/>
        <v>0</v>
      </c>
      <c r="K127" s="84">
        <f t="shared" si="33"/>
        <v>0</v>
      </c>
      <c r="L127" s="84">
        <f t="shared" si="33"/>
        <v>0</v>
      </c>
      <c r="M127" s="84">
        <f t="shared" si="33"/>
        <v>0</v>
      </c>
      <c r="N127" s="84">
        <f t="shared" si="33"/>
        <v>0</v>
      </c>
    </row>
    <row r="128" spans="1:14" x14ac:dyDescent="0.25">
      <c r="A128" s="82" t="s">
        <v>11</v>
      </c>
      <c r="B128" s="89" t="s">
        <v>22</v>
      </c>
      <c r="C128" s="84">
        <f t="shared" ref="C128:N128" si="34">C109+C90</f>
        <v>2695586</v>
      </c>
      <c r="D128" s="84">
        <f t="shared" si="34"/>
        <v>2478751</v>
      </c>
      <c r="E128" s="84">
        <f t="shared" si="34"/>
        <v>2017800</v>
      </c>
      <c r="F128" s="84">
        <f t="shared" si="34"/>
        <v>1055398</v>
      </c>
      <c r="G128" s="84">
        <f t="shared" si="34"/>
        <v>1001020</v>
      </c>
      <c r="H128" s="84">
        <f t="shared" si="34"/>
        <v>731920</v>
      </c>
      <c r="I128" s="84">
        <f t="shared" si="34"/>
        <v>961179</v>
      </c>
      <c r="J128" s="84">
        <f t="shared" si="34"/>
        <v>1798006</v>
      </c>
      <c r="K128" s="84">
        <f t="shared" si="34"/>
        <v>1719180</v>
      </c>
      <c r="L128" s="84">
        <f t="shared" si="34"/>
        <v>1953227</v>
      </c>
      <c r="M128" s="84">
        <f t="shared" si="34"/>
        <v>1698712</v>
      </c>
      <c r="N128" s="84">
        <f t="shared" si="34"/>
        <v>2858060</v>
      </c>
    </row>
    <row r="129" spans="1:15" x14ac:dyDescent="0.25">
      <c r="A129" s="82" t="s">
        <v>6</v>
      </c>
      <c r="B129" s="89" t="s">
        <v>22</v>
      </c>
      <c r="C129" s="84">
        <f t="shared" ref="C129:N129" si="35">C110+C91</f>
        <v>66859</v>
      </c>
      <c r="D129" s="84">
        <f t="shared" si="35"/>
        <v>123694</v>
      </c>
      <c r="E129" s="84">
        <f t="shared" si="35"/>
        <v>74878</v>
      </c>
      <c r="F129" s="84">
        <f t="shared" si="35"/>
        <v>11440</v>
      </c>
      <c r="G129" s="84">
        <f t="shared" si="35"/>
        <v>6385</v>
      </c>
      <c r="H129" s="84">
        <f t="shared" si="35"/>
        <v>13752</v>
      </c>
      <c r="I129" s="84">
        <f t="shared" si="35"/>
        <v>0</v>
      </c>
      <c r="J129" s="84">
        <f t="shared" si="35"/>
        <v>5875</v>
      </c>
      <c r="K129" s="84">
        <f t="shared" si="35"/>
        <v>5875</v>
      </c>
      <c r="L129" s="84">
        <f t="shared" si="35"/>
        <v>6930</v>
      </c>
      <c r="M129" s="84">
        <f t="shared" si="35"/>
        <v>56583</v>
      </c>
      <c r="N129" s="84">
        <f t="shared" si="35"/>
        <v>62311</v>
      </c>
    </row>
    <row r="130" spans="1:15" x14ac:dyDescent="0.25">
      <c r="A130" s="83" t="s">
        <v>7</v>
      </c>
      <c r="B130" s="89" t="s">
        <v>22</v>
      </c>
      <c r="C130" s="84">
        <f t="shared" ref="C130:N130" si="36">C111+C92</f>
        <v>253137</v>
      </c>
      <c r="D130" s="84">
        <f t="shared" si="36"/>
        <v>241416</v>
      </c>
      <c r="E130" s="84">
        <f t="shared" si="36"/>
        <v>277682</v>
      </c>
      <c r="F130" s="84">
        <f t="shared" si="36"/>
        <v>348033</v>
      </c>
      <c r="G130" s="84">
        <f t="shared" si="36"/>
        <v>344183</v>
      </c>
      <c r="H130" s="84">
        <f t="shared" si="36"/>
        <v>358840</v>
      </c>
      <c r="I130" s="84">
        <f t="shared" si="36"/>
        <v>189966</v>
      </c>
      <c r="J130" s="84">
        <f t="shared" si="36"/>
        <v>395677</v>
      </c>
      <c r="K130" s="84">
        <f t="shared" si="36"/>
        <v>357492</v>
      </c>
      <c r="L130" s="84">
        <f t="shared" si="36"/>
        <v>379838</v>
      </c>
      <c r="M130" s="84">
        <f t="shared" si="36"/>
        <v>358533</v>
      </c>
      <c r="N130" s="84">
        <f t="shared" si="36"/>
        <v>367143</v>
      </c>
    </row>
    <row r="131" spans="1:15" x14ac:dyDescent="0.25">
      <c r="A131" s="83" t="s">
        <v>30</v>
      </c>
      <c r="B131" s="89" t="s">
        <v>22</v>
      </c>
      <c r="C131" s="84">
        <f t="shared" ref="C131:N131" si="37">C112+C93</f>
        <v>2662</v>
      </c>
      <c r="D131" s="84">
        <f t="shared" si="37"/>
        <v>3052</v>
      </c>
      <c r="E131" s="84">
        <f t="shared" si="37"/>
        <v>3791</v>
      </c>
      <c r="F131" s="84">
        <f t="shared" si="37"/>
        <v>3834</v>
      </c>
      <c r="G131" s="84">
        <f t="shared" si="37"/>
        <v>3452</v>
      </c>
      <c r="H131" s="84">
        <f t="shared" si="37"/>
        <v>0</v>
      </c>
      <c r="I131" s="84">
        <f t="shared" si="37"/>
        <v>5798</v>
      </c>
      <c r="J131" s="84">
        <f t="shared" si="37"/>
        <v>4657</v>
      </c>
      <c r="K131" s="84">
        <f t="shared" si="37"/>
        <v>3279</v>
      </c>
      <c r="L131" s="84">
        <f t="shared" si="37"/>
        <v>4223</v>
      </c>
      <c r="M131" s="84">
        <f t="shared" si="37"/>
        <v>3636</v>
      </c>
      <c r="N131" s="84">
        <f t="shared" si="37"/>
        <v>4045</v>
      </c>
    </row>
    <row r="132" spans="1:15" x14ac:dyDescent="0.25">
      <c r="A132" s="83" t="s">
        <v>37</v>
      </c>
      <c r="B132" s="89" t="s">
        <v>22</v>
      </c>
      <c r="C132" s="84">
        <f>C113+D94</f>
        <v>3241052</v>
      </c>
      <c r="D132" s="84">
        <f t="shared" ref="D132:N132" si="38">D113+D94</f>
        <v>22273780</v>
      </c>
      <c r="E132" s="84">
        <f t="shared" si="38"/>
        <v>17950685</v>
      </c>
      <c r="F132" s="84">
        <f t="shared" si="38"/>
        <v>16846227</v>
      </c>
      <c r="G132" s="84">
        <f t="shared" si="38"/>
        <v>18181246</v>
      </c>
      <c r="H132" s="84">
        <f t="shared" si="38"/>
        <v>17422159</v>
      </c>
      <c r="I132" s="84">
        <f t="shared" si="38"/>
        <v>18184560</v>
      </c>
      <c r="J132" s="84">
        <f t="shared" si="38"/>
        <v>17794581</v>
      </c>
      <c r="K132" s="84">
        <f t="shared" si="38"/>
        <v>15715634</v>
      </c>
      <c r="L132" s="84">
        <f t="shared" si="38"/>
        <v>15483904</v>
      </c>
      <c r="M132" s="84">
        <f t="shared" si="38"/>
        <v>13586336</v>
      </c>
      <c r="N132" s="84">
        <f t="shared" si="38"/>
        <v>18058533</v>
      </c>
    </row>
    <row r="133" spans="1:15" x14ac:dyDescent="0.25">
      <c r="A133" s="83" t="s">
        <v>38</v>
      </c>
      <c r="B133" s="89" t="s">
        <v>22</v>
      </c>
      <c r="C133" s="84">
        <f>C114+D95</f>
        <v>59108936</v>
      </c>
      <c r="D133" s="84">
        <f t="shared" ref="D133:N133" si="39">D114+D95</f>
        <v>84705240</v>
      </c>
      <c r="E133" s="84">
        <f t="shared" si="39"/>
        <v>88263373</v>
      </c>
      <c r="F133" s="84">
        <f t="shared" si="39"/>
        <v>81900222</v>
      </c>
      <c r="G133" s="84">
        <f t="shared" si="39"/>
        <v>107056803</v>
      </c>
      <c r="H133" s="84">
        <f t="shared" si="39"/>
        <v>118928265</v>
      </c>
      <c r="I133" s="84">
        <f t="shared" si="39"/>
        <v>128052588</v>
      </c>
      <c r="J133" s="84">
        <f t="shared" si="39"/>
        <v>125724353</v>
      </c>
      <c r="K133" s="84">
        <f t="shared" si="39"/>
        <v>110183427</v>
      </c>
      <c r="L133" s="84">
        <f t="shared" si="39"/>
        <v>110403212</v>
      </c>
      <c r="M133" s="84">
        <f t="shared" si="39"/>
        <v>102154379</v>
      </c>
      <c r="N133" s="84">
        <f t="shared" si="39"/>
        <v>111844152</v>
      </c>
    </row>
    <row r="134" spans="1:15" x14ac:dyDescent="0.25">
      <c r="A134" s="83" t="s">
        <v>29</v>
      </c>
      <c r="B134" s="89" t="s">
        <v>22</v>
      </c>
      <c r="C134" s="101">
        <v>40340431</v>
      </c>
      <c r="D134" s="84">
        <v>32813026</v>
      </c>
      <c r="E134" s="84">
        <v>28064619</v>
      </c>
      <c r="F134" s="84">
        <v>18090125</v>
      </c>
      <c r="G134" s="84">
        <v>9871348</v>
      </c>
      <c r="H134" s="84">
        <v>6446310</v>
      </c>
      <c r="I134" s="84">
        <v>5763261</v>
      </c>
      <c r="J134" s="84">
        <v>7282313</v>
      </c>
      <c r="K134" s="84">
        <v>9203708</v>
      </c>
      <c r="L134" s="84">
        <v>17961805</v>
      </c>
      <c r="M134" s="84">
        <v>23057560</v>
      </c>
      <c r="N134" s="94">
        <v>34395915</v>
      </c>
    </row>
    <row r="135" spans="1:15" x14ac:dyDescent="0.25">
      <c r="A135" s="83" t="s">
        <v>27</v>
      </c>
      <c r="B135" s="89" t="s">
        <v>22</v>
      </c>
      <c r="C135" s="84">
        <f t="shared" ref="C135:N135" si="40">SUM(C117:C134)</f>
        <v>378827328</v>
      </c>
      <c r="D135" s="84">
        <f t="shared" si="40"/>
        <v>393247595</v>
      </c>
      <c r="E135" s="84">
        <f t="shared" si="40"/>
        <v>420188505</v>
      </c>
      <c r="F135" s="84">
        <f t="shared" si="40"/>
        <v>406661242</v>
      </c>
      <c r="G135" s="84">
        <f t="shared" si="40"/>
        <v>475203196</v>
      </c>
      <c r="H135" s="84">
        <f>SUM(H117:H134)</f>
        <v>454595838</v>
      </c>
      <c r="I135" s="84">
        <f t="shared" si="40"/>
        <v>487667937</v>
      </c>
      <c r="J135" s="84">
        <f t="shared" si="40"/>
        <v>478143493</v>
      </c>
      <c r="K135" s="84">
        <f t="shared" si="40"/>
        <v>455597406</v>
      </c>
      <c r="L135" s="84">
        <f t="shared" si="40"/>
        <v>448627688</v>
      </c>
      <c r="M135" s="84">
        <f t="shared" si="40"/>
        <v>463765196</v>
      </c>
      <c r="N135" s="84">
        <f t="shared" si="40"/>
        <v>514730348</v>
      </c>
    </row>
    <row r="136" spans="1:15" x14ac:dyDescent="0.25">
      <c r="C136" s="141"/>
      <c r="D136" s="141"/>
      <c r="E136" s="141"/>
      <c r="F136" s="141"/>
      <c r="G136" s="141"/>
      <c r="H136" s="141"/>
      <c r="I136" s="141"/>
      <c r="J136" s="141"/>
      <c r="K136" s="141"/>
      <c r="L136" s="141"/>
      <c r="M136" s="141"/>
      <c r="N136" s="81"/>
    </row>
    <row r="137" spans="1:15" x14ac:dyDescent="0.25">
      <c r="C137" s="45">
        <f>C139-SUM(C140:C157)</f>
        <v>0</v>
      </c>
      <c r="D137" s="45">
        <f t="shared" ref="D137:N137" si="41">D139-SUM(D140:D157)</f>
        <v>0</v>
      </c>
      <c r="E137" s="45">
        <f t="shared" si="41"/>
        <v>0</v>
      </c>
      <c r="F137" s="45">
        <f t="shared" si="41"/>
        <v>0</v>
      </c>
      <c r="G137" s="45">
        <f t="shared" si="41"/>
        <v>0</v>
      </c>
      <c r="H137" s="45">
        <f t="shared" si="41"/>
        <v>0</v>
      </c>
      <c r="I137" s="45">
        <f t="shared" si="41"/>
        <v>0</v>
      </c>
      <c r="J137" s="45">
        <f t="shared" si="41"/>
        <v>0</v>
      </c>
      <c r="K137" s="45">
        <f t="shared" si="41"/>
        <v>0</v>
      </c>
      <c r="L137" s="45">
        <f t="shared" si="41"/>
        <v>0</v>
      </c>
      <c r="M137" s="45">
        <f t="shared" si="41"/>
        <v>0</v>
      </c>
      <c r="N137" s="45">
        <f t="shared" si="41"/>
        <v>0</v>
      </c>
    </row>
    <row r="138" spans="1:15" ht="13" x14ac:dyDescent="0.3">
      <c r="A138" s="56"/>
      <c r="B138" s="61" t="s">
        <v>15</v>
      </c>
      <c r="C138" s="58">
        <v>2</v>
      </c>
      <c r="D138" s="47">
        <v>3</v>
      </c>
      <c r="E138" s="47">
        <v>4</v>
      </c>
      <c r="F138" s="47">
        <v>5</v>
      </c>
      <c r="G138" s="47">
        <v>6</v>
      </c>
      <c r="H138" s="47">
        <v>7</v>
      </c>
      <c r="I138" s="47">
        <v>8</v>
      </c>
      <c r="J138" s="46">
        <v>9</v>
      </c>
      <c r="K138" s="46">
        <v>10</v>
      </c>
      <c r="L138" s="46">
        <v>11</v>
      </c>
      <c r="M138" s="46">
        <v>12</v>
      </c>
      <c r="N138" s="46">
        <v>1</v>
      </c>
    </row>
    <row r="139" spans="1:15" x14ac:dyDescent="0.25">
      <c r="A139" s="57" t="s">
        <v>21</v>
      </c>
      <c r="B139" s="54" t="s">
        <v>22</v>
      </c>
      <c r="C139" s="59">
        <v>379009731</v>
      </c>
      <c r="D139" s="49">
        <v>394637471</v>
      </c>
      <c r="E139" s="49">
        <v>419362925</v>
      </c>
      <c r="F139" s="49">
        <v>406617755</v>
      </c>
      <c r="G139" s="49">
        <v>471244584</v>
      </c>
      <c r="H139" s="49">
        <v>454676670.63999999</v>
      </c>
      <c r="I139" s="139">
        <v>487723849</v>
      </c>
      <c r="J139" s="49">
        <v>478849582.47000003</v>
      </c>
      <c r="K139" s="49">
        <v>454552240</v>
      </c>
      <c r="L139" s="49">
        <v>449268174</v>
      </c>
      <c r="M139" s="139">
        <v>463705480.93000001</v>
      </c>
      <c r="N139" s="50">
        <v>513875179.12254399</v>
      </c>
      <c r="O139" s="45">
        <f>SUM(C139:N139)/15.6466</f>
        <v>343430754.42348784</v>
      </c>
    </row>
    <row r="140" spans="1:15" x14ac:dyDescent="0.25">
      <c r="A140" s="51" t="s">
        <v>8</v>
      </c>
      <c r="B140" s="60" t="s">
        <v>22</v>
      </c>
      <c r="C140" s="53">
        <f>C117/C$135*(C$139)</f>
        <v>100566697.93518056</v>
      </c>
      <c r="D140" s="53">
        <f t="shared" ref="D140:N140" si="42">D117/D$135*(D$139)</f>
        <v>81730796.165465444</v>
      </c>
      <c r="E140" s="53">
        <f t="shared" si="42"/>
        <v>99032552.287825018</v>
      </c>
      <c r="F140" s="53">
        <f t="shared" si="42"/>
        <v>100905054.3952397</v>
      </c>
      <c r="G140" s="53">
        <f t="shared" si="42"/>
        <v>107572169.82185912</v>
      </c>
      <c r="H140" s="53">
        <f t="shared" si="42"/>
        <v>89830199.056548625</v>
      </c>
      <c r="I140" s="53">
        <f t="shared" si="42"/>
        <v>106457398.1316137</v>
      </c>
      <c r="J140" s="53">
        <f t="shared" si="42"/>
        <v>100788347.84099747</v>
      </c>
      <c r="K140" s="53">
        <f t="shared" si="42"/>
        <v>93897092.516049847</v>
      </c>
      <c r="L140" s="53">
        <f t="shared" si="42"/>
        <v>81801926.518159077</v>
      </c>
      <c r="M140" s="140">
        <f t="shared" si="42"/>
        <v>82203828.954326287</v>
      </c>
      <c r="N140" s="53">
        <f t="shared" si="42"/>
        <v>93025218.44946374</v>
      </c>
      <c r="O140" s="45">
        <f t="shared" ref="O140:O157" si="43">SUM(C140:N140)/15.6466</f>
        <v>72719394.761336565</v>
      </c>
    </row>
    <row r="141" spans="1:15" x14ac:dyDescent="0.25">
      <c r="A141" s="51" t="s">
        <v>0</v>
      </c>
      <c r="B141" s="55" t="s">
        <v>22</v>
      </c>
      <c r="C141" s="53">
        <f t="shared" ref="C141:N141" si="44">C118/C$135*(C$139)</f>
        <v>11371.472658239692</v>
      </c>
      <c r="D141" s="53">
        <f t="shared" si="44"/>
        <v>35813.130472106255</v>
      </c>
      <c r="E141" s="53">
        <f t="shared" si="44"/>
        <v>9053.1774368149363</v>
      </c>
      <c r="F141" s="53">
        <f t="shared" si="44"/>
        <v>5074.457296387739</v>
      </c>
      <c r="G141" s="53">
        <f t="shared" si="44"/>
        <v>8362.7501042143667</v>
      </c>
      <c r="H141" s="53">
        <f t="shared" si="44"/>
        <v>1376.2446694477655</v>
      </c>
      <c r="I141" s="53">
        <f t="shared" si="44"/>
        <v>9672.1087974233578</v>
      </c>
      <c r="J141" s="53">
        <f t="shared" si="44"/>
        <v>1317.9433784128064</v>
      </c>
      <c r="K141" s="53">
        <f t="shared" si="44"/>
        <v>2672.854223757367</v>
      </c>
      <c r="L141" s="53">
        <f t="shared" si="44"/>
        <v>4312.1474866348426</v>
      </c>
      <c r="M141" s="140">
        <f t="shared" si="44"/>
        <v>2744.6465498735915</v>
      </c>
      <c r="N141" s="53">
        <f t="shared" si="44"/>
        <v>3804.6684351240451</v>
      </c>
      <c r="O141" s="45">
        <f t="shared" si="43"/>
        <v>6108.3942523255373</v>
      </c>
    </row>
    <row r="142" spans="1:15" x14ac:dyDescent="0.25">
      <c r="A142" s="51" t="s">
        <v>1</v>
      </c>
      <c r="B142" s="55" t="s">
        <v>22</v>
      </c>
      <c r="C142" s="53">
        <f t="shared" ref="C142:N142" si="45">C119/C$135*(C$139)</f>
        <v>145368280.23650903</v>
      </c>
      <c r="D142" s="53">
        <f t="shared" si="45"/>
        <v>137094331.32131821</v>
      </c>
      <c r="E142" s="53">
        <f t="shared" si="45"/>
        <v>148175509.86637962</v>
      </c>
      <c r="F142" s="53">
        <f t="shared" si="45"/>
        <v>156221609.39428386</v>
      </c>
      <c r="G142" s="53">
        <f t="shared" si="45"/>
        <v>195729343.10333309</v>
      </c>
      <c r="H142" s="53">
        <f t="shared" si="45"/>
        <v>189679546.32214665</v>
      </c>
      <c r="I142" s="53">
        <f t="shared" si="45"/>
        <v>192797573.05206612</v>
      </c>
      <c r="J142" s="53">
        <f t="shared" si="45"/>
        <v>184147955.06634402</v>
      </c>
      <c r="K142" s="53">
        <f t="shared" si="45"/>
        <v>184021332.06940585</v>
      </c>
      <c r="L142" s="53">
        <f t="shared" si="45"/>
        <v>185525941.61916429</v>
      </c>
      <c r="M142" s="140">
        <f t="shared" si="45"/>
        <v>203424619.38191873</v>
      </c>
      <c r="N142" s="53">
        <f t="shared" si="45"/>
        <v>206883447.50251427</v>
      </c>
      <c r="O142" s="45">
        <f t="shared" si="43"/>
        <v>136072340.88782126</v>
      </c>
    </row>
    <row r="143" spans="1:15" x14ac:dyDescent="0.25">
      <c r="A143" s="51" t="s">
        <v>40</v>
      </c>
      <c r="B143" s="55" t="s">
        <v>22</v>
      </c>
      <c r="C143" s="53">
        <f t="shared" ref="C143:N143" si="46">C120/C$135*(C$139)</f>
        <v>0</v>
      </c>
      <c r="D143" s="53">
        <f t="shared" si="46"/>
        <v>0</v>
      </c>
      <c r="E143" s="53">
        <f t="shared" si="46"/>
        <v>0</v>
      </c>
      <c r="F143" s="53">
        <f t="shared" si="46"/>
        <v>0</v>
      </c>
      <c r="G143" s="53">
        <f t="shared" si="46"/>
        <v>4560.6886907721891</v>
      </c>
      <c r="H143" s="53">
        <f t="shared" si="46"/>
        <v>0</v>
      </c>
      <c r="I143" s="53">
        <f t="shared" si="46"/>
        <v>0</v>
      </c>
      <c r="J143" s="53">
        <f t="shared" si="46"/>
        <v>0</v>
      </c>
      <c r="K143" s="53">
        <f t="shared" si="46"/>
        <v>0</v>
      </c>
      <c r="L143" s="53">
        <f t="shared" si="46"/>
        <v>0</v>
      </c>
      <c r="M143" s="140">
        <f t="shared" si="46"/>
        <v>0</v>
      </c>
      <c r="N143" s="53">
        <f t="shared" si="46"/>
        <v>0</v>
      </c>
      <c r="O143" s="45">
        <f t="shared" si="43"/>
        <v>291.48113269158728</v>
      </c>
    </row>
    <row r="144" spans="1:15" x14ac:dyDescent="0.25">
      <c r="A144" s="51" t="s">
        <v>2</v>
      </c>
      <c r="B144" s="55" t="s">
        <v>22</v>
      </c>
      <c r="C144" s="53">
        <f t="shared" ref="C144:N144" si="47">C121/C$135*(C$139)</f>
        <v>23245712.27913836</v>
      </c>
      <c r="D144" s="53">
        <f t="shared" si="47"/>
        <v>28022662.176592331</v>
      </c>
      <c r="E144" s="53">
        <f t="shared" si="47"/>
        <v>30541150.079127882</v>
      </c>
      <c r="F144" s="53">
        <f t="shared" si="47"/>
        <v>26831142.460050471</v>
      </c>
      <c r="G144" s="53">
        <f t="shared" si="47"/>
        <v>28261204.437562481</v>
      </c>
      <c r="H144" s="53">
        <f t="shared" si="47"/>
        <v>26731334.309635613</v>
      </c>
      <c r="I144" s="53">
        <f t="shared" si="47"/>
        <v>31088628.958223239</v>
      </c>
      <c r="J144" s="53">
        <f t="shared" si="47"/>
        <v>35484560.89399942</v>
      </c>
      <c r="K144" s="53">
        <f t="shared" si="47"/>
        <v>35022392.930597678</v>
      </c>
      <c r="L144" s="53">
        <f t="shared" si="47"/>
        <v>31271013.603697464</v>
      </c>
      <c r="M144" s="140">
        <f t="shared" si="47"/>
        <v>35672129.214115046</v>
      </c>
      <c r="N144" s="53">
        <f t="shared" si="47"/>
        <v>43029590.014860041</v>
      </c>
      <c r="O144" s="45">
        <f t="shared" si="43"/>
        <v>23979747.763578031</v>
      </c>
    </row>
    <row r="145" spans="1:15" x14ac:dyDescent="0.25">
      <c r="A145" s="51" t="s">
        <v>39</v>
      </c>
      <c r="B145" s="55" t="s">
        <v>22</v>
      </c>
      <c r="C145" s="53">
        <f t="shared" ref="C145:N145" si="48">C122/C$135*(C$139)</f>
        <v>3903829.7651144667</v>
      </c>
      <c r="D145" s="53">
        <f t="shared" si="48"/>
        <v>4421135.8239231324</v>
      </c>
      <c r="E145" s="53">
        <f t="shared" si="48"/>
        <v>5078981.2493002396</v>
      </c>
      <c r="F145" s="53">
        <f t="shared" si="48"/>
        <v>4212233.5095913075</v>
      </c>
      <c r="G145" s="53">
        <f t="shared" si="48"/>
        <v>4230177.0986064831</v>
      </c>
      <c r="H145" s="53">
        <f t="shared" si="48"/>
        <v>4083560.9774598605</v>
      </c>
      <c r="I145" s="53">
        <f t="shared" si="48"/>
        <v>4085119.3125327388</v>
      </c>
      <c r="J145" s="53">
        <f t="shared" si="48"/>
        <v>4291255.6873674998</v>
      </c>
      <c r="K145" s="53">
        <f t="shared" si="48"/>
        <v>4494865.8162470749</v>
      </c>
      <c r="L145" s="53">
        <f t="shared" si="48"/>
        <v>4178243.5904712551</v>
      </c>
      <c r="M145" s="140">
        <f t="shared" si="48"/>
        <v>1428961.9811168101</v>
      </c>
      <c r="N145" s="53">
        <f t="shared" si="48"/>
        <v>3502110.9382420909</v>
      </c>
      <c r="O145" s="45">
        <f t="shared" si="43"/>
        <v>3062037.4873757209</v>
      </c>
    </row>
    <row r="146" spans="1:15" x14ac:dyDescent="0.25">
      <c r="A146" s="51" t="s">
        <v>35</v>
      </c>
      <c r="B146" s="55" t="s">
        <v>22</v>
      </c>
      <c r="C146" s="53">
        <f t="shared" ref="C146:N146" si="49">C123/C$135*(C$139)</f>
        <v>2305.1093616561898</v>
      </c>
      <c r="D146" s="53">
        <f t="shared" si="49"/>
        <v>2759.7194720288117</v>
      </c>
      <c r="E146" s="53">
        <f t="shared" si="49"/>
        <v>2757.5712995171061</v>
      </c>
      <c r="F146" s="53">
        <f t="shared" si="49"/>
        <v>2545.7277392321544</v>
      </c>
      <c r="G146" s="53">
        <f t="shared" si="49"/>
        <v>789.36903628063976</v>
      </c>
      <c r="H146" s="53">
        <f t="shared" si="49"/>
        <v>496.08819480093877</v>
      </c>
      <c r="I146" s="53">
        <f t="shared" si="49"/>
        <v>469.05377168768013</v>
      </c>
      <c r="J146" s="53">
        <f t="shared" si="49"/>
        <v>451.66600582384166</v>
      </c>
      <c r="K146" s="53">
        <f t="shared" si="49"/>
        <v>539.75891565984909</v>
      </c>
      <c r="L146" s="53">
        <f t="shared" si="49"/>
        <v>466.66528768505259</v>
      </c>
      <c r="M146" s="140">
        <f t="shared" si="49"/>
        <v>495.93613433052883</v>
      </c>
      <c r="N146" s="53">
        <f t="shared" si="49"/>
        <v>450.25071221226568</v>
      </c>
      <c r="O146" s="45">
        <f t="shared" si="43"/>
        <v>928.43914530409552</v>
      </c>
    </row>
    <row r="147" spans="1:15" x14ac:dyDescent="0.25">
      <c r="A147" s="51" t="s">
        <v>4</v>
      </c>
      <c r="B147" s="55" t="s">
        <v>22</v>
      </c>
      <c r="C147" s="53">
        <f t="shared" ref="C147:N147" si="50">C124/C$135*(C$139)</f>
        <v>271.13048481285909</v>
      </c>
      <c r="D147" s="53">
        <f t="shared" si="50"/>
        <v>0</v>
      </c>
      <c r="E147" s="53">
        <f t="shared" si="50"/>
        <v>575.86631915359033</v>
      </c>
      <c r="F147" s="53">
        <f t="shared" si="50"/>
        <v>16341.252333963512</v>
      </c>
      <c r="G147" s="53">
        <f t="shared" si="50"/>
        <v>3261.6014576972666</v>
      </c>
      <c r="H147" s="53">
        <f t="shared" si="50"/>
        <v>40736.242108966602</v>
      </c>
      <c r="I147" s="53">
        <f t="shared" si="50"/>
        <v>5307.608457028824</v>
      </c>
      <c r="J147" s="53">
        <f t="shared" si="50"/>
        <v>23975.352947722331</v>
      </c>
      <c r="K147" s="53">
        <f t="shared" si="50"/>
        <v>3937.9453606458856</v>
      </c>
      <c r="L147" s="53">
        <f t="shared" si="50"/>
        <v>8145.6125537129137</v>
      </c>
      <c r="M147" s="140">
        <f t="shared" si="50"/>
        <v>569.92660598468024</v>
      </c>
      <c r="N147" s="53">
        <f t="shared" si="50"/>
        <v>367.38860774748065</v>
      </c>
      <c r="O147" s="45">
        <f t="shared" si="43"/>
        <v>6614.2118567251637</v>
      </c>
    </row>
    <row r="148" spans="1:15" x14ac:dyDescent="0.25">
      <c r="A148" s="51" t="s">
        <v>5</v>
      </c>
      <c r="B148" s="55" t="s">
        <v>22</v>
      </c>
      <c r="C148" s="53">
        <f t="shared" ref="C148:N148" si="51">C125/C$135*(C$139)</f>
        <v>151702.00841951667</v>
      </c>
      <c r="D148" s="53">
        <f t="shared" si="51"/>
        <v>186877.16376790302</v>
      </c>
      <c r="E148" s="53">
        <f t="shared" si="51"/>
        <v>138010.30562425786</v>
      </c>
      <c r="F148" s="53">
        <f t="shared" si="51"/>
        <v>175829.19540003766</v>
      </c>
      <c r="G148" s="53">
        <f t="shared" si="51"/>
        <v>107075.52976432424</v>
      </c>
      <c r="H148" s="53">
        <f t="shared" si="51"/>
        <v>382588.01668398199</v>
      </c>
      <c r="I148" s="53">
        <f t="shared" si="51"/>
        <v>104769.01057715632</v>
      </c>
      <c r="J148" s="53">
        <f t="shared" si="51"/>
        <v>880308.06159471197</v>
      </c>
      <c r="K148" s="53">
        <f t="shared" si="51"/>
        <v>235529.43988675825</v>
      </c>
      <c r="L148" s="53">
        <f t="shared" si="51"/>
        <v>76271.73456213875</v>
      </c>
      <c r="M148" s="140">
        <f t="shared" si="51"/>
        <v>74536.401350410481</v>
      </c>
      <c r="N148" s="53">
        <f t="shared" si="51"/>
        <v>118463.85756501032</v>
      </c>
      <c r="O148" s="45">
        <f t="shared" si="43"/>
        <v>168212.94883209179</v>
      </c>
    </row>
    <row r="149" spans="1:15" x14ac:dyDescent="0.25">
      <c r="A149" s="51" t="s">
        <v>42</v>
      </c>
      <c r="B149" s="55" t="s">
        <v>22</v>
      </c>
      <c r="C149" s="53">
        <f t="shared" ref="C149:N150" si="52">C126/C$135*(C$139)</f>
        <v>0</v>
      </c>
      <c r="D149" s="53">
        <f t="shared" si="52"/>
        <v>0</v>
      </c>
      <c r="E149" s="53">
        <f t="shared" si="52"/>
        <v>0</v>
      </c>
      <c r="F149" s="53">
        <f t="shared" si="52"/>
        <v>0</v>
      </c>
      <c r="G149" s="53">
        <f t="shared" si="52"/>
        <v>0</v>
      </c>
      <c r="H149" s="53">
        <f t="shared" si="52"/>
        <v>0</v>
      </c>
      <c r="I149" s="53">
        <f t="shared" si="52"/>
        <v>0</v>
      </c>
      <c r="J149" s="53">
        <f t="shared" si="52"/>
        <v>0</v>
      </c>
      <c r="K149" s="53">
        <f t="shared" si="52"/>
        <v>0</v>
      </c>
      <c r="L149" s="53">
        <f t="shared" si="52"/>
        <v>0</v>
      </c>
      <c r="M149" s="140">
        <f t="shared" si="52"/>
        <v>0</v>
      </c>
      <c r="N149" s="53">
        <f t="shared" si="52"/>
        <v>0</v>
      </c>
      <c r="O149" s="45">
        <f t="shared" si="43"/>
        <v>0</v>
      </c>
    </row>
    <row r="150" spans="1:15" x14ac:dyDescent="0.25">
      <c r="A150" s="51" t="s">
        <v>20</v>
      </c>
      <c r="B150" s="55" t="s">
        <v>22</v>
      </c>
      <c r="C150" s="53">
        <f t="shared" si="52"/>
        <v>0</v>
      </c>
      <c r="D150" s="53">
        <f t="shared" si="52"/>
        <v>0</v>
      </c>
      <c r="E150" s="53">
        <f t="shared" si="52"/>
        <v>0</v>
      </c>
      <c r="F150" s="53">
        <f t="shared" si="52"/>
        <v>5291.4340911298359</v>
      </c>
      <c r="G150" s="53">
        <f t="shared" si="52"/>
        <v>0</v>
      </c>
      <c r="H150" s="53">
        <f t="shared" si="52"/>
        <v>0</v>
      </c>
      <c r="I150" s="53">
        <f t="shared" si="52"/>
        <v>0</v>
      </c>
      <c r="J150" s="53">
        <f t="shared" si="52"/>
        <v>0</v>
      </c>
      <c r="K150" s="53">
        <f t="shared" si="52"/>
        <v>0</v>
      </c>
      <c r="L150" s="53">
        <f t="shared" si="52"/>
        <v>0</v>
      </c>
      <c r="M150" s="140">
        <f t="shared" si="52"/>
        <v>0</v>
      </c>
      <c r="N150" s="53">
        <f t="shared" si="52"/>
        <v>0</v>
      </c>
      <c r="O150" s="45">
        <f t="shared" si="43"/>
        <v>338.18427588932013</v>
      </c>
    </row>
    <row r="151" spans="1:15" x14ac:dyDescent="0.25">
      <c r="A151" s="51" t="s">
        <v>11</v>
      </c>
      <c r="B151" s="55" t="s">
        <v>22</v>
      </c>
      <c r="C151" s="53">
        <f t="shared" ref="C151:N151" si="53">C128/C$135*(C$139)</f>
        <v>2696883.9078773269</v>
      </c>
      <c r="D151" s="53">
        <f t="shared" si="53"/>
        <v>2487511.7821857776</v>
      </c>
      <c r="E151" s="53">
        <f t="shared" si="53"/>
        <v>2013835.4571717759</v>
      </c>
      <c r="F151" s="53">
        <f t="shared" si="53"/>
        <v>1055285.1392498575</v>
      </c>
      <c r="G151" s="53">
        <f t="shared" si="53"/>
        <v>992681.14660508302</v>
      </c>
      <c r="H151" s="53">
        <f t="shared" si="53"/>
        <v>732050.14423125621</v>
      </c>
      <c r="I151" s="53">
        <f t="shared" si="53"/>
        <v>961289.20088911033</v>
      </c>
      <c r="J151" s="53">
        <f t="shared" si="53"/>
        <v>1800661.1717678544</v>
      </c>
      <c r="K151" s="53">
        <f t="shared" si="53"/>
        <v>1715236.1046656179</v>
      </c>
      <c r="L151" s="53">
        <f t="shared" si="53"/>
        <v>1956015.5362000263</v>
      </c>
      <c r="M151" s="140">
        <f t="shared" si="53"/>
        <v>1698493.2714130669</v>
      </c>
      <c r="N151" s="53">
        <f t="shared" si="53"/>
        <v>2853311.642007512</v>
      </c>
      <c r="O151" s="45">
        <f t="shared" si="43"/>
        <v>1339796.1540695273</v>
      </c>
    </row>
    <row r="152" spans="1:15" x14ac:dyDescent="0.25">
      <c r="A152" s="51" t="s">
        <v>6</v>
      </c>
      <c r="B152" s="55" t="s">
        <v>22</v>
      </c>
      <c r="C152" s="53">
        <f t="shared" ref="C152:N152" si="54">C129/C$135*(C$139)</f>
        <v>66891.192192261806</v>
      </c>
      <c r="D152" s="53">
        <f t="shared" si="54"/>
        <v>124131.1783175025</v>
      </c>
      <c r="E152" s="53">
        <f t="shared" si="54"/>
        <v>74730.880841564183</v>
      </c>
      <c r="F152" s="53">
        <f t="shared" si="54"/>
        <v>11438.776644468126</v>
      </c>
      <c r="G152" s="53">
        <f t="shared" si="54"/>
        <v>6331.8106741857855</v>
      </c>
      <c r="H152" s="53">
        <f t="shared" si="54"/>
        <v>13754.445271980867</v>
      </c>
      <c r="I152" s="53">
        <f t="shared" si="54"/>
        <v>0</v>
      </c>
      <c r="J152" s="53">
        <f t="shared" si="54"/>
        <v>5883.6757964857425</v>
      </c>
      <c r="K152" s="53">
        <f t="shared" si="54"/>
        <v>5861.5224205205423</v>
      </c>
      <c r="L152" s="53">
        <f t="shared" si="54"/>
        <v>6939.8936559171971</v>
      </c>
      <c r="M152" s="140">
        <f t="shared" si="54"/>
        <v>56575.714291984492</v>
      </c>
      <c r="N152" s="53">
        <f t="shared" si="54"/>
        <v>62207.477003677348</v>
      </c>
      <c r="O152" s="45">
        <f t="shared" si="43"/>
        <v>27785.36979986378</v>
      </c>
    </row>
    <row r="153" spans="1:15" x14ac:dyDescent="0.25">
      <c r="A153" s="52" t="s">
        <v>7</v>
      </c>
      <c r="B153" s="55" t="s">
        <v>22</v>
      </c>
      <c r="C153" s="53">
        <f t="shared" ref="C153:N153" si="55">C130/C$135*(C$139)</f>
        <v>253258.88388956722</v>
      </c>
      <c r="D153" s="53">
        <f t="shared" si="55"/>
        <v>242269.24947611187</v>
      </c>
      <c r="E153" s="53">
        <f t="shared" si="55"/>
        <v>277136.41461907676</v>
      </c>
      <c r="F153" s="53">
        <f t="shared" si="55"/>
        <v>347995.78250910621</v>
      </c>
      <c r="G153" s="53">
        <f t="shared" si="55"/>
        <v>341315.83293238626</v>
      </c>
      <c r="H153" s="53">
        <f t="shared" si="55"/>
        <v>358903.80609348556</v>
      </c>
      <c r="I153" s="53">
        <f t="shared" si="55"/>
        <v>189987.77994119798</v>
      </c>
      <c r="J153" s="53">
        <f t="shared" si="55"/>
        <v>396261.3086172067</v>
      </c>
      <c r="K153" s="53">
        <f t="shared" si="55"/>
        <v>356671.89330327307</v>
      </c>
      <c r="L153" s="53">
        <f t="shared" si="55"/>
        <v>380380.27799080469</v>
      </c>
      <c r="M153" s="140">
        <f t="shared" si="55"/>
        <v>358486.83477807959</v>
      </c>
      <c r="N153" s="53">
        <f t="shared" si="55"/>
        <v>366533.03156041651</v>
      </c>
      <c r="O153" s="45">
        <f t="shared" si="43"/>
        <v>247287.02054827966</v>
      </c>
    </row>
    <row r="154" spans="1:15" x14ac:dyDescent="0.25">
      <c r="A154" s="52" t="s">
        <v>30</v>
      </c>
      <c r="B154" s="55" t="s">
        <v>22</v>
      </c>
      <c r="C154" s="53">
        <f t="shared" ref="C154:N154" si="56">C131/C$135*(C$139)</f>
        <v>2663.2817364274206</v>
      </c>
      <c r="D154" s="53">
        <f t="shared" si="56"/>
        <v>3062.7868467752487</v>
      </c>
      <c r="E154" s="53">
        <f t="shared" si="56"/>
        <v>3783.5515007127574</v>
      </c>
      <c r="F154" s="53">
        <f t="shared" si="56"/>
        <v>3833.5900047981463</v>
      </c>
      <c r="G154" s="53">
        <f t="shared" si="56"/>
        <v>3423.2436095989556</v>
      </c>
      <c r="H154" s="53">
        <f t="shared" si="56"/>
        <v>0</v>
      </c>
      <c r="I154" s="53">
        <f t="shared" si="56"/>
        <v>5798.6647510557987</v>
      </c>
      <c r="J154" s="53">
        <f t="shared" si="56"/>
        <v>4663.8771377419753</v>
      </c>
      <c r="K154" s="53">
        <f t="shared" si="56"/>
        <v>3271.4777901084008</v>
      </c>
      <c r="L154" s="53">
        <f t="shared" si="56"/>
        <v>4229.0289911887921</v>
      </c>
      <c r="M154" s="140">
        <f t="shared" si="56"/>
        <v>3635.5318234391179</v>
      </c>
      <c r="N154" s="53">
        <f t="shared" si="56"/>
        <v>4038.2796693982577</v>
      </c>
      <c r="O154" s="45">
        <f t="shared" si="43"/>
        <v>2710.0656923066276</v>
      </c>
    </row>
    <row r="155" spans="1:15" x14ac:dyDescent="0.25">
      <c r="A155" s="52" t="s">
        <v>37</v>
      </c>
      <c r="B155" s="55" t="s">
        <v>22</v>
      </c>
      <c r="C155" s="53">
        <f>C132/C$135*(C$139)</f>
        <v>3242612.5463604676</v>
      </c>
      <c r="D155" s="53">
        <f t="shared" ref="D155:N155" si="57">D132/D$135*(D$139)</f>
        <v>22352503.411522146</v>
      </c>
      <c r="E155" s="53">
        <f t="shared" si="57"/>
        <v>17915415.766439456</v>
      </c>
      <c r="F155" s="53">
        <f t="shared" si="57"/>
        <v>16844425.520542685</v>
      </c>
      <c r="G155" s="53">
        <f t="shared" si="57"/>
        <v>18029789.740453813</v>
      </c>
      <c r="H155" s="53">
        <f t="shared" si="57"/>
        <v>17425256.870655097</v>
      </c>
      <c r="I155" s="53">
        <f t="shared" si="57"/>
        <v>18186644.892283414</v>
      </c>
      <c r="J155" s="53">
        <f t="shared" si="57"/>
        <v>17820858.815030649</v>
      </c>
      <c r="K155" s="53">
        <f t="shared" si="57"/>
        <v>15679581.454245944</v>
      </c>
      <c r="L155" s="53">
        <f t="shared" si="57"/>
        <v>15506009.688085271</v>
      </c>
      <c r="M155" s="140">
        <f t="shared" si="57"/>
        <v>13584586.60394294</v>
      </c>
      <c r="N155" s="53">
        <f t="shared" si="57"/>
        <v>18028530.697912864</v>
      </c>
      <c r="O155" s="45">
        <f t="shared" si="43"/>
        <v>12438243.197082736</v>
      </c>
    </row>
    <row r="156" spans="1:15" x14ac:dyDescent="0.25">
      <c r="A156" s="52" t="s">
        <v>38</v>
      </c>
      <c r="B156" s="55" t="s">
        <v>22</v>
      </c>
      <c r="C156" s="53">
        <f t="shared" ref="C156:N156" si="58">C133/C$135*(C$139)</f>
        <v>59137396.584694691</v>
      </c>
      <c r="D156" s="53">
        <f t="shared" si="58"/>
        <v>85004618.258499563</v>
      </c>
      <c r="E156" s="53">
        <f t="shared" si="58"/>
        <v>88089954.463761508</v>
      </c>
      <c r="F156" s="53">
        <f t="shared" si="58"/>
        <v>81891463.862793222</v>
      </c>
      <c r="G156" s="53">
        <f t="shared" si="58"/>
        <v>106164981.67260844</v>
      </c>
      <c r="H156" s="53">
        <f t="shared" si="58"/>
        <v>118949411.88439046</v>
      </c>
      <c r="I156" s="53">
        <f t="shared" si="58"/>
        <v>128067269.45792875</v>
      </c>
      <c r="J156" s="53">
        <f t="shared" si="58"/>
        <v>125910014.08934972</v>
      </c>
      <c r="K156" s="53">
        <f t="shared" si="58"/>
        <v>109930660.03919803</v>
      </c>
      <c r="L156" s="53">
        <f t="shared" si="58"/>
        <v>110560829.80543745</v>
      </c>
      <c r="M156" s="140">
        <f t="shared" si="58"/>
        <v>102141225.45603982</v>
      </c>
      <c r="N156" s="53">
        <f t="shared" si="58"/>
        <v>111658335.02167825</v>
      </c>
      <c r="O156" s="45">
        <f t="shared" si="43"/>
        <v>78451942.313114673</v>
      </c>
    </row>
    <row r="157" spans="1:15" x14ac:dyDescent="0.25">
      <c r="A157" s="52" t="s">
        <v>29</v>
      </c>
      <c r="B157" s="55" t="s">
        <v>26</v>
      </c>
      <c r="C157" s="53">
        <f t="shared" ref="C157:N157" si="59">C134/C$135*(C$139)</f>
        <v>40359854.666382626</v>
      </c>
      <c r="D157" s="53">
        <f t="shared" si="59"/>
        <v>32928998.832140975</v>
      </c>
      <c r="E157" s="53">
        <f t="shared" si="59"/>
        <v>28009478.062353406</v>
      </c>
      <c r="F157" s="53">
        <f t="shared" si="59"/>
        <v>18088190.502229802</v>
      </c>
      <c r="G157" s="53">
        <f t="shared" si="59"/>
        <v>9789116.1527020372</v>
      </c>
      <c r="H157" s="53">
        <f t="shared" si="59"/>
        <v>6447456.2319097565</v>
      </c>
      <c r="I157" s="53">
        <f t="shared" si="59"/>
        <v>5763921.7681674007</v>
      </c>
      <c r="J157" s="53">
        <f t="shared" si="59"/>
        <v>7293067.0196652729</v>
      </c>
      <c r="K157" s="53">
        <f t="shared" si="59"/>
        <v>9182594.1776892375</v>
      </c>
      <c r="L157" s="53">
        <f t="shared" si="59"/>
        <v>17987448.278257113</v>
      </c>
      <c r="M157" s="140">
        <f t="shared" si="59"/>
        <v>23054591.0755932</v>
      </c>
      <c r="N157" s="53">
        <f t="shared" si="59"/>
        <v>34338769.902311638</v>
      </c>
      <c r="O157" s="45">
        <f t="shared" si="43"/>
        <v>14906975.743573839</v>
      </c>
    </row>
    <row r="158" spans="1:15" x14ac:dyDescent="0.25">
      <c r="A158" s="48" t="s">
        <v>23</v>
      </c>
      <c r="B158" s="54" t="s">
        <v>22</v>
      </c>
      <c r="C158" s="49">
        <f t="shared" ref="C158:N158" si="60">C135</f>
        <v>378827328</v>
      </c>
      <c r="D158" s="49">
        <f t="shared" si="60"/>
        <v>393247595</v>
      </c>
      <c r="E158" s="49">
        <f t="shared" si="60"/>
        <v>420188505</v>
      </c>
      <c r="F158" s="49">
        <f t="shared" si="60"/>
        <v>406661242</v>
      </c>
      <c r="G158" s="49">
        <f t="shared" si="60"/>
        <v>475203196</v>
      </c>
      <c r="H158" s="49">
        <f t="shared" si="60"/>
        <v>454595838</v>
      </c>
      <c r="I158" s="49">
        <f t="shared" si="60"/>
        <v>487667937</v>
      </c>
      <c r="J158" s="49">
        <f t="shared" si="60"/>
        <v>478143493</v>
      </c>
      <c r="K158" s="49">
        <f t="shared" si="60"/>
        <v>455597406</v>
      </c>
      <c r="L158" s="49">
        <f t="shared" si="60"/>
        <v>448627688</v>
      </c>
      <c r="M158" s="49">
        <f t="shared" si="60"/>
        <v>463765196</v>
      </c>
      <c r="N158" s="49">
        <f t="shared" si="60"/>
        <v>514730348</v>
      </c>
    </row>
    <row r="159" spans="1:15" x14ac:dyDescent="0.25">
      <c r="A159" s="48" t="s">
        <v>24</v>
      </c>
      <c r="B159" s="54" t="s">
        <v>22</v>
      </c>
      <c r="C159" s="142">
        <f t="shared" ref="C159:N159" si="61">C139-C158</f>
        <v>182403</v>
      </c>
      <c r="D159" s="49">
        <f t="shared" si="61"/>
        <v>1389876</v>
      </c>
      <c r="E159" s="49">
        <f t="shared" si="61"/>
        <v>-825580</v>
      </c>
      <c r="F159" s="49">
        <f t="shared" si="61"/>
        <v>-43487</v>
      </c>
      <c r="G159" s="49">
        <f t="shared" si="61"/>
        <v>-3958612</v>
      </c>
      <c r="H159" s="49">
        <f t="shared" si="61"/>
        <v>80832.639999985695</v>
      </c>
      <c r="I159" s="49">
        <f t="shared" si="61"/>
        <v>55912</v>
      </c>
      <c r="J159" s="49">
        <f t="shared" si="61"/>
        <v>706089.47000002861</v>
      </c>
      <c r="K159" s="49">
        <f t="shared" si="61"/>
        <v>-1045166</v>
      </c>
      <c r="L159" s="49">
        <f t="shared" si="61"/>
        <v>640486</v>
      </c>
      <c r="M159" s="49">
        <f t="shared" si="61"/>
        <v>-59715.069999992847</v>
      </c>
      <c r="N159" s="49">
        <f t="shared" si="61"/>
        <v>-855168.87745600939</v>
      </c>
    </row>
    <row r="160" spans="1:15" x14ac:dyDescent="0.25"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</row>
    <row r="161" spans="1:14" x14ac:dyDescent="0.25">
      <c r="C161" s="137"/>
      <c r="D161" s="137"/>
    </row>
    <row r="162" spans="1:14" x14ac:dyDescent="0.25">
      <c r="A162" s="51" t="s">
        <v>8</v>
      </c>
      <c r="B162" s="60" t="s">
        <v>22</v>
      </c>
      <c r="C162" s="143">
        <f t="shared" ref="C162:C172" si="62">C140/$C$139</f>
        <v>0.2653406752112667</v>
      </c>
      <c r="D162" s="143">
        <f t="shared" ref="D162:D172" si="63">D140/$D$139</f>
        <v>0.20710348654516247</v>
      </c>
      <c r="E162" s="143">
        <f t="shared" ref="E162:E172" si="64">E140/$E$139</f>
        <v>0.23614999415559929</v>
      </c>
      <c r="F162" s="143">
        <f t="shared" ref="F162:F172" si="65">F140/$F$139</f>
        <v>0.24815702992418442</v>
      </c>
      <c r="G162" s="143">
        <f t="shared" ref="G162:G172" si="66">G140/$G$139</f>
        <v>0.22827247988458393</v>
      </c>
      <c r="H162" s="143">
        <f t="shared" ref="H162:H172" si="67">H140/$H$139</f>
        <v>0.19756940449595581</v>
      </c>
      <c r="I162" s="143">
        <f t="shared" ref="I162:I172" si="68">I140/$I$139</f>
        <v>0.21827392355302622</v>
      </c>
      <c r="J162" s="143">
        <f t="shared" ref="J162:J172" si="69">J140/$J$139</f>
        <v>0.21048018319471307</v>
      </c>
      <c r="K162" s="143">
        <f t="shared" ref="K162:K172" si="70">K140/$K$139</f>
        <v>0.20657051985058933</v>
      </c>
      <c r="L162" s="143">
        <f t="shared" ref="L162:L172" si="71">L140/$L$139</f>
        <v>0.18207816901394638</v>
      </c>
      <c r="M162" s="143">
        <f t="shared" ref="M162:M172" si="72">M140/$M$139</f>
        <v>0.17727594849528122</v>
      </c>
      <c r="N162" s="143">
        <f t="shared" ref="N162:N172" si="73">N140/$N$139</f>
        <v>0.18102687623151378</v>
      </c>
    </row>
    <row r="163" spans="1:14" x14ac:dyDescent="0.25">
      <c r="A163" s="51" t="s">
        <v>0</v>
      </c>
      <c r="B163" s="55" t="s">
        <v>22</v>
      </c>
      <c r="C163" s="143">
        <f t="shared" si="62"/>
        <v>3.0003115297954429E-5</v>
      </c>
      <c r="D163" s="143">
        <f t="shared" si="63"/>
        <v>9.0749442472750532E-5</v>
      </c>
      <c r="E163" s="143">
        <f t="shared" si="64"/>
        <v>2.1587929922071525E-5</v>
      </c>
      <c r="F163" s="143">
        <f t="shared" si="65"/>
        <v>1.2479674667397982E-5</v>
      </c>
      <c r="G163" s="143">
        <f t="shared" si="66"/>
        <v>1.7746092768281805E-5</v>
      </c>
      <c r="H163" s="143">
        <f t="shared" si="67"/>
        <v>3.0268644914430561E-6</v>
      </c>
      <c r="I163" s="143">
        <f t="shared" si="68"/>
        <v>1.9831117172667433E-5</v>
      </c>
      <c r="J163" s="143">
        <f t="shared" si="69"/>
        <v>2.7523118462682916E-6</v>
      </c>
      <c r="K163" s="143">
        <f t="shared" si="70"/>
        <v>5.8801915127673049E-6</v>
      </c>
      <c r="L163" s="143">
        <f t="shared" si="71"/>
        <v>9.5981592647487266E-6</v>
      </c>
      <c r="M163" s="143">
        <f t="shared" si="72"/>
        <v>5.9189435164082471E-6</v>
      </c>
      <c r="N163" s="143">
        <f t="shared" si="73"/>
        <v>7.4038766410563385E-6</v>
      </c>
    </row>
    <row r="164" spans="1:14" x14ac:dyDescent="0.25">
      <c r="A164" s="51" t="s">
        <v>1</v>
      </c>
      <c r="B164" s="55" t="s">
        <v>22</v>
      </c>
      <c r="C164" s="143">
        <f t="shared" si="62"/>
        <v>0.38354761988026376</v>
      </c>
      <c r="D164" s="143">
        <f t="shared" si="63"/>
        <v>0.34739309213067154</v>
      </c>
      <c r="E164" s="143">
        <f t="shared" si="64"/>
        <v>0.35333478720461431</v>
      </c>
      <c r="F164" s="143">
        <f t="shared" si="65"/>
        <v>0.38419770773237349</v>
      </c>
      <c r="G164" s="143">
        <f t="shared" si="66"/>
        <v>0.41534555462038603</v>
      </c>
      <c r="H164" s="143">
        <f t="shared" si="67"/>
        <v>0.41717457386840395</v>
      </c>
      <c r="I164" s="143">
        <f t="shared" si="68"/>
        <v>0.39530068797612994</v>
      </c>
      <c r="J164" s="143">
        <f t="shared" si="69"/>
        <v>0.38456325703882371</v>
      </c>
      <c r="K164" s="143">
        <f t="shared" si="70"/>
        <v>0.40484088708793042</v>
      </c>
      <c r="L164" s="143">
        <f t="shared" si="71"/>
        <v>0.4129514449406877</v>
      </c>
      <c r="M164" s="143">
        <f t="shared" si="72"/>
        <v>0.43869358406964198</v>
      </c>
      <c r="N164" s="143">
        <f t="shared" si="73"/>
        <v>0.40259474656038741</v>
      </c>
    </row>
    <row r="165" spans="1:14" x14ac:dyDescent="0.25">
      <c r="A165" s="51" t="s">
        <v>40</v>
      </c>
      <c r="B165" s="55" t="s">
        <v>22</v>
      </c>
      <c r="C165" s="143">
        <f t="shared" si="62"/>
        <v>0</v>
      </c>
      <c r="D165" s="143">
        <f t="shared" si="63"/>
        <v>0</v>
      </c>
      <c r="E165" s="143">
        <f t="shared" si="64"/>
        <v>0</v>
      </c>
      <c r="F165" s="143">
        <f t="shared" si="65"/>
        <v>0</v>
      </c>
      <c r="G165" s="143">
        <f t="shared" si="66"/>
        <v>9.677965213011741E-6</v>
      </c>
      <c r="H165" s="143">
        <f t="shared" si="67"/>
        <v>0</v>
      </c>
      <c r="I165" s="143">
        <f t="shared" si="68"/>
        <v>0</v>
      </c>
      <c r="J165" s="143">
        <f t="shared" si="69"/>
        <v>0</v>
      </c>
      <c r="K165" s="143">
        <f t="shared" si="70"/>
        <v>0</v>
      </c>
      <c r="L165" s="143">
        <f t="shared" si="71"/>
        <v>0</v>
      </c>
      <c r="M165" s="143">
        <f t="shared" si="72"/>
        <v>0</v>
      </c>
      <c r="N165" s="143">
        <f t="shared" si="73"/>
        <v>0</v>
      </c>
    </row>
    <row r="166" spans="1:14" x14ac:dyDescent="0.25">
      <c r="A166" s="51" t="s">
        <v>2</v>
      </c>
      <c r="B166" s="55" t="s">
        <v>22</v>
      </c>
      <c r="C166" s="143">
        <f t="shared" si="62"/>
        <v>6.1332758443445767E-2</v>
      </c>
      <c r="D166" s="143">
        <f t="shared" si="63"/>
        <v>7.1008619900142053E-2</v>
      </c>
      <c r="E166" s="143">
        <f t="shared" si="64"/>
        <v>7.2827492032415314E-2</v>
      </c>
      <c r="F166" s="143">
        <f t="shared" si="65"/>
        <v>6.5986155621882453E-2</v>
      </c>
      <c r="G166" s="143">
        <f t="shared" si="66"/>
        <v>5.9971414838716708E-2</v>
      </c>
      <c r="H166" s="143">
        <f t="shared" si="67"/>
        <v>5.8791963687093857E-2</v>
      </c>
      <c r="I166" s="143">
        <f t="shared" si="68"/>
        <v>6.3742277565400005E-2</v>
      </c>
      <c r="J166" s="143">
        <f t="shared" si="69"/>
        <v>7.4103773278788504E-2</v>
      </c>
      <c r="K166" s="143">
        <f t="shared" si="70"/>
        <v>7.704811427306503E-2</v>
      </c>
      <c r="L166" s="143">
        <f t="shared" si="71"/>
        <v>6.9604337483512607E-2</v>
      </c>
      <c r="M166" s="143">
        <f t="shared" si="72"/>
        <v>7.6928418319687789E-2</v>
      </c>
      <c r="N166" s="143">
        <f t="shared" si="73"/>
        <v>8.3735490179413313E-2</v>
      </c>
    </row>
    <row r="167" spans="1:14" x14ac:dyDescent="0.25">
      <c r="A167" s="51" t="s">
        <v>39</v>
      </c>
      <c r="B167" s="55" t="s">
        <v>22</v>
      </c>
      <c r="C167" s="143">
        <f t="shared" si="62"/>
        <v>1.0300077928908023E-2</v>
      </c>
      <c r="D167" s="143">
        <f t="shared" si="63"/>
        <v>1.1203031006457906E-2</v>
      </c>
      <c r="E167" s="143">
        <f t="shared" si="64"/>
        <v>1.2111183289033572E-2</v>
      </c>
      <c r="F167" s="143">
        <f t="shared" si="65"/>
        <v>1.0359197201291193E-2</v>
      </c>
      <c r="G167" s="143">
        <f t="shared" si="66"/>
        <v>8.9766062937000953E-3</v>
      </c>
      <c r="H167" s="143">
        <f t="shared" si="67"/>
        <v>8.981241486861127E-3</v>
      </c>
      <c r="I167" s="143">
        <f t="shared" si="68"/>
        <v>8.3758859053307006E-3</v>
      </c>
      <c r="J167" s="143">
        <f t="shared" si="69"/>
        <v>8.9615942969655769E-3</v>
      </c>
      <c r="K167" s="143">
        <f t="shared" si="70"/>
        <v>9.8885571793619915E-3</v>
      </c>
      <c r="L167" s="143">
        <f t="shared" si="71"/>
        <v>9.3001103400466006E-3</v>
      </c>
      <c r="M167" s="143">
        <f t="shared" si="72"/>
        <v>3.0816154647361677E-3</v>
      </c>
      <c r="N167" s="143">
        <f t="shared" si="73"/>
        <v>6.8151003989374258E-3</v>
      </c>
    </row>
    <row r="168" spans="1:14" x14ac:dyDescent="0.25">
      <c r="A168" s="51" t="s">
        <v>35</v>
      </c>
      <c r="B168" s="55" t="s">
        <v>22</v>
      </c>
      <c r="C168" s="143">
        <f t="shared" si="62"/>
        <v>6.081926592159687E-6</v>
      </c>
      <c r="D168" s="143">
        <f t="shared" si="63"/>
        <v>6.9930497604187509E-6</v>
      </c>
      <c r="E168" s="143">
        <f t="shared" si="64"/>
        <v>6.5756201493422576E-6</v>
      </c>
      <c r="F168" s="143">
        <f t="shared" si="65"/>
        <v>6.2607392518611354E-6</v>
      </c>
      <c r="G168" s="143">
        <f t="shared" si="66"/>
        <v>1.6750729092318646E-6</v>
      </c>
      <c r="H168" s="143">
        <f t="shared" si="67"/>
        <v>1.0910790608690087E-6</v>
      </c>
      <c r="I168" s="143">
        <f t="shared" si="68"/>
        <v>9.6171998283331874E-7</v>
      </c>
      <c r="J168" s="143">
        <f t="shared" si="69"/>
        <v>9.4323149138829739E-7</v>
      </c>
      <c r="K168" s="143">
        <f t="shared" si="70"/>
        <v>1.1874518881698814E-6</v>
      </c>
      <c r="L168" s="143">
        <f t="shared" si="71"/>
        <v>1.0387232274437775E-6</v>
      </c>
      <c r="M168" s="143">
        <f t="shared" si="72"/>
        <v>1.0695067337480841E-6</v>
      </c>
      <c r="N168" s="143">
        <f t="shared" si="73"/>
        <v>8.7618692341023581E-7</v>
      </c>
    </row>
    <row r="169" spans="1:14" x14ac:dyDescent="0.25">
      <c r="A169" s="51" t="s">
        <v>4</v>
      </c>
      <c r="B169" s="55" t="s">
        <v>22</v>
      </c>
      <c r="C169" s="143">
        <f t="shared" si="62"/>
        <v>7.1536549760211586E-7</v>
      </c>
      <c r="D169" s="143">
        <f t="shared" si="63"/>
        <v>0</v>
      </c>
      <c r="E169" s="143">
        <f t="shared" si="64"/>
        <v>1.3731932052734282E-6</v>
      </c>
      <c r="F169" s="143">
        <f t="shared" si="65"/>
        <v>4.0188241002814821E-5</v>
      </c>
      <c r="G169" s="143">
        <f t="shared" si="66"/>
        <v>6.9212497468135706E-6</v>
      </c>
      <c r="H169" s="143">
        <f t="shared" si="67"/>
        <v>8.9593869093011798E-5</v>
      </c>
      <c r="I169" s="143">
        <f t="shared" si="68"/>
        <v>1.0882405008307938E-5</v>
      </c>
      <c r="J169" s="143">
        <f t="shared" si="69"/>
        <v>5.0068651671476373E-5</v>
      </c>
      <c r="K169" s="143">
        <f t="shared" si="70"/>
        <v>8.6633504669251781E-6</v>
      </c>
      <c r="L169" s="143">
        <f t="shared" si="71"/>
        <v>1.8130847064437094E-5</v>
      </c>
      <c r="M169" s="143">
        <f t="shared" si="72"/>
        <v>1.2290702383798545E-6</v>
      </c>
      <c r="N169" s="143">
        <f t="shared" si="73"/>
        <v>7.1493744526600171E-7</v>
      </c>
    </row>
    <row r="170" spans="1:14" x14ac:dyDescent="0.25">
      <c r="A170" s="51" t="s">
        <v>5</v>
      </c>
      <c r="B170" s="55" t="s">
        <v>22</v>
      </c>
      <c r="C170" s="143">
        <f t="shared" si="62"/>
        <v>4.0025887467125921E-4</v>
      </c>
      <c r="D170" s="143">
        <f t="shared" si="63"/>
        <v>4.7354135757651615E-4</v>
      </c>
      <c r="E170" s="143">
        <f t="shared" si="64"/>
        <v>3.2909515218651687E-4</v>
      </c>
      <c r="F170" s="143">
        <f t="shared" si="65"/>
        <v>4.3241888293844339E-4</v>
      </c>
      <c r="G170" s="143">
        <f t="shared" si="66"/>
        <v>2.2721858966621934E-4</v>
      </c>
      <c r="H170" s="143">
        <f t="shared" si="67"/>
        <v>8.4145073057180064E-4</v>
      </c>
      <c r="I170" s="143">
        <f t="shared" si="68"/>
        <v>2.1481215403341148E-4</v>
      </c>
      <c r="J170" s="143">
        <f t="shared" si="69"/>
        <v>1.8383811823619233E-3</v>
      </c>
      <c r="K170" s="143">
        <f t="shared" si="70"/>
        <v>5.1815703270268398E-4</v>
      </c>
      <c r="L170" s="143">
        <f t="shared" si="71"/>
        <v>1.6976883513261892E-4</v>
      </c>
      <c r="M170" s="143">
        <f t="shared" si="72"/>
        <v>1.6074082454432394E-4</v>
      </c>
      <c r="N170" s="143">
        <f t="shared" si="73"/>
        <v>2.305304135671441E-4</v>
      </c>
    </row>
    <row r="171" spans="1:14" x14ac:dyDescent="0.25">
      <c r="A171" s="51" t="s">
        <v>42</v>
      </c>
      <c r="B171" s="55" t="s">
        <v>22</v>
      </c>
      <c r="C171" s="143">
        <f t="shared" si="62"/>
        <v>0</v>
      </c>
      <c r="D171" s="143">
        <f t="shared" si="63"/>
        <v>0</v>
      </c>
      <c r="E171" s="143">
        <f t="shared" si="64"/>
        <v>0</v>
      </c>
      <c r="F171" s="143">
        <f t="shared" si="65"/>
        <v>0</v>
      </c>
      <c r="G171" s="143">
        <f t="shared" si="66"/>
        <v>0</v>
      </c>
      <c r="H171" s="143">
        <f t="shared" si="67"/>
        <v>0</v>
      </c>
      <c r="I171" s="143">
        <f t="shared" si="68"/>
        <v>0</v>
      </c>
      <c r="J171" s="143">
        <f t="shared" si="69"/>
        <v>0</v>
      </c>
      <c r="K171" s="143">
        <f t="shared" si="70"/>
        <v>0</v>
      </c>
      <c r="L171" s="143">
        <f t="shared" si="71"/>
        <v>0</v>
      </c>
      <c r="M171" s="143">
        <f t="shared" si="72"/>
        <v>0</v>
      </c>
      <c r="N171" s="143">
        <f t="shared" si="73"/>
        <v>0</v>
      </c>
    </row>
    <row r="172" spans="1:14" x14ac:dyDescent="0.25">
      <c r="A172" s="51" t="s">
        <v>20</v>
      </c>
      <c r="B172" s="55" t="s">
        <v>22</v>
      </c>
      <c r="C172" s="143">
        <f t="shared" si="62"/>
        <v>0</v>
      </c>
      <c r="D172" s="143">
        <f t="shared" si="63"/>
        <v>0</v>
      </c>
      <c r="E172" s="143">
        <f t="shared" si="64"/>
        <v>0</v>
      </c>
      <c r="F172" s="143">
        <f t="shared" si="65"/>
        <v>1.3013288342831552E-5</v>
      </c>
      <c r="G172" s="143">
        <f t="shared" si="66"/>
        <v>0</v>
      </c>
      <c r="H172" s="143">
        <f t="shared" si="67"/>
        <v>0</v>
      </c>
      <c r="I172" s="143">
        <f t="shared" si="68"/>
        <v>0</v>
      </c>
      <c r="J172" s="143">
        <f t="shared" si="69"/>
        <v>0</v>
      </c>
      <c r="K172" s="143">
        <f t="shared" si="70"/>
        <v>0</v>
      </c>
      <c r="L172" s="143">
        <f t="shared" si="71"/>
        <v>0</v>
      </c>
      <c r="M172" s="143">
        <f t="shared" si="72"/>
        <v>0</v>
      </c>
      <c r="N172" s="143">
        <f t="shared" si="73"/>
        <v>0</v>
      </c>
    </row>
    <row r="173" spans="1:14" x14ac:dyDescent="0.25">
      <c r="A173" s="51" t="s">
        <v>11</v>
      </c>
      <c r="B173" s="55" t="s">
        <v>22</v>
      </c>
      <c r="C173" s="143">
        <f t="shared" ref="C173:C179" si="74">C151/$C$139</f>
        <v>7.1156059786689936E-3</v>
      </c>
      <c r="D173" s="143">
        <f t="shared" ref="D173:D179" si="75">D151/$D$139</f>
        <v>6.3032833042500859E-3</v>
      </c>
      <c r="E173" s="143">
        <f t="shared" ref="E173:E179" si="76">E151/$E$139</f>
        <v>4.8021304152525545E-3</v>
      </c>
      <c r="F173" s="143">
        <f t="shared" ref="F173:F179" si="77">F151/$F$139</f>
        <v>2.5952756028812798E-3</v>
      </c>
      <c r="G173" s="143">
        <f t="shared" ref="G173:G179" si="78">G151/$G$139</f>
        <v>2.1065094015066347E-3</v>
      </c>
      <c r="H173" s="143">
        <f t="shared" ref="H173:H179" si="79">H151/$H$139</f>
        <v>1.610045536756542E-3</v>
      </c>
      <c r="I173" s="143">
        <f t="shared" ref="I173:I179" si="80">I151/$I$139</f>
        <v>1.9709702588054296E-3</v>
      </c>
      <c r="J173" s="143">
        <f t="shared" ref="J173:J179" si="81">J151/$J$139</f>
        <v>3.7603899798339408E-3</v>
      </c>
      <c r="K173" s="143">
        <f t="shared" ref="K173:K179" si="82">K151/$K$139</f>
        <v>3.7734631000072025E-3</v>
      </c>
      <c r="L173" s="143">
        <f t="shared" ref="L173:L179" si="83">L151/$L$139</f>
        <v>4.3537816595929767E-3</v>
      </c>
      <c r="M173" s="143">
        <f t="shared" ref="M173:M179" si="84">M151/$M$139</f>
        <v>3.6628708118924907E-3</v>
      </c>
      <c r="N173" s="143">
        <f t="shared" ref="N173:N179" si="85">N151/$N$139</f>
        <v>5.5525383554808393E-3</v>
      </c>
    </row>
    <row r="174" spans="1:14" x14ac:dyDescent="0.25">
      <c r="A174" s="51" t="s">
        <v>6</v>
      </c>
      <c r="B174" s="55" t="s">
        <v>22</v>
      </c>
      <c r="C174" s="143">
        <f t="shared" si="74"/>
        <v>1.7648937935121727E-4</v>
      </c>
      <c r="D174" s="143">
        <f t="shared" si="75"/>
        <v>3.1454483529644984E-4</v>
      </c>
      <c r="E174" s="143">
        <f t="shared" si="76"/>
        <v>1.7820097196614171E-4</v>
      </c>
      <c r="F174" s="143">
        <f t="shared" si="77"/>
        <v>2.8131522797050821E-5</v>
      </c>
      <c r="G174" s="143">
        <f t="shared" si="78"/>
        <v>1.3436357444026954E-5</v>
      </c>
      <c r="H174" s="143">
        <f t="shared" si="79"/>
        <v>3.025104686506171E-5</v>
      </c>
      <c r="I174" s="143">
        <f t="shared" si="80"/>
        <v>0</v>
      </c>
      <c r="J174" s="143">
        <f t="shared" si="81"/>
        <v>1.2287106456554873E-5</v>
      </c>
      <c r="K174" s="143">
        <f t="shared" si="82"/>
        <v>1.289515682624409E-5</v>
      </c>
      <c r="L174" s="143">
        <f t="shared" si="83"/>
        <v>1.5447107223573769E-5</v>
      </c>
      <c r="M174" s="143">
        <f t="shared" si="84"/>
        <v>1.2200786192674967E-4</v>
      </c>
      <c r="N174" s="143">
        <f t="shared" si="85"/>
        <v>1.2105561726078758E-4</v>
      </c>
    </row>
    <row r="175" spans="1:14" x14ac:dyDescent="0.25">
      <c r="A175" s="52" t="s">
        <v>7</v>
      </c>
      <c r="B175" s="55" t="s">
        <v>22</v>
      </c>
      <c r="C175" s="143">
        <f t="shared" si="74"/>
        <v>6.6821208843729455E-4</v>
      </c>
      <c r="D175" s="143">
        <f t="shared" si="75"/>
        <v>6.1390330944045574E-4</v>
      </c>
      <c r="E175" s="143">
        <f t="shared" si="76"/>
        <v>6.6085101495101596E-4</v>
      </c>
      <c r="F175" s="143">
        <f t="shared" si="77"/>
        <v>8.5583026867360032E-4</v>
      </c>
      <c r="G175" s="143">
        <f t="shared" si="78"/>
        <v>7.2428595366601874E-4</v>
      </c>
      <c r="H175" s="143">
        <f t="shared" si="79"/>
        <v>7.8936050443998991E-4</v>
      </c>
      <c r="I175" s="143">
        <f t="shared" si="80"/>
        <v>3.8953965513627769E-4</v>
      </c>
      <c r="J175" s="143">
        <f t="shared" si="81"/>
        <v>8.2752773130387455E-4</v>
      </c>
      <c r="K175" s="143">
        <f t="shared" si="82"/>
        <v>7.8466645176640884E-4</v>
      </c>
      <c r="L175" s="143">
        <f t="shared" si="83"/>
        <v>8.4666642331714483E-4</v>
      </c>
      <c r="M175" s="143">
        <f t="shared" si="84"/>
        <v>7.7309164873165688E-4</v>
      </c>
      <c r="N175" s="143">
        <f t="shared" si="85"/>
        <v>7.1327249583504255E-4</v>
      </c>
    </row>
    <row r="176" spans="1:14" x14ac:dyDescent="0.25">
      <c r="A176" s="52" t="s">
        <v>30</v>
      </c>
      <c r="B176" s="55" t="s">
        <v>22</v>
      </c>
      <c r="C176" s="143">
        <f t="shared" si="74"/>
        <v>7.0269481720178328E-6</v>
      </c>
      <c r="D176" s="143">
        <f t="shared" si="75"/>
        <v>7.7610137704720105E-6</v>
      </c>
      <c r="E176" s="143">
        <f t="shared" si="76"/>
        <v>9.0221411459125942E-6</v>
      </c>
      <c r="F176" s="143">
        <f t="shared" si="77"/>
        <v>9.4279946157248991E-6</v>
      </c>
      <c r="G176" s="143">
        <f t="shared" si="78"/>
        <v>7.2642609078748705E-6</v>
      </c>
      <c r="H176" s="143">
        <f t="shared" si="79"/>
        <v>0</v>
      </c>
      <c r="I176" s="143">
        <f t="shared" si="80"/>
        <v>1.18892376555812E-5</v>
      </c>
      <c r="J176" s="143">
        <f t="shared" si="81"/>
        <v>9.7397540030937949E-6</v>
      </c>
      <c r="K176" s="143">
        <f t="shared" si="82"/>
        <v>7.1971436992773392E-6</v>
      </c>
      <c r="L176" s="143">
        <f t="shared" si="83"/>
        <v>9.41315062123406E-6</v>
      </c>
      <c r="M176" s="143">
        <f t="shared" si="84"/>
        <v>7.8401743627178095E-6</v>
      </c>
      <c r="N176" s="143">
        <f t="shared" si="85"/>
        <v>7.8584836035352623E-6</v>
      </c>
    </row>
    <row r="177" spans="1:14" x14ac:dyDescent="0.25">
      <c r="A177" s="52" t="s">
        <v>37</v>
      </c>
      <c r="B177" s="55" t="s">
        <v>22</v>
      </c>
      <c r="C177" s="143">
        <f t="shared" si="74"/>
        <v>8.5554862610122996E-3</v>
      </c>
      <c r="D177" s="143">
        <f t="shared" si="75"/>
        <v>5.6640600688225441E-2</v>
      </c>
      <c r="E177" s="143">
        <f t="shared" si="76"/>
        <v>4.2720552291167502E-2</v>
      </c>
      <c r="F177" s="143">
        <f t="shared" si="77"/>
        <v>4.1425700952342048E-2</v>
      </c>
      <c r="G177" s="143">
        <f t="shared" si="78"/>
        <v>3.8259940490804271E-2</v>
      </c>
      <c r="H177" s="143">
        <f t="shared" si="79"/>
        <v>3.8324501774255136E-2</v>
      </c>
      <c r="I177" s="143">
        <f t="shared" si="80"/>
        <v>3.7288816057636363E-2</v>
      </c>
      <c r="J177" s="143">
        <f t="shared" si="81"/>
        <v>3.72159848675385E-2</v>
      </c>
      <c r="K177" s="143">
        <f t="shared" si="82"/>
        <v>3.4494564264485737E-2</v>
      </c>
      <c r="L177" s="143">
        <f t="shared" si="83"/>
        <v>3.4513928618690161E-2</v>
      </c>
      <c r="M177" s="143">
        <f t="shared" si="84"/>
        <v>2.929572144952421E-2</v>
      </c>
      <c r="N177" s="143">
        <f t="shared" si="85"/>
        <v>3.5083482196390722E-2</v>
      </c>
    </row>
    <row r="178" spans="1:14" x14ac:dyDescent="0.25">
      <c r="A178" s="52" t="s">
        <v>38</v>
      </c>
      <c r="B178" s="55" t="s">
        <v>22</v>
      </c>
      <c r="C178" s="143">
        <f t="shared" si="74"/>
        <v>0.15603134101244143</v>
      </c>
      <c r="D178" s="143">
        <f t="shared" si="75"/>
        <v>0.2153992575593501</v>
      </c>
      <c r="E178" s="143">
        <f t="shared" si="76"/>
        <v>0.21005661018737293</v>
      </c>
      <c r="F178" s="143">
        <f t="shared" si="77"/>
        <v>0.20139667502417158</v>
      </c>
      <c r="G178" s="143">
        <f t="shared" si="78"/>
        <v>0.22528636991742793</v>
      </c>
      <c r="H178" s="143">
        <f t="shared" si="79"/>
        <v>0.26161318485278345</v>
      </c>
      <c r="I178" s="143">
        <f t="shared" si="80"/>
        <v>0.26258151968682741</v>
      </c>
      <c r="J178" s="143">
        <f t="shared" si="81"/>
        <v>0.26294272501999727</v>
      </c>
      <c r="K178" s="143">
        <f t="shared" si="82"/>
        <v>0.24184384184136465</v>
      </c>
      <c r="L178" s="143">
        <f t="shared" si="83"/>
        <v>0.24609094568411927</v>
      </c>
      <c r="M178" s="143">
        <f t="shared" si="84"/>
        <v>0.22027176657732636</v>
      </c>
      <c r="N178" s="143">
        <f t="shared" si="85"/>
        <v>0.21728688124679993</v>
      </c>
    </row>
    <row r="179" spans="1:14" x14ac:dyDescent="0.25">
      <c r="A179" s="52" t="s">
        <v>29</v>
      </c>
      <c r="B179" s="55" t="s">
        <v>26</v>
      </c>
      <c r="C179" s="143">
        <f t="shared" si="74"/>
        <v>0.10648764758597352</v>
      </c>
      <c r="D179" s="143">
        <f t="shared" si="75"/>
        <v>8.3441135857423368E-2</v>
      </c>
      <c r="E179" s="143">
        <f t="shared" si="76"/>
        <v>6.6790544401018295E-2</v>
      </c>
      <c r="F179" s="143">
        <f t="shared" si="77"/>
        <v>4.4484507328583826E-2</v>
      </c>
      <c r="G179" s="143">
        <f t="shared" si="78"/>
        <v>2.0772899010552952E-2</v>
      </c>
      <c r="H179" s="143">
        <f t="shared" si="79"/>
        <v>1.418031020336794E-2</v>
      </c>
      <c r="I179" s="143">
        <f t="shared" si="80"/>
        <v>1.1818002707854871E-2</v>
      </c>
      <c r="J179" s="143">
        <f t="shared" si="81"/>
        <v>1.523039235420485E-2</v>
      </c>
      <c r="K179" s="143">
        <f t="shared" si="82"/>
        <v>2.0201405624333164E-2</v>
      </c>
      <c r="L179" s="143">
        <f t="shared" si="83"/>
        <v>4.0037219013553164E-2</v>
      </c>
      <c r="M179" s="143">
        <f t="shared" si="84"/>
        <v>4.9718176781855791E-2</v>
      </c>
      <c r="N179" s="143">
        <f t="shared" si="85"/>
        <v>6.6823172819800394E-2</v>
      </c>
    </row>
  </sheetData>
  <mergeCells count="2">
    <mergeCell ref="A1:N1"/>
    <mergeCell ref="A58:N58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73"/>
  <sheetViews>
    <sheetView zoomScaleNormal="100" workbookViewId="0">
      <pane xSplit="2" ySplit="2" topLeftCell="I124" activePane="bottomRight" state="frozen"/>
      <selection activeCell="C129" sqref="C129:E129"/>
      <selection pane="topRight" activeCell="C129" sqref="C129:E129"/>
      <selection pane="bottomLeft" activeCell="C129" sqref="C129:E129"/>
      <selection pane="bottomRight" activeCell="C148" sqref="C148"/>
    </sheetView>
  </sheetViews>
  <sheetFormatPr defaultRowHeight="12.5" x14ac:dyDescent="0.25"/>
  <cols>
    <col min="1" max="1" width="33.54296875" bestFit="1" customWidth="1"/>
    <col min="3" max="9" width="11.7265625" bestFit="1" customWidth="1"/>
    <col min="10" max="10" width="12.7265625" bestFit="1" customWidth="1"/>
    <col min="11" max="14" width="11.7265625" bestFit="1" customWidth="1"/>
    <col min="15" max="15" width="11.1796875" bestFit="1" customWidth="1"/>
    <col min="16" max="16" width="10.7265625" bestFit="1" customWidth="1"/>
  </cols>
  <sheetData>
    <row r="1" spans="1:16" ht="13" x14ac:dyDescent="0.3">
      <c r="A1" s="344" t="s">
        <v>19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</row>
    <row r="2" spans="1:16" ht="13.5" thickBot="1" x14ac:dyDescent="0.35">
      <c r="A2" s="5" t="s">
        <v>14</v>
      </c>
      <c r="B2" s="5" t="s">
        <v>15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  <c r="N2" s="6">
        <v>12</v>
      </c>
    </row>
    <row r="3" spans="1:16" ht="13" thickTop="1" x14ac:dyDescent="0.25">
      <c r="A3" s="27" t="s">
        <v>8</v>
      </c>
      <c r="B3" s="28" t="s">
        <v>9</v>
      </c>
      <c r="C3" s="12">
        <f t="shared" ref="C3:N3" si="0">C21+C39</f>
        <v>9679.5020000000004</v>
      </c>
      <c r="D3" s="12">
        <f t="shared" si="0"/>
        <v>9982.0810000000001</v>
      </c>
      <c r="E3" s="12">
        <f t="shared" si="0"/>
        <v>11330.047</v>
      </c>
      <c r="F3" s="12">
        <f t="shared" si="0"/>
        <v>10686.273999999999</v>
      </c>
      <c r="G3" s="12">
        <f t="shared" si="0"/>
        <v>15951.224</v>
      </c>
      <c r="H3" s="12">
        <f t="shared" si="0"/>
        <v>10630.535</v>
      </c>
      <c r="I3" s="12">
        <f t="shared" si="0"/>
        <v>11837.376</v>
      </c>
      <c r="J3" s="12">
        <f t="shared" si="0"/>
        <v>24893.643</v>
      </c>
      <c r="K3" s="12">
        <f t="shared" si="0"/>
        <v>20788.105</v>
      </c>
      <c r="L3" s="12">
        <f t="shared" si="0"/>
        <v>21639.717000000001</v>
      </c>
      <c r="M3" s="12">
        <f t="shared" si="0"/>
        <v>20077.462</v>
      </c>
      <c r="N3" s="12">
        <f t="shared" si="0"/>
        <v>18765.858</v>
      </c>
      <c r="O3" s="135">
        <f>SUM(C3:N4,C18:N18)</f>
        <v>352106.53799999994</v>
      </c>
    </row>
    <row r="4" spans="1:16" x14ac:dyDescent="0.25">
      <c r="A4" s="27" t="s">
        <v>0</v>
      </c>
      <c r="B4" s="28" t="s">
        <v>9</v>
      </c>
      <c r="C4" s="12">
        <f t="shared" ref="C4:N4" si="1">C22+C40</f>
        <v>3.335</v>
      </c>
      <c r="D4" s="12">
        <f t="shared" si="1"/>
        <v>2.452</v>
      </c>
      <c r="E4" s="12">
        <f t="shared" si="1"/>
        <v>1.55</v>
      </c>
      <c r="F4" s="12">
        <f t="shared" si="1"/>
        <v>1.0289999999999999</v>
      </c>
      <c r="G4" s="12">
        <f t="shared" si="1"/>
        <v>0.22</v>
      </c>
      <c r="H4" s="12">
        <f t="shared" si="1"/>
        <v>0.61399999999999999</v>
      </c>
      <c r="I4" s="12">
        <f t="shared" si="1"/>
        <v>3.504</v>
      </c>
      <c r="J4" s="12">
        <f t="shared" si="1"/>
        <v>0.53200000000000003</v>
      </c>
      <c r="K4" s="12">
        <f t="shared" si="1"/>
        <v>6.2519999999999998</v>
      </c>
      <c r="L4" s="12">
        <f t="shared" si="1"/>
        <v>3.5470000000000002</v>
      </c>
      <c r="M4" s="12">
        <f t="shared" si="1"/>
        <v>0.68500000000000005</v>
      </c>
      <c r="N4" s="12">
        <f t="shared" si="1"/>
        <v>2.984</v>
      </c>
    </row>
    <row r="5" spans="1:16" x14ac:dyDescent="0.25">
      <c r="A5" s="27" t="s">
        <v>1</v>
      </c>
      <c r="B5" s="28" t="s">
        <v>9</v>
      </c>
      <c r="C5" s="12">
        <f t="shared" ref="C5:N5" si="2">C23+C41</f>
        <v>29564.902999999998</v>
      </c>
      <c r="D5" s="12">
        <f t="shared" si="2"/>
        <v>29145.392</v>
      </c>
      <c r="E5" s="12">
        <f t="shared" si="2"/>
        <v>34900.838000000003</v>
      </c>
      <c r="F5" s="12">
        <f t="shared" si="2"/>
        <v>27347.598999999998</v>
      </c>
      <c r="G5" s="12">
        <f t="shared" si="2"/>
        <v>40976.940999999999</v>
      </c>
      <c r="H5" s="12">
        <f t="shared" si="2"/>
        <v>21992.071</v>
      </c>
      <c r="I5" s="12">
        <f t="shared" si="2"/>
        <v>36569.534</v>
      </c>
      <c r="J5" s="12">
        <f t="shared" si="2"/>
        <v>40608.082000000002</v>
      </c>
      <c r="K5" s="12">
        <f t="shared" si="2"/>
        <v>37977.010999999999</v>
      </c>
      <c r="L5" s="12">
        <f t="shared" si="2"/>
        <v>39642.557999999997</v>
      </c>
      <c r="M5" s="12">
        <f t="shared" si="2"/>
        <v>36660.5</v>
      </c>
      <c r="N5" s="12">
        <f t="shared" si="2"/>
        <v>36092.877</v>
      </c>
      <c r="O5" s="135">
        <f>SUM(C5:N6,C17:N17)</f>
        <v>470055.45999999996</v>
      </c>
    </row>
    <row r="6" spans="1:16" x14ac:dyDescent="0.25">
      <c r="A6" s="107" t="s">
        <v>40</v>
      </c>
      <c r="B6" s="28" t="s">
        <v>9</v>
      </c>
      <c r="C6" s="12">
        <f t="shared" ref="C6:I18" si="3">C24+C42</f>
        <v>0</v>
      </c>
      <c r="D6" s="12">
        <f t="shared" si="3"/>
        <v>0.60699999999999998</v>
      </c>
      <c r="E6" s="12">
        <f t="shared" si="3"/>
        <v>0</v>
      </c>
      <c r="F6" s="12">
        <f t="shared" si="3"/>
        <v>0</v>
      </c>
      <c r="G6" s="12">
        <f t="shared" si="3"/>
        <v>0</v>
      </c>
      <c r="H6" s="12">
        <f t="shared" si="3"/>
        <v>0</v>
      </c>
      <c r="I6" s="12">
        <f t="shared" si="3"/>
        <v>0</v>
      </c>
      <c r="J6" s="12">
        <f>J24+J42+J54</f>
        <v>9750.3279999999995</v>
      </c>
      <c r="K6" s="12">
        <f>K24+K42+K54</f>
        <v>8971.4680000000008</v>
      </c>
      <c r="L6" s="12">
        <f>L24+L42+L54</f>
        <v>7707.6959999999999</v>
      </c>
      <c r="M6" s="12">
        <f>M24+M42+M54</f>
        <v>7697.308</v>
      </c>
      <c r="N6" s="12">
        <f>N24+N42+N54</f>
        <v>9781.2579999999998</v>
      </c>
    </row>
    <row r="7" spans="1:16" x14ac:dyDescent="0.25">
      <c r="A7" s="27" t="s">
        <v>2</v>
      </c>
      <c r="B7" s="28" t="s">
        <v>9</v>
      </c>
      <c r="C7" s="12">
        <f t="shared" si="3"/>
        <v>20298.088</v>
      </c>
      <c r="D7" s="12">
        <f t="shared" si="3"/>
        <v>21328.674999999999</v>
      </c>
      <c r="E7" s="12">
        <f t="shared" si="3"/>
        <v>26150.327000000001</v>
      </c>
      <c r="F7" s="12">
        <f t="shared" si="3"/>
        <v>20992.416000000001</v>
      </c>
      <c r="G7" s="12">
        <f t="shared" si="3"/>
        <v>22322.800999999999</v>
      </c>
      <c r="H7" s="12">
        <f t="shared" si="3"/>
        <v>14422.735000000001</v>
      </c>
      <c r="I7" s="12">
        <f t="shared" si="3"/>
        <v>18494.654999999999</v>
      </c>
      <c r="J7" s="12">
        <f t="shared" ref="J7:N18" si="4">J25+J43</f>
        <v>24228.414999999997</v>
      </c>
      <c r="K7" s="12">
        <f t="shared" si="4"/>
        <v>20393.117999999999</v>
      </c>
      <c r="L7" s="12">
        <f>L25+L43</f>
        <v>19288.267</v>
      </c>
      <c r="M7" s="12">
        <f t="shared" si="4"/>
        <v>19345.255000000001</v>
      </c>
      <c r="N7" s="12">
        <f t="shared" si="4"/>
        <v>18543.688999999998</v>
      </c>
      <c r="O7" s="135">
        <f>SUM(C7:N7)</f>
        <v>245808.44099999999</v>
      </c>
    </row>
    <row r="8" spans="1:16" x14ac:dyDescent="0.25">
      <c r="A8" s="27" t="s">
        <v>39</v>
      </c>
      <c r="B8" s="28" t="s">
        <v>9</v>
      </c>
      <c r="C8" s="12">
        <f t="shared" si="3"/>
        <v>0</v>
      </c>
      <c r="D8" s="12">
        <f t="shared" si="3"/>
        <v>0</v>
      </c>
      <c r="E8" s="12">
        <f t="shared" si="3"/>
        <v>0</v>
      </c>
      <c r="F8" s="12">
        <f t="shared" si="3"/>
        <v>234.33</v>
      </c>
      <c r="G8" s="12">
        <f t="shared" si="3"/>
        <v>702.99</v>
      </c>
      <c r="H8" s="12">
        <f t="shared" si="3"/>
        <v>1075.354</v>
      </c>
      <c r="I8" s="12">
        <f t="shared" si="3"/>
        <v>1236.9839999999999</v>
      </c>
      <c r="J8" s="12">
        <f t="shared" si="4"/>
        <v>1722.5519999999999</v>
      </c>
      <c r="K8" s="12">
        <f t="shared" si="4"/>
        <v>1141.498</v>
      </c>
      <c r="L8" s="12">
        <f t="shared" si="4"/>
        <v>1394.5150000000001</v>
      </c>
      <c r="M8" s="12">
        <f t="shared" si="4"/>
        <v>590.11</v>
      </c>
      <c r="N8" s="12">
        <f t="shared" si="4"/>
        <v>544.91</v>
      </c>
      <c r="O8" s="135">
        <f>SUM(C8:N8)</f>
        <v>8643.2430000000004</v>
      </c>
      <c r="P8" s="289">
        <f>O8*(330.1)</f>
        <v>2853134.5143000004</v>
      </c>
    </row>
    <row r="9" spans="1:16" x14ac:dyDescent="0.25">
      <c r="A9" s="27" t="s">
        <v>35</v>
      </c>
      <c r="B9" s="28" t="s">
        <v>36</v>
      </c>
      <c r="C9" s="12">
        <f t="shared" si="3"/>
        <v>3.8</v>
      </c>
      <c r="D9" s="12">
        <f t="shared" si="3"/>
        <v>70.959999999999994</v>
      </c>
      <c r="E9" s="12">
        <f t="shared" si="3"/>
        <v>4</v>
      </c>
      <c r="F9" s="12">
        <f t="shared" si="3"/>
        <v>3.6</v>
      </c>
      <c r="G9" s="12">
        <f t="shared" si="3"/>
        <v>20.54</v>
      </c>
      <c r="H9" s="12">
        <f t="shared" si="3"/>
        <v>3.6</v>
      </c>
      <c r="I9" s="12">
        <f t="shared" si="3"/>
        <v>3.7</v>
      </c>
      <c r="J9" s="12">
        <f t="shared" si="4"/>
        <v>3.9</v>
      </c>
      <c r="K9" s="12">
        <f t="shared" si="4"/>
        <v>3.8</v>
      </c>
      <c r="L9" s="12">
        <f t="shared" si="4"/>
        <v>3.8</v>
      </c>
      <c r="M9" s="12">
        <f t="shared" si="4"/>
        <v>6.9</v>
      </c>
      <c r="N9" s="12">
        <f t="shared" si="4"/>
        <v>10.6</v>
      </c>
    </row>
    <row r="10" spans="1:16" x14ac:dyDescent="0.25">
      <c r="A10" s="27" t="s">
        <v>4</v>
      </c>
      <c r="B10" s="28" t="s">
        <v>9</v>
      </c>
      <c r="C10" s="12">
        <f t="shared" si="3"/>
        <v>25.818999999999999</v>
      </c>
      <c r="D10" s="12">
        <f t="shared" si="3"/>
        <v>0.51300000000000001</v>
      </c>
      <c r="E10" s="12">
        <f t="shared" si="3"/>
        <v>23.802999999999997</v>
      </c>
      <c r="F10" s="12">
        <f t="shared" si="3"/>
        <v>3.8759999999999999</v>
      </c>
      <c r="G10" s="12">
        <f t="shared" si="3"/>
        <v>18.056000000000001</v>
      </c>
      <c r="H10" s="12">
        <f t="shared" si="3"/>
        <v>6.2910000000000004</v>
      </c>
      <c r="I10" s="12">
        <f t="shared" si="3"/>
        <v>28.129000000000001</v>
      </c>
      <c r="J10" s="12">
        <f t="shared" si="4"/>
        <v>3.8679999999999999</v>
      </c>
      <c r="K10" s="12">
        <f t="shared" si="4"/>
        <v>3.9140000000000001</v>
      </c>
      <c r="L10" s="12">
        <f t="shared" si="4"/>
        <v>30.917999999999999</v>
      </c>
      <c r="M10" s="12">
        <f t="shared" si="4"/>
        <v>8.4719999999999995</v>
      </c>
      <c r="N10" s="12">
        <f t="shared" si="4"/>
        <v>0.16500000000000001</v>
      </c>
    </row>
    <row r="11" spans="1:16" x14ac:dyDescent="0.25">
      <c r="A11" s="27" t="s">
        <v>5</v>
      </c>
      <c r="B11" s="28" t="s">
        <v>9</v>
      </c>
      <c r="C11" s="12">
        <f t="shared" si="3"/>
        <v>3.2269999999999999</v>
      </c>
      <c r="D11" s="12">
        <f t="shared" si="3"/>
        <v>2.766</v>
      </c>
      <c r="E11" s="12">
        <f t="shared" si="3"/>
        <v>25.873000000000001</v>
      </c>
      <c r="F11" s="12">
        <f t="shared" si="3"/>
        <v>47.392000000000003</v>
      </c>
      <c r="G11" s="12">
        <f t="shared" si="3"/>
        <v>26.48</v>
      </c>
      <c r="H11" s="12">
        <f t="shared" si="3"/>
        <v>31.683</v>
      </c>
      <c r="I11" s="12">
        <f t="shared" si="3"/>
        <v>27.004999999999999</v>
      </c>
      <c r="J11" s="12">
        <f t="shared" si="4"/>
        <v>55.093000000000004</v>
      </c>
      <c r="K11" s="12">
        <f t="shared" si="4"/>
        <v>13.986000000000001</v>
      </c>
      <c r="L11" s="12">
        <f t="shared" si="4"/>
        <v>39.334000000000003</v>
      </c>
      <c r="M11" s="12">
        <f t="shared" si="4"/>
        <v>40.771999999999998</v>
      </c>
      <c r="N11" s="12">
        <f t="shared" si="4"/>
        <v>13.711</v>
      </c>
      <c r="O11" s="135">
        <f>SUM(C11:N11)</f>
        <v>327.322</v>
      </c>
    </row>
    <row r="12" spans="1:16" x14ac:dyDescent="0.25">
      <c r="A12" s="107" t="s">
        <v>43</v>
      </c>
      <c r="B12" s="28" t="s">
        <v>36</v>
      </c>
      <c r="C12" s="12">
        <f t="shared" si="3"/>
        <v>75669.695000000007</v>
      </c>
      <c r="D12" s="12">
        <f t="shared" si="3"/>
        <v>75268.490000000005</v>
      </c>
      <c r="E12" s="12">
        <f t="shared" si="3"/>
        <v>66250.95</v>
      </c>
      <c r="F12" s="12">
        <f t="shared" si="3"/>
        <v>45076.41</v>
      </c>
      <c r="G12" s="12">
        <f t="shared" si="3"/>
        <v>24930.9</v>
      </c>
      <c r="H12" s="12">
        <f t="shared" si="3"/>
        <v>14723.5</v>
      </c>
      <c r="I12" s="12">
        <f t="shared" si="3"/>
        <v>11436.43</v>
      </c>
      <c r="J12" s="12">
        <f t="shared" si="4"/>
        <v>14999.84</v>
      </c>
      <c r="K12" s="12">
        <f t="shared" si="4"/>
        <v>18117.86</v>
      </c>
      <c r="L12" s="12">
        <f t="shared" si="4"/>
        <v>38097.35</v>
      </c>
      <c r="M12" s="12">
        <f t="shared" si="4"/>
        <v>44290.79</v>
      </c>
      <c r="N12" s="12">
        <f t="shared" si="4"/>
        <v>49906.83</v>
      </c>
    </row>
    <row r="13" spans="1:16" x14ac:dyDescent="0.25">
      <c r="A13" s="27" t="s">
        <v>11</v>
      </c>
      <c r="B13" s="28" t="s">
        <v>10</v>
      </c>
      <c r="C13" s="12">
        <f t="shared" si="3"/>
        <v>10069.93</v>
      </c>
      <c r="D13" s="12">
        <f t="shared" si="3"/>
        <v>10097.684999999999</v>
      </c>
      <c r="E13" s="12">
        <f t="shared" si="3"/>
        <v>9692.2919999999995</v>
      </c>
      <c r="F13" s="12">
        <f t="shared" si="3"/>
        <v>4603.9930000000004</v>
      </c>
      <c r="G13" s="12">
        <f t="shared" si="3"/>
        <v>3140.6550000000002</v>
      </c>
      <c r="H13" s="12">
        <f t="shared" si="3"/>
        <v>4032.002</v>
      </c>
      <c r="I13" s="12">
        <f t="shared" si="3"/>
        <v>4259.58</v>
      </c>
      <c r="J13" s="12">
        <f t="shared" si="4"/>
        <v>4461.4080000000004</v>
      </c>
      <c r="K13" s="12">
        <f t="shared" si="4"/>
        <v>5397.0519999999997</v>
      </c>
      <c r="L13" s="12">
        <f t="shared" si="4"/>
        <v>7523.3509999999997</v>
      </c>
      <c r="M13" s="12">
        <f t="shared" si="4"/>
        <v>10310.816999999999</v>
      </c>
      <c r="N13" s="12">
        <f t="shared" si="4"/>
        <v>10258.204</v>
      </c>
    </row>
    <row r="14" spans="1:16" x14ac:dyDescent="0.25">
      <c r="A14" s="27" t="s">
        <v>6</v>
      </c>
      <c r="B14" s="28" t="s">
        <v>10</v>
      </c>
      <c r="C14" s="12">
        <f t="shared" si="3"/>
        <v>100.036</v>
      </c>
      <c r="D14" s="12">
        <f t="shared" si="3"/>
        <v>121.09099999999999</v>
      </c>
      <c r="E14" s="12">
        <f t="shared" si="3"/>
        <v>254.99299999999999</v>
      </c>
      <c r="F14" s="12">
        <f t="shared" si="3"/>
        <v>202.738</v>
      </c>
      <c r="G14" s="12">
        <f t="shared" si="3"/>
        <v>170.40700000000001</v>
      </c>
      <c r="H14" s="12">
        <f t="shared" si="3"/>
        <v>113.53</v>
      </c>
      <c r="I14" s="12">
        <f t="shared" si="3"/>
        <v>27.044</v>
      </c>
      <c r="J14" s="12">
        <f t="shared" si="4"/>
        <v>164.053</v>
      </c>
      <c r="K14" s="12">
        <f t="shared" si="4"/>
        <v>160.57499999999999</v>
      </c>
      <c r="L14" s="12">
        <f t="shared" si="4"/>
        <v>217.37299999999999</v>
      </c>
      <c r="M14" s="12">
        <f t="shared" si="4"/>
        <v>260.80500000000001</v>
      </c>
      <c r="N14" s="12">
        <f t="shared" si="4"/>
        <v>428.60699999999997</v>
      </c>
    </row>
    <row r="15" spans="1:16" x14ac:dyDescent="0.25">
      <c r="A15" s="66" t="s">
        <v>7</v>
      </c>
      <c r="B15" s="67" t="s">
        <v>10</v>
      </c>
      <c r="C15" s="12">
        <f t="shared" si="3"/>
        <v>165.27</v>
      </c>
      <c r="D15" s="12">
        <f t="shared" si="3"/>
        <v>132.26499999999999</v>
      </c>
      <c r="E15" s="12">
        <f t="shared" si="3"/>
        <v>183.29300000000001</v>
      </c>
      <c r="F15" s="12">
        <f t="shared" si="3"/>
        <v>174.47</v>
      </c>
      <c r="G15" s="12">
        <f t="shared" si="3"/>
        <v>197.631</v>
      </c>
      <c r="H15" s="12">
        <f t="shared" si="3"/>
        <v>204.13300000000001</v>
      </c>
      <c r="I15" s="12">
        <f t="shared" si="3"/>
        <v>216.75</v>
      </c>
      <c r="J15" s="12">
        <f t="shared" si="4"/>
        <v>224.327</v>
      </c>
      <c r="K15" s="12">
        <f t="shared" si="4"/>
        <v>208.39099999999999</v>
      </c>
      <c r="L15" s="12">
        <f t="shared" si="4"/>
        <v>192.01400000000001</v>
      </c>
      <c r="M15" s="12">
        <f t="shared" si="4"/>
        <v>199.53100000000001</v>
      </c>
      <c r="N15" s="12">
        <f t="shared" si="4"/>
        <v>196.83799999999999</v>
      </c>
    </row>
    <row r="16" spans="1:16" x14ac:dyDescent="0.25">
      <c r="A16" s="66" t="s">
        <v>30</v>
      </c>
      <c r="B16" s="67" t="s">
        <v>10</v>
      </c>
      <c r="C16" s="12">
        <f t="shared" si="3"/>
        <v>1.419</v>
      </c>
      <c r="D16" s="12">
        <f t="shared" si="3"/>
        <v>1.74</v>
      </c>
      <c r="E16" s="12">
        <f t="shared" si="3"/>
        <v>2.98</v>
      </c>
      <c r="F16" s="12">
        <f t="shared" si="3"/>
        <v>2.9359999999999999</v>
      </c>
      <c r="G16" s="12">
        <f t="shared" si="3"/>
        <v>3.2930000000000001</v>
      </c>
      <c r="H16" s="12">
        <f t="shared" si="3"/>
        <v>3.9870000000000001</v>
      </c>
      <c r="I16" s="12">
        <f t="shared" si="3"/>
        <v>5.4489999999999998</v>
      </c>
      <c r="J16" s="12">
        <f t="shared" si="4"/>
        <v>0</v>
      </c>
      <c r="K16" s="12">
        <f t="shared" si="4"/>
        <v>3.5859999999999999</v>
      </c>
      <c r="L16" s="12">
        <f t="shared" si="4"/>
        <v>4.2569999999999997</v>
      </c>
      <c r="M16" s="12">
        <f t="shared" si="4"/>
        <v>4.3390000000000004</v>
      </c>
      <c r="N16" s="12">
        <f t="shared" si="4"/>
        <v>3.8759999999999999</v>
      </c>
    </row>
    <row r="17" spans="1:14" x14ac:dyDescent="0.25">
      <c r="A17" s="66" t="s">
        <v>37</v>
      </c>
      <c r="B17" s="67" t="s">
        <v>9</v>
      </c>
      <c r="C17" s="12">
        <f t="shared" si="3"/>
        <v>2590.683</v>
      </c>
      <c r="D17" s="12">
        <f t="shared" si="3"/>
        <v>1403.249</v>
      </c>
      <c r="E17" s="12">
        <f t="shared" si="3"/>
        <v>2694.3870000000002</v>
      </c>
      <c r="F17" s="12">
        <f t="shared" si="3"/>
        <v>2793.7559999999999</v>
      </c>
      <c r="G17" s="12">
        <f t="shared" si="3"/>
        <v>3286.7269999999999</v>
      </c>
      <c r="H17" s="12">
        <f t="shared" si="3"/>
        <v>1899.6869999999999</v>
      </c>
      <c r="I17" s="12">
        <f t="shared" si="3"/>
        <v>0</v>
      </c>
      <c r="J17" s="12">
        <f t="shared" si="4"/>
        <v>0</v>
      </c>
      <c r="K17" s="12">
        <f t="shared" si="4"/>
        <v>0</v>
      </c>
      <c r="L17" s="12">
        <f t="shared" si="4"/>
        <v>0</v>
      </c>
      <c r="M17" s="12">
        <f t="shared" si="4"/>
        <v>0</v>
      </c>
      <c r="N17" s="12">
        <f t="shared" si="4"/>
        <v>0</v>
      </c>
    </row>
    <row r="18" spans="1:14" x14ac:dyDescent="0.25">
      <c r="A18" s="66" t="s">
        <v>38</v>
      </c>
      <c r="B18" s="67" t="s">
        <v>9</v>
      </c>
      <c r="C18" s="12">
        <f t="shared" si="3"/>
        <v>14619.975</v>
      </c>
      <c r="D18" s="12">
        <f t="shared" si="3"/>
        <v>14456.956</v>
      </c>
      <c r="E18" s="12">
        <f t="shared" si="3"/>
        <v>15772.803</v>
      </c>
      <c r="F18" s="12">
        <f t="shared" si="3"/>
        <v>16329.721</v>
      </c>
      <c r="G18" s="12">
        <f t="shared" si="3"/>
        <v>18670.532999999999</v>
      </c>
      <c r="H18" s="12">
        <f t="shared" si="3"/>
        <v>20117.587</v>
      </c>
      <c r="I18" s="12">
        <f t="shared" si="3"/>
        <v>21943.066999999999</v>
      </c>
      <c r="J18" s="12">
        <f t="shared" si="4"/>
        <v>9750.3279999999995</v>
      </c>
      <c r="K18" s="12">
        <f t="shared" si="4"/>
        <v>8971.4680000000008</v>
      </c>
      <c r="L18" s="12">
        <f t="shared" si="4"/>
        <v>7707.6959999999999</v>
      </c>
      <c r="M18" s="12">
        <f t="shared" si="4"/>
        <v>7697.308</v>
      </c>
      <c r="N18" s="12">
        <f t="shared" si="4"/>
        <v>9780.5679999999993</v>
      </c>
    </row>
    <row r="19" spans="1:14" s="130" customFormat="1" x14ac:dyDescent="0.25">
      <c r="A19" s="131"/>
      <c r="B19" s="132"/>
      <c r="C19" s="133">
        <f>(C18+C3+C4)/1000</f>
        <v>24.302811999999999</v>
      </c>
      <c r="D19" s="133">
        <f t="shared" ref="D19:N19" si="5">(D18+D3+D4)/1000</f>
        <v>24.441489000000001</v>
      </c>
      <c r="E19" s="133">
        <f t="shared" si="5"/>
        <v>27.104399999999998</v>
      </c>
      <c r="F19" s="133">
        <f t="shared" si="5"/>
        <v>27.017023999999999</v>
      </c>
      <c r="G19" s="133">
        <f t="shared" si="5"/>
        <v>34.621977000000001</v>
      </c>
      <c r="H19" s="133">
        <f t="shared" si="5"/>
        <v>30.748736000000001</v>
      </c>
      <c r="I19" s="133">
        <f t="shared" si="5"/>
        <v>33.783946999999998</v>
      </c>
      <c r="J19" s="133">
        <f t="shared" si="5"/>
        <v>34.644503</v>
      </c>
      <c r="K19" s="133">
        <f t="shared" si="5"/>
        <v>29.765825</v>
      </c>
      <c r="L19" s="133">
        <f t="shared" si="5"/>
        <v>29.350960000000001</v>
      </c>
      <c r="M19" s="133">
        <f t="shared" si="5"/>
        <v>27.775455000000001</v>
      </c>
      <c r="N19" s="133">
        <f t="shared" si="5"/>
        <v>28.549409999999998</v>
      </c>
    </row>
    <row r="20" spans="1:14" ht="13.5" thickBot="1" x14ac:dyDescent="0.35">
      <c r="A20" s="120" t="s">
        <v>16</v>
      </c>
      <c r="B20" s="120" t="s">
        <v>15</v>
      </c>
      <c r="C20" s="62">
        <v>1</v>
      </c>
      <c r="D20" s="62">
        <v>2</v>
      </c>
      <c r="E20" s="62">
        <v>3</v>
      </c>
      <c r="F20" s="62">
        <v>4</v>
      </c>
      <c r="G20" s="62">
        <v>5</v>
      </c>
      <c r="H20" s="62">
        <v>6</v>
      </c>
      <c r="I20" s="62">
        <v>7</v>
      </c>
      <c r="J20" s="62">
        <v>8</v>
      </c>
      <c r="K20" s="62">
        <v>9</v>
      </c>
      <c r="L20" s="62">
        <v>10</v>
      </c>
      <c r="M20" s="62">
        <v>11</v>
      </c>
      <c r="N20" s="62">
        <v>12</v>
      </c>
    </row>
    <row r="21" spans="1:14" ht="13" thickTop="1" x14ac:dyDescent="0.25">
      <c r="A21" s="27" t="s">
        <v>8</v>
      </c>
      <c r="B21" s="28" t="s">
        <v>9</v>
      </c>
      <c r="C21" s="21"/>
      <c r="D21" s="25"/>
      <c r="E21" s="26"/>
      <c r="F21" s="21"/>
      <c r="G21" s="25"/>
      <c r="H21" s="25"/>
      <c r="I21" s="25"/>
      <c r="J21" s="25"/>
      <c r="K21" s="25"/>
      <c r="L21" s="25"/>
      <c r="M21" s="25"/>
      <c r="N21" s="25"/>
    </row>
    <row r="22" spans="1:14" x14ac:dyDescent="0.25">
      <c r="A22" s="27" t="s">
        <v>0</v>
      </c>
      <c r="B22" s="28" t="s">
        <v>9</v>
      </c>
      <c r="C22" s="10">
        <v>2.117</v>
      </c>
      <c r="D22" s="9">
        <v>1.2E-2</v>
      </c>
      <c r="E22" s="24">
        <v>0.33400000000000002</v>
      </c>
      <c r="F22" s="24"/>
      <c r="G22" s="43">
        <v>0.22</v>
      </c>
      <c r="H22" s="43"/>
      <c r="I22" s="43">
        <v>0.28599999999999998</v>
      </c>
      <c r="J22" s="10">
        <v>0.11799999999999999</v>
      </c>
      <c r="K22" s="10">
        <v>0.11899999999999999</v>
      </c>
      <c r="L22" s="10"/>
      <c r="M22" s="43">
        <v>0.28199999999999997</v>
      </c>
      <c r="N22" s="43">
        <v>0.33400000000000002</v>
      </c>
    </row>
    <row r="23" spans="1:14" x14ac:dyDescent="0.25">
      <c r="A23" s="27" t="s">
        <v>1</v>
      </c>
      <c r="B23" s="28" t="s">
        <v>9</v>
      </c>
      <c r="C23" s="43"/>
      <c r="D23" s="9"/>
      <c r="E23" s="24">
        <v>1.51</v>
      </c>
      <c r="F23" s="24"/>
      <c r="G23" s="43"/>
      <c r="H23" s="43">
        <v>239.83600000000001</v>
      </c>
      <c r="I23" s="43"/>
      <c r="J23" s="43">
        <v>3376.739</v>
      </c>
      <c r="K23" s="43">
        <v>2351.9699999999998</v>
      </c>
      <c r="L23" s="43">
        <v>6869.9939999999997</v>
      </c>
      <c r="M23" s="43">
        <v>7519.0439999999999</v>
      </c>
      <c r="N23" s="43">
        <v>9713.8539999999994</v>
      </c>
    </row>
    <row r="24" spans="1:14" x14ac:dyDescent="0.25">
      <c r="A24" s="107" t="s">
        <v>40</v>
      </c>
      <c r="B24" s="28" t="s">
        <v>9</v>
      </c>
      <c r="C24" s="43"/>
      <c r="D24" s="9"/>
      <c r="E24" s="24"/>
      <c r="F24" s="24"/>
      <c r="G24" s="43"/>
      <c r="H24" s="43"/>
      <c r="I24" s="43"/>
      <c r="J24" s="43"/>
      <c r="K24" s="43"/>
      <c r="L24" s="43"/>
      <c r="M24" s="43"/>
      <c r="N24" s="43"/>
    </row>
    <row r="25" spans="1:14" x14ac:dyDescent="0.25">
      <c r="A25" s="27" t="s">
        <v>2</v>
      </c>
      <c r="B25" s="28" t="s">
        <v>9</v>
      </c>
      <c r="C25" s="43">
        <v>1086.1130000000001</v>
      </c>
      <c r="D25" s="9">
        <v>1811.5050000000001</v>
      </c>
      <c r="E25" s="24">
        <v>1019.587</v>
      </c>
      <c r="F25" s="24">
        <v>480.24799999999999</v>
      </c>
      <c r="G25" s="43">
        <v>240.55799999999999</v>
      </c>
      <c r="H25" s="43">
        <v>442.15600000000001</v>
      </c>
      <c r="I25" s="43">
        <v>402.83699999999999</v>
      </c>
      <c r="J25" s="43">
        <v>2607.8879999999999</v>
      </c>
      <c r="K25" s="43">
        <v>877.71299999999997</v>
      </c>
      <c r="L25" s="43">
        <v>1725.2190000000001</v>
      </c>
      <c r="M25" s="43">
        <v>1097.5029999999999</v>
      </c>
      <c r="N25" s="43">
        <v>689.30200000000002</v>
      </c>
    </row>
    <row r="26" spans="1:14" x14ac:dyDescent="0.25">
      <c r="A26" s="27" t="s">
        <v>39</v>
      </c>
      <c r="B26" s="28" t="s">
        <v>9</v>
      </c>
      <c r="C26" s="43"/>
      <c r="D26" s="9"/>
      <c r="E26" s="24"/>
      <c r="F26" s="24">
        <v>234.33</v>
      </c>
      <c r="G26" s="43">
        <v>702.99</v>
      </c>
      <c r="H26" s="43">
        <v>1075.354</v>
      </c>
      <c r="I26" s="43">
        <v>1236.9839999999999</v>
      </c>
      <c r="J26" s="43">
        <v>1722.5519999999999</v>
      </c>
      <c r="K26" s="43">
        <v>1141.498</v>
      </c>
      <c r="L26" s="43">
        <v>1394.5150000000001</v>
      </c>
      <c r="M26" s="43">
        <v>590.11</v>
      </c>
      <c r="N26" s="43">
        <v>544.91</v>
      </c>
    </row>
    <row r="27" spans="1:14" x14ac:dyDescent="0.25">
      <c r="A27" s="27" t="s">
        <v>35</v>
      </c>
      <c r="B27" s="28" t="s">
        <v>36</v>
      </c>
      <c r="C27" s="43"/>
      <c r="D27" s="9"/>
      <c r="E27" s="24"/>
      <c r="F27" s="24"/>
      <c r="G27" s="43"/>
      <c r="H27" s="43"/>
      <c r="I27" s="43"/>
      <c r="J27" s="43"/>
      <c r="K27" s="43"/>
      <c r="L27" s="43"/>
      <c r="M27" s="43"/>
      <c r="N27" s="43"/>
    </row>
    <row r="28" spans="1:14" x14ac:dyDescent="0.25">
      <c r="A28" s="27" t="s">
        <v>4</v>
      </c>
      <c r="B28" s="28" t="s">
        <v>9</v>
      </c>
      <c r="C28" s="44"/>
      <c r="D28" s="9"/>
      <c r="E28" s="19">
        <v>6.6000000000000003E-2</v>
      </c>
      <c r="F28" s="19"/>
      <c r="G28" s="10"/>
      <c r="H28" s="43"/>
      <c r="I28" s="10"/>
      <c r="J28" s="44"/>
      <c r="K28" s="44"/>
      <c r="L28" s="44"/>
      <c r="M28" s="44"/>
      <c r="N28" s="44"/>
    </row>
    <row r="29" spans="1:14" x14ac:dyDescent="0.25">
      <c r="A29" s="27" t="s">
        <v>5</v>
      </c>
      <c r="B29" s="28" t="s">
        <v>9</v>
      </c>
      <c r="C29" s="44"/>
      <c r="D29" s="9"/>
      <c r="E29" s="19"/>
      <c r="F29" s="19"/>
      <c r="G29" s="10"/>
      <c r="H29" s="43"/>
      <c r="I29" s="22"/>
      <c r="J29" s="44"/>
      <c r="K29" s="44"/>
      <c r="L29" s="44"/>
      <c r="M29" s="44"/>
      <c r="N29" s="43"/>
    </row>
    <row r="30" spans="1:14" x14ac:dyDescent="0.25">
      <c r="A30" s="107" t="s">
        <v>43</v>
      </c>
      <c r="B30" s="28" t="s">
        <v>36</v>
      </c>
      <c r="C30" s="44"/>
      <c r="D30" s="9"/>
      <c r="E30" s="19"/>
      <c r="F30" s="19"/>
      <c r="G30" s="10"/>
      <c r="H30" s="43"/>
      <c r="I30" s="22"/>
      <c r="J30" s="44"/>
      <c r="K30" s="44"/>
      <c r="L30" s="44"/>
      <c r="M30" s="44"/>
      <c r="N30" s="43"/>
    </row>
    <row r="31" spans="1:14" x14ac:dyDescent="0.25">
      <c r="A31" s="27" t="s">
        <v>11</v>
      </c>
      <c r="B31" s="28" t="s">
        <v>10</v>
      </c>
      <c r="C31" s="44"/>
      <c r="D31" s="9"/>
      <c r="E31" s="19"/>
      <c r="F31" s="19"/>
      <c r="G31" s="10"/>
      <c r="H31" s="10"/>
      <c r="I31" s="22"/>
      <c r="J31" s="44"/>
      <c r="K31" s="44"/>
      <c r="L31" s="44"/>
      <c r="M31" s="44"/>
      <c r="N31" s="44"/>
    </row>
    <row r="32" spans="1:14" x14ac:dyDescent="0.25">
      <c r="A32" s="27" t="s">
        <v>6</v>
      </c>
      <c r="B32" s="28" t="s">
        <v>10</v>
      </c>
      <c r="C32" s="43">
        <v>100.036</v>
      </c>
      <c r="D32" s="9">
        <v>121.09099999999999</v>
      </c>
      <c r="E32" s="24">
        <v>231.71299999999999</v>
      </c>
      <c r="F32" s="24">
        <v>152.61799999999999</v>
      </c>
      <c r="G32" s="10">
        <v>27.881</v>
      </c>
      <c r="H32" s="10"/>
      <c r="I32" s="22">
        <v>27.044</v>
      </c>
      <c r="J32" s="43">
        <v>55.593000000000004</v>
      </c>
      <c r="K32" s="43"/>
      <c r="L32" s="43">
        <v>55.732999999999997</v>
      </c>
      <c r="M32" s="43">
        <v>104.226</v>
      </c>
      <c r="N32" s="43">
        <v>74.466999999999999</v>
      </c>
    </row>
    <row r="33" spans="1:14" x14ac:dyDescent="0.25">
      <c r="A33" s="27" t="s">
        <v>7</v>
      </c>
      <c r="B33" s="28" t="s">
        <v>10</v>
      </c>
      <c r="C33" s="43"/>
      <c r="D33" s="9"/>
      <c r="E33" s="24"/>
      <c r="F33" s="24"/>
      <c r="G33" s="10"/>
      <c r="H33" s="10"/>
      <c r="I33" s="22"/>
      <c r="J33" s="43"/>
      <c r="K33" s="43"/>
      <c r="L33" s="43"/>
      <c r="M33" s="43"/>
      <c r="N33" s="43"/>
    </row>
    <row r="34" spans="1:14" x14ac:dyDescent="0.25">
      <c r="A34" s="27" t="s">
        <v>30</v>
      </c>
      <c r="B34" s="28" t="s">
        <v>10</v>
      </c>
      <c r="C34" s="43"/>
      <c r="D34" s="9"/>
      <c r="E34" s="24"/>
      <c r="F34" s="24"/>
      <c r="G34" s="10"/>
      <c r="H34" s="10"/>
      <c r="I34" s="22"/>
      <c r="J34" s="43"/>
      <c r="K34" s="43"/>
      <c r="L34" s="43"/>
      <c r="M34" s="43"/>
      <c r="N34" s="43"/>
    </row>
    <row r="35" spans="1:14" x14ac:dyDescent="0.25">
      <c r="A35" s="27" t="s">
        <v>37</v>
      </c>
      <c r="B35" s="28" t="s">
        <v>9</v>
      </c>
      <c r="C35" s="43"/>
      <c r="D35" s="9"/>
      <c r="E35" s="24"/>
      <c r="F35" s="24"/>
      <c r="G35" s="10"/>
      <c r="H35" s="10"/>
      <c r="I35" s="22"/>
      <c r="J35" s="43"/>
      <c r="K35" s="43"/>
      <c r="L35" s="43"/>
      <c r="M35" s="43"/>
      <c r="N35" s="43"/>
    </row>
    <row r="36" spans="1:14" x14ac:dyDescent="0.25">
      <c r="A36" s="27" t="s">
        <v>38</v>
      </c>
      <c r="B36" s="28" t="s">
        <v>9</v>
      </c>
      <c r="C36" s="10"/>
      <c r="D36" s="9"/>
      <c r="E36" s="9"/>
      <c r="F36" s="10"/>
      <c r="G36" s="10"/>
      <c r="H36" s="22"/>
      <c r="I36" s="22"/>
      <c r="J36" s="10"/>
      <c r="K36" s="10"/>
      <c r="L36" s="10"/>
      <c r="M36" s="10"/>
      <c r="N36" s="10"/>
    </row>
    <row r="38" spans="1:14" ht="13.5" thickBot="1" x14ac:dyDescent="0.35">
      <c r="A38" s="105" t="s">
        <v>17</v>
      </c>
      <c r="B38" s="7" t="s">
        <v>15</v>
      </c>
      <c r="C38" s="110">
        <v>1</v>
      </c>
      <c r="D38" s="8">
        <v>2</v>
      </c>
      <c r="E38" s="110">
        <v>3</v>
      </c>
      <c r="F38" s="8">
        <v>4</v>
      </c>
      <c r="G38" s="110">
        <v>5</v>
      </c>
      <c r="H38" s="8">
        <v>6</v>
      </c>
      <c r="I38" s="110">
        <v>7</v>
      </c>
      <c r="J38" s="8">
        <v>8</v>
      </c>
      <c r="K38" s="108">
        <v>9</v>
      </c>
      <c r="L38" s="8">
        <v>10</v>
      </c>
      <c r="M38" s="8">
        <v>11</v>
      </c>
      <c r="N38" s="8">
        <v>12</v>
      </c>
    </row>
    <row r="39" spans="1:14" ht="13" thickTop="1" x14ac:dyDescent="0.25">
      <c r="A39" s="106" t="s">
        <v>8</v>
      </c>
      <c r="B39" s="42" t="s">
        <v>9</v>
      </c>
      <c r="C39" s="111">
        <v>9679.5020000000004</v>
      </c>
      <c r="D39" s="98">
        <v>9982.0810000000001</v>
      </c>
      <c r="E39" s="113">
        <v>11330.047</v>
      </c>
      <c r="F39" s="25">
        <v>10686.273999999999</v>
      </c>
      <c r="G39" s="113">
        <v>15951.224</v>
      </c>
      <c r="H39" s="25">
        <v>10630.535</v>
      </c>
      <c r="I39" s="113">
        <v>11837.376</v>
      </c>
      <c r="J39" s="25">
        <v>24893.643</v>
      </c>
      <c r="K39" s="112">
        <v>20788.105</v>
      </c>
      <c r="L39" s="25">
        <v>21639.717000000001</v>
      </c>
      <c r="M39" s="21">
        <v>20077.462</v>
      </c>
      <c r="N39" s="25">
        <v>18765.858</v>
      </c>
    </row>
    <row r="40" spans="1:14" x14ac:dyDescent="0.25">
      <c r="A40" s="107" t="s">
        <v>0</v>
      </c>
      <c r="B40" s="28" t="s">
        <v>9</v>
      </c>
      <c r="C40" s="103">
        <v>1.218</v>
      </c>
      <c r="D40" s="10">
        <v>2.44</v>
      </c>
      <c r="E40" s="103">
        <v>1.216</v>
      </c>
      <c r="F40" s="10">
        <v>1.0289999999999999</v>
      </c>
      <c r="G40" s="104"/>
      <c r="H40" s="10">
        <v>0.61399999999999999</v>
      </c>
      <c r="I40" s="103">
        <v>3.218</v>
      </c>
      <c r="J40" s="9">
        <v>0.41399999999999998</v>
      </c>
      <c r="K40" s="109">
        <v>6.133</v>
      </c>
      <c r="L40" s="10">
        <v>3.5470000000000002</v>
      </c>
      <c r="M40" s="10">
        <v>0.40300000000000002</v>
      </c>
      <c r="N40" s="10">
        <v>2.65</v>
      </c>
    </row>
    <row r="41" spans="1:14" x14ac:dyDescent="0.25">
      <c r="A41" s="107" t="s">
        <v>1</v>
      </c>
      <c r="B41" s="28" t="s">
        <v>9</v>
      </c>
      <c r="C41" s="103">
        <v>29564.902999999998</v>
      </c>
      <c r="D41" s="10">
        <v>29145.392</v>
      </c>
      <c r="E41" s="103">
        <v>34899.328000000001</v>
      </c>
      <c r="F41" s="10">
        <v>27347.598999999998</v>
      </c>
      <c r="G41" s="104">
        <v>40976.940999999999</v>
      </c>
      <c r="H41" s="10">
        <v>21752.235000000001</v>
      </c>
      <c r="I41" s="103">
        <v>36569.534</v>
      </c>
      <c r="J41" s="9">
        <v>37231.343000000001</v>
      </c>
      <c r="K41" s="109">
        <v>35625.040999999997</v>
      </c>
      <c r="L41" s="10">
        <v>32772.563999999998</v>
      </c>
      <c r="M41" s="10">
        <v>29141.455999999998</v>
      </c>
      <c r="N41" s="10">
        <v>26379.023000000001</v>
      </c>
    </row>
    <row r="42" spans="1:14" x14ac:dyDescent="0.25">
      <c r="A42" s="107" t="s">
        <v>40</v>
      </c>
      <c r="B42" s="28" t="s">
        <v>9</v>
      </c>
      <c r="C42" s="103"/>
      <c r="D42" s="10">
        <v>0.60699999999999998</v>
      </c>
      <c r="E42" s="103"/>
      <c r="F42" s="10"/>
      <c r="G42" s="104"/>
      <c r="H42" s="10"/>
      <c r="I42" s="103"/>
      <c r="J42" s="9"/>
      <c r="K42" s="109"/>
      <c r="L42" s="10"/>
      <c r="M42" s="10"/>
      <c r="N42" s="10">
        <v>0.69</v>
      </c>
    </row>
    <row r="43" spans="1:14" x14ac:dyDescent="0.25">
      <c r="A43" s="107" t="s">
        <v>2</v>
      </c>
      <c r="B43" s="28" t="s">
        <v>9</v>
      </c>
      <c r="C43" s="103">
        <v>19211.974999999999</v>
      </c>
      <c r="D43" s="10">
        <v>19517.169999999998</v>
      </c>
      <c r="E43" s="103">
        <v>25130.74</v>
      </c>
      <c r="F43" s="10">
        <v>20512.168000000001</v>
      </c>
      <c r="G43" s="104">
        <v>22082.242999999999</v>
      </c>
      <c r="H43" s="10">
        <v>13980.579</v>
      </c>
      <c r="I43" s="103">
        <v>18091.817999999999</v>
      </c>
      <c r="J43" s="9">
        <v>21620.526999999998</v>
      </c>
      <c r="K43" s="109">
        <v>19515.404999999999</v>
      </c>
      <c r="L43" s="10">
        <v>17563.047999999999</v>
      </c>
      <c r="M43" s="10">
        <v>18247.752</v>
      </c>
      <c r="N43" s="10">
        <v>17854.386999999999</v>
      </c>
    </row>
    <row r="44" spans="1:14" x14ac:dyDescent="0.25">
      <c r="A44" s="107" t="s">
        <v>39</v>
      </c>
      <c r="B44" s="28" t="s">
        <v>9</v>
      </c>
      <c r="C44" s="103"/>
      <c r="D44" s="10"/>
      <c r="E44" s="103"/>
      <c r="F44" s="10"/>
      <c r="G44" s="104"/>
      <c r="H44" s="10"/>
      <c r="I44" s="103"/>
      <c r="J44" s="9"/>
      <c r="K44" s="109"/>
      <c r="L44" s="10"/>
      <c r="M44" s="10"/>
      <c r="N44" s="10"/>
    </row>
    <row r="45" spans="1:14" x14ac:dyDescent="0.25">
      <c r="A45" s="107" t="s">
        <v>35</v>
      </c>
      <c r="B45" s="28" t="s">
        <v>45</v>
      </c>
      <c r="C45" s="103">
        <v>3.8</v>
      </c>
      <c r="D45" s="10">
        <v>70.959999999999994</v>
      </c>
      <c r="E45" s="103">
        <v>4</v>
      </c>
      <c r="F45" s="10">
        <v>3.6</v>
      </c>
      <c r="G45" s="104">
        <v>20.54</v>
      </c>
      <c r="H45" s="10">
        <v>3.6</v>
      </c>
      <c r="I45" s="103">
        <v>3.7</v>
      </c>
      <c r="J45" s="9">
        <v>3.9</v>
      </c>
      <c r="K45" s="109">
        <v>3.8</v>
      </c>
      <c r="L45" s="10">
        <v>3.8</v>
      </c>
      <c r="M45" s="10">
        <v>6.9</v>
      </c>
      <c r="N45" s="10">
        <v>10.6</v>
      </c>
    </row>
    <row r="46" spans="1:14" x14ac:dyDescent="0.25">
      <c r="A46" s="107" t="s">
        <v>4</v>
      </c>
      <c r="B46" s="28" t="s">
        <v>9</v>
      </c>
      <c r="C46" s="103">
        <v>25.818999999999999</v>
      </c>
      <c r="D46" s="10">
        <v>0.51300000000000001</v>
      </c>
      <c r="E46" s="103">
        <v>23.736999999999998</v>
      </c>
      <c r="F46" s="10">
        <v>3.8759999999999999</v>
      </c>
      <c r="G46" s="104">
        <v>18.056000000000001</v>
      </c>
      <c r="H46" s="10">
        <v>6.2910000000000004</v>
      </c>
      <c r="I46" s="103">
        <v>28.129000000000001</v>
      </c>
      <c r="J46" s="9">
        <v>3.8679999999999999</v>
      </c>
      <c r="K46" s="109">
        <v>3.9140000000000001</v>
      </c>
      <c r="L46" s="10">
        <v>30.917999999999999</v>
      </c>
      <c r="M46" s="10">
        <v>8.4719999999999995</v>
      </c>
      <c r="N46" s="10">
        <v>0.16500000000000001</v>
      </c>
    </row>
    <row r="47" spans="1:14" x14ac:dyDescent="0.25">
      <c r="A47" s="107" t="s">
        <v>5</v>
      </c>
      <c r="B47" s="28" t="s">
        <v>9</v>
      </c>
      <c r="C47" s="103">
        <v>3.2269999999999999</v>
      </c>
      <c r="D47" s="10">
        <v>2.766</v>
      </c>
      <c r="E47" s="103">
        <v>25.873000000000001</v>
      </c>
      <c r="F47" s="10">
        <v>47.392000000000003</v>
      </c>
      <c r="G47" s="104">
        <v>26.48</v>
      </c>
      <c r="H47" s="10">
        <v>31.683</v>
      </c>
      <c r="I47" s="103">
        <v>27.004999999999999</v>
      </c>
      <c r="J47" s="9">
        <v>55.093000000000004</v>
      </c>
      <c r="K47" s="109">
        <v>13.986000000000001</v>
      </c>
      <c r="L47" s="10">
        <v>39.334000000000003</v>
      </c>
      <c r="M47" s="10">
        <v>40.771999999999998</v>
      </c>
      <c r="N47" s="10">
        <v>13.711</v>
      </c>
    </row>
    <row r="48" spans="1:14" x14ac:dyDescent="0.25">
      <c r="A48" s="107" t="s">
        <v>43</v>
      </c>
      <c r="B48" s="28" t="s">
        <v>45</v>
      </c>
      <c r="C48" s="103">
        <v>75669.695000000007</v>
      </c>
      <c r="D48" s="10">
        <v>75268.490000000005</v>
      </c>
      <c r="E48" s="103">
        <v>66250.95</v>
      </c>
      <c r="F48" s="10">
        <v>45076.41</v>
      </c>
      <c r="G48" s="104">
        <v>24930.9</v>
      </c>
      <c r="H48" s="10">
        <v>14723.5</v>
      </c>
      <c r="I48" s="103">
        <v>11436.43</v>
      </c>
      <c r="J48" s="9">
        <v>14999.84</v>
      </c>
      <c r="K48" s="109">
        <v>18117.86</v>
      </c>
      <c r="L48" s="10">
        <v>38097.35</v>
      </c>
      <c r="M48" s="10">
        <v>44290.79</v>
      </c>
      <c r="N48" s="10">
        <v>49906.83</v>
      </c>
    </row>
    <row r="49" spans="1:14" x14ac:dyDescent="0.25">
      <c r="A49" s="107" t="s">
        <v>11</v>
      </c>
      <c r="B49" s="28" t="s">
        <v>10</v>
      </c>
      <c r="C49" s="103">
        <v>10069.93</v>
      </c>
      <c r="D49" s="10">
        <v>10097.684999999999</v>
      </c>
      <c r="E49" s="103">
        <v>9692.2919999999995</v>
      </c>
      <c r="F49" s="10">
        <v>4603.9930000000004</v>
      </c>
      <c r="G49" s="104">
        <v>3140.6550000000002</v>
      </c>
      <c r="H49" s="10">
        <v>4032.002</v>
      </c>
      <c r="I49" s="103">
        <v>4259.58</v>
      </c>
      <c r="J49" s="9">
        <v>4461.4080000000004</v>
      </c>
      <c r="K49" s="109">
        <v>5397.0519999999997</v>
      </c>
      <c r="L49" s="10">
        <v>7523.3509999999997</v>
      </c>
      <c r="M49" s="10">
        <v>10310.816999999999</v>
      </c>
      <c r="N49" s="10">
        <v>10258.204</v>
      </c>
    </row>
    <row r="50" spans="1:14" x14ac:dyDescent="0.25">
      <c r="A50" s="107" t="s">
        <v>6</v>
      </c>
      <c r="B50" s="28" t="s">
        <v>10</v>
      </c>
      <c r="C50" s="103"/>
      <c r="D50" s="10"/>
      <c r="E50" s="103">
        <v>23.28</v>
      </c>
      <c r="F50" s="10">
        <v>50.12</v>
      </c>
      <c r="G50" s="104">
        <v>142.52600000000001</v>
      </c>
      <c r="H50" s="10">
        <v>113.53</v>
      </c>
      <c r="I50" s="103"/>
      <c r="J50" s="9">
        <v>108.46</v>
      </c>
      <c r="K50" s="109">
        <v>160.57499999999999</v>
      </c>
      <c r="L50" s="10">
        <v>161.63999999999999</v>
      </c>
      <c r="M50" s="10">
        <v>156.57900000000001</v>
      </c>
      <c r="N50" s="10">
        <v>354.14</v>
      </c>
    </row>
    <row r="51" spans="1:14" x14ac:dyDescent="0.25">
      <c r="A51" s="107" t="s">
        <v>7</v>
      </c>
      <c r="B51" s="28" t="s">
        <v>10</v>
      </c>
      <c r="C51" s="103">
        <v>165.27</v>
      </c>
      <c r="D51" s="10">
        <v>132.26499999999999</v>
      </c>
      <c r="E51" s="103">
        <v>183.29300000000001</v>
      </c>
      <c r="F51" s="10">
        <v>174.47</v>
      </c>
      <c r="G51" s="104">
        <v>197.631</v>
      </c>
      <c r="H51" s="10">
        <v>204.13300000000001</v>
      </c>
      <c r="I51" s="103">
        <v>216.75</v>
      </c>
      <c r="J51" s="9">
        <v>224.327</v>
      </c>
      <c r="K51" s="109">
        <v>208.39099999999999</v>
      </c>
      <c r="L51" s="10">
        <v>192.01400000000001</v>
      </c>
      <c r="M51" s="10">
        <v>199.53100000000001</v>
      </c>
      <c r="N51" s="10">
        <v>196.83799999999999</v>
      </c>
    </row>
    <row r="52" spans="1:14" x14ac:dyDescent="0.25">
      <c r="A52" s="27" t="s">
        <v>30</v>
      </c>
      <c r="B52" s="28" t="s">
        <v>10</v>
      </c>
      <c r="C52" s="10">
        <v>1.419</v>
      </c>
      <c r="D52" s="10">
        <v>1.74</v>
      </c>
      <c r="E52" s="10">
        <v>2.98</v>
      </c>
      <c r="F52" s="10">
        <v>2.9359999999999999</v>
      </c>
      <c r="G52" s="9">
        <v>3.2930000000000001</v>
      </c>
      <c r="H52" s="10">
        <v>3.9870000000000001</v>
      </c>
      <c r="I52" s="10">
        <v>5.4489999999999998</v>
      </c>
      <c r="J52" s="9"/>
      <c r="K52" s="10">
        <v>3.5859999999999999</v>
      </c>
      <c r="L52" s="10">
        <v>4.2569999999999997</v>
      </c>
      <c r="M52" s="10">
        <v>4.3390000000000004</v>
      </c>
      <c r="N52" s="10">
        <v>3.8759999999999999</v>
      </c>
    </row>
    <row r="53" spans="1:14" x14ac:dyDescent="0.25">
      <c r="A53" s="27" t="s">
        <v>37</v>
      </c>
      <c r="B53" s="28" t="s">
        <v>9</v>
      </c>
      <c r="C53" s="10">
        <v>2590.683</v>
      </c>
      <c r="D53" s="10">
        <v>1403.249</v>
      </c>
      <c r="E53" s="10">
        <v>2694.3870000000002</v>
      </c>
      <c r="F53" s="10">
        <v>2793.7559999999999</v>
      </c>
      <c r="G53" s="9">
        <v>3286.7269999999999</v>
      </c>
      <c r="H53" s="10">
        <v>1899.6869999999999</v>
      </c>
      <c r="I53" s="10"/>
      <c r="J53" s="9"/>
      <c r="K53" s="10"/>
      <c r="L53" s="10"/>
      <c r="M53" s="10"/>
      <c r="N53" s="10"/>
    </row>
    <row r="54" spans="1:14" x14ac:dyDescent="0.25">
      <c r="A54" s="27" t="s">
        <v>38</v>
      </c>
      <c r="B54" s="28" t="s">
        <v>9</v>
      </c>
      <c r="C54" s="10">
        <v>14619.975</v>
      </c>
      <c r="D54" s="10">
        <v>14456.956</v>
      </c>
      <c r="E54" s="10">
        <v>15772.803</v>
      </c>
      <c r="F54" s="10">
        <v>16329.721</v>
      </c>
      <c r="G54" s="9">
        <v>18670.532999999999</v>
      </c>
      <c r="H54" s="10">
        <v>20117.587</v>
      </c>
      <c r="I54" s="10">
        <v>21943.066999999999</v>
      </c>
      <c r="J54" s="9">
        <v>9750.3279999999995</v>
      </c>
      <c r="K54" s="10">
        <v>8971.4680000000008</v>
      </c>
      <c r="L54" s="10">
        <v>7707.6959999999999</v>
      </c>
      <c r="M54" s="10">
        <v>7697.308</v>
      </c>
      <c r="N54" s="10">
        <v>9780.5679999999993</v>
      </c>
    </row>
    <row r="55" spans="1:14" ht="13" x14ac:dyDescent="0.3">
      <c r="A55" s="345" t="s">
        <v>13</v>
      </c>
      <c r="B55" s="345"/>
      <c r="C55" s="345"/>
      <c r="D55" s="345"/>
      <c r="E55" s="345"/>
      <c r="F55" s="345"/>
      <c r="G55" s="345"/>
      <c r="H55" s="345"/>
      <c r="I55" s="345"/>
      <c r="J55" s="345"/>
      <c r="K55" s="345"/>
      <c r="L55" s="345"/>
      <c r="M55" s="345"/>
      <c r="N55" s="345"/>
    </row>
    <row r="56" spans="1:14" ht="13.5" thickBot="1" x14ac:dyDescent="0.35">
      <c r="A56" s="5" t="s">
        <v>14</v>
      </c>
      <c r="B56" s="5" t="s">
        <v>15</v>
      </c>
      <c r="C56" s="6">
        <v>1</v>
      </c>
      <c r="D56" s="6">
        <v>2</v>
      </c>
      <c r="E56" s="6">
        <v>3</v>
      </c>
      <c r="F56" s="6">
        <v>4</v>
      </c>
      <c r="G56" s="6">
        <v>5</v>
      </c>
      <c r="H56" s="6">
        <v>6</v>
      </c>
      <c r="I56" s="6">
        <v>7</v>
      </c>
      <c r="J56" s="6">
        <v>8</v>
      </c>
      <c r="K56" s="6">
        <v>9</v>
      </c>
      <c r="L56" s="6">
        <v>10</v>
      </c>
      <c r="M56" s="6">
        <v>11</v>
      </c>
      <c r="N56" s="6">
        <v>12</v>
      </c>
    </row>
    <row r="57" spans="1:14" ht="13" thickTop="1" x14ac:dyDescent="0.25">
      <c r="A57" s="27" t="s">
        <v>8</v>
      </c>
      <c r="B57" s="28" t="s">
        <v>44</v>
      </c>
      <c r="C57" s="4">
        <f t="shared" ref="C57:N57" si="6">C75+C93</f>
        <v>4092203</v>
      </c>
      <c r="D57" s="4">
        <f t="shared" si="6"/>
        <v>4220124</v>
      </c>
      <c r="E57" s="4">
        <f t="shared" si="6"/>
        <v>4790004</v>
      </c>
      <c r="F57" s="4">
        <f t="shared" si="6"/>
        <v>4517836</v>
      </c>
      <c r="G57" s="4">
        <f t="shared" si="6"/>
        <v>6743699</v>
      </c>
      <c r="H57" s="4">
        <f t="shared" si="6"/>
        <v>4494271</v>
      </c>
      <c r="I57" s="4">
        <f t="shared" si="6"/>
        <v>5004487</v>
      </c>
      <c r="J57" s="4">
        <f t="shared" si="6"/>
        <v>10524285</v>
      </c>
      <c r="K57" s="4">
        <f t="shared" si="6"/>
        <v>8788587</v>
      </c>
      <c r="L57" s="4">
        <f t="shared" si="6"/>
        <v>9148623</v>
      </c>
      <c r="M57" s="4">
        <f t="shared" si="6"/>
        <v>8488149</v>
      </c>
      <c r="N57" s="4">
        <f t="shared" si="6"/>
        <v>7933642</v>
      </c>
    </row>
    <row r="58" spans="1:14" x14ac:dyDescent="0.25">
      <c r="A58" s="27" t="s">
        <v>0</v>
      </c>
      <c r="B58" s="28" t="s">
        <v>44</v>
      </c>
      <c r="C58" s="4">
        <f t="shared" ref="C58:N58" si="7">C76+C94</f>
        <v>1410</v>
      </c>
      <c r="D58" s="4">
        <f t="shared" si="7"/>
        <v>1037</v>
      </c>
      <c r="E58" s="4">
        <f t="shared" si="7"/>
        <v>655</v>
      </c>
      <c r="F58" s="4">
        <f t="shared" si="7"/>
        <v>435</v>
      </c>
      <c r="G58" s="4">
        <f t="shared" si="7"/>
        <v>93</v>
      </c>
      <c r="H58" s="4">
        <f t="shared" si="7"/>
        <v>260</v>
      </c>
      <c r="I58" s="4">
        <f t="shared" si="7"/>
        <v>1481</v>
      </c>
      <c r="J58" s="4">
        <f t="shared" si="7"/>
        <v>225</v>
      </c>
      <c r="K58" s="4">
        <f t="shared" si="7"/>
        <v>2643</v>
      </c>
      <c r="L58" s="4">
        <f t="shared" si="7"/>
        <v>1500</v>
      </c>
      <c r="M58" s="4">
        <f t="shared" si="7"/>
        <v>289</v>
      </c>
      <c r="N58" s="4">
        <f t="shared" si="7"/>
        <v>1261</v>
      </c>
    </row>
    <row r="59" spans="1:14" x14ac:dyDescent="0.25">
      <c r="A59" s="27" t="s">
        <v>1</v>
      </c>
      <c r="B59" s="28" t="s">
        <v>44</v>
      </c>
      <c r="C59" s="4">
        <f t="shared" ref="C59:N59" si="8">C77+C95</f>
        <v>11616642</v>
      </c>
      <c r="D59" s="4">
        <f t="shared" si="8"/>
        <v>11451807</v>
      </c>
      <c r="E59" s="4">
        <f t="shared" si="8"/>
        <v>13713237</v>
      </c>
      <c r="F59" s="4">
        <f t="shared" si="8"/>
        <v>10745419</v>
      </c>
      <c r="G59" s="4">
        <f t="shared" si="8"/>
        <v>16100660</v>
      </c>
      <c r="H59" s="4">
        <f t="shared" si="8"/>
        <v>8641124</v>
      </c>
      <c r="I59" s="4">
        <f t="shared" si="8"/>
        <v>14368901</v>
      </c>
      <c r="J59" s="4">
        <f t="shared" si="8"/>
        <v>15955727</v>
      </c>
      <c r="K59" s="4">
        <f t="shared" si="8"/>
        <v>14921927</v>
      </c>
      <c r="L59" s="4">
        <f t="shared" si="8"/>
        <v>15576354</v>
      </c>
      <c r="M59" s="4">
        <f t="shared" si="8"/>
        <v>14404644</v>
      </c>
      <c r="N59" s="4">
        <f t="shared" si="8"/>
        <v>14181614</v>
      </c>
    </row>
    <row r="60" spans="1:14" x14ac:dyDescent="0.25">
      <c r="A60" s="107" t="s">
        <v>40</v>
      </c>
      <c r="B60" s="28" t="s">
        <v>44</v>
      </c>
      <c r="C60" s="4">
        <f t="shared" ref="C60:N60" si="9">C78+C96</f>
        <v>0</v>
      </c>
      <c r="D60" s="4">
        <f t="shared" si="9"/>
        <v>239</v>
      </c>
      <c r="E60" s="4">
        <f t="shared" si="9"/>
        <v>0</v>
      </c>
      <c r="F60" s="4">
        <f t="shared" si="9"/>
        <v>0</v>
      </c>
      <c r="G60" s="4">
        <f t="shared" si="9"/>
        <v>0</v>
      </c>
      <c r="H60" s="4">
        <f t="shared" si="9"/>
        <v>0</v>
      </c>
      <c r="I60" s="4">
        <f t="shared" si="9"/>
        <v>0</v>
      </c>
      <c r="J60" s="4">
        <f t="shared" si="9"/>
        <v>0</v>
      </c>
      <c r="K60" s="4">
        <f t="shared" si="9"/>
        <v>0</v>
      </c>
      <c r="L60" s="4">
        <f t="shared" si="9"/>
        <v>0</v>
      </c>
      <c r="M60" s="4">
        <f t="shared" si="9"/>
        <v>0</v>
      </c>
      <c r="N60" s="4">
        <f t="shared" si="9"/>
        <v>271</v>
      </c>
    </row>
    <row r="61" spans="1:14" x14ac:dyDescent="0.25">
      <c r="A61" s="27" t="s">
        <v>2</v>
      </c>
      <c r="B61" s="28" t="s">
        <v>44</v>
      </c>
      <c r="C61" s="4">
        <f t="shared" ref="C61:N61" si="10">C79+C97</f>
        <v>2252073</v>
      </c>
      <c r="D61" s="4">
        <f t="shared" si="10"/>
        <v>2366416</v>
      </c>
      <c r="E61" s="4">
        <f t="shared" si="10"/>
        <v>2901379</v>
      </c>
      <c r="F61" s="4">
        <f t="shared" si="10"/>
        <v>2329109</v>
      </c>
      <c r="G61" s="4">
        <f t="shared" si="10"/>
        <v>2476715</v>
      </c>
      <c r="H61" s="4">
        <f t="shared" si="10"/>
        <v>1600202</v>
      </c>
      <c r="I61" s="4">
        <f t="shared" si="10"/>
        <v>2051982</v>
      </c>
      <c r="J61" s="4">
        <f t="shared" si="10"/>
        <v>2688142</v>
      </c>
      <c r="K61" s="4">
        <f t="shared" si="10"/>
        <v>2262616</v>
      </c>
      <c r="L61" s="4">
        <f t="shared" si="10"/>
        <v>2140033</v>
      </c>
      <c r="M61" s="4">
        <f t="shared" si="10"/>
        <v>2146356</v>
      </c>
      <c r="N61" s="4">
        <f t="shared" si="10"/>
        <v>2057422</v>
      </c>
    </row>
    <row r="62" spans="1:14" x14ac:dyDescent="0.25">
      <c r="A62" s="27" t="s">
        <v>39</v>
      </c>
      <c r="B62" s="28" t="s">
        <v>44</v>
      </c>
      <c r="C62" s="4">
        <f t="shared" ref="C62:N62" si="11">C80+C98</f>
        <v>0</v>
      </c>
      <c r="D62" s="4">
        <f t="shared" si="11"/>
        <v>0</v>
      </c>
      <c r="E62" s="4">
        <f t="shared" si="11"/>
        <v>0</v>
      </c>
      <c r="F62" s="4">
        <f t="shared" si="11"/>
        <v>25999</v>
      </c>
      <c r="G62" s="4">
        <f t="shared" si="11"/>
        <v>77997</v>
      </c>
      <c r="H62" s="4">
        <f t="shared" si="11"/>
        <v>119311</v>
      </c>
      <c r="I62" s="4">
        <f t="shared" si="11"/>
        <v>137243</v>
      </c>
      <c r="J62" s="4">
        <f t="shared" si="11"/>
        <v>191117</v>
      </c>
      <c r="K62" s="4">
        <f t="shared" si="11"/>
        <v>126649</v>
      </c>
      <c r="L62" s="4">
        <f t="shared" si="11"/>
        <v>154721</v>
      </c>
      <c r="M62" s="4">
        <f t="shared" si="11"/>
        <v>65473</v>
      </c>
      <c r="N62" s="4">
        <f t="shared" si="11"/>
        <v>60458</v>
      </c>
    </row>
    <row r="63" spans="1:14" x14ac:dyDescent="0.25">
      <c r="A63" s="27" t="s">
        <v>35</v>
      </c>
      <c r="B63" s="28" t="s">
        <v>44</v>
      </c>
      <c r="C63" s="4">
        <f t="shared" ref="C63:N63" si="12">C81+C99</f>
        <v>36</v>
      </c>
      <c r="D63" s="4">
        <f t="shared" si="12"/>
        <v>321</v>
      </c>
      <c r="E63" s="4">
        <f t="shared" si="12"/>
        <v>38</v>
      </c>
      <c r="F63" s="4">
        <f t="shared" si="12"/>
        <v>35</v>
      </c>
      <c r="G63" s="4">
        <f t="shared" si="12"/>
        <v>162</v>
      </c>
      <c r="H63" s="4">
        <f t="shared" si="12"/>
        <v>35</v>
      </c>
      <c r="I63" s="4">
        <f t="shared" si="12"/>
        <v>36</v>
      </c>
      <c r="J63" s="4">
        <f t="shared" si="12"/>
        <v>37</v>
      </c>
      <c r="K63" s="4">
        <f t="shared" si="12"/>
        <v>36</v>
      </c>
      <c r="L63" s="4">
        <f t="shared" si="12"/>
        <v>36</v>
      </c>
      <c r="M63" s="4">
        <f t="shared" si="12"/>
        <v>60</v>
      </c>
      <c r="N63" s="4">
        <f t="shared" si="12"/>
        <v>87</v>
      </c>
    </row>
    <row r="64" spans="1:14" x14ac:dyDescent="0.25">
      <c r="A64" s="27" t="s">
        <v>4</v>
      </c>
      <c r="B64" s="28" t="s">
        <v>44</v>
      </c>
      <c r="C64" s="4">
        <f t="shared" ref="C64:N64" si="13">C82+C100</f>
        <v>1848</v>
      </c>
      <c r="D64" s="4">
        <f t="shared" si="13"/>
        <v>37</v>
      </c>
      <c r="E64" s="4">
        <f t="shared" si="13"/>
        <v>1704</v>
      </c>
      <c r="F64" s="4">
        <f t="shared" si="13"/>
        <v>277</v>
      </c>
      <c r="G64" s="4">
        <f t="shared" si="13"/>
        <v>1292</v>
      </c>
      <c r="H64" s="4">
        <f t="shared" si="13"/>
        <v>450</v>
      </c>
      <c r="I64" s="4">
        <f t="shared" si="13"/>
        <v>2013</v>
      </c>
      <c r="J64" s="4">
        <f t="shared" si="13"/>
        <v>277</v>
      </c>
      <c r="K64" s="4">
        <f t="shared" si="13"/>
        <v>280</v>
      </c>
      <c r="L64" s="4">
        <f t="shared" si="13"/>
        <v>2213</v>
      </c>
      <c r="M64" s="4">
        <f t="shared" si="13"/>
        <v>606</v>
      </c>
      <c r="N64" s="4">
        <f t="shared" si="13"/>
        <v>12</v>
      </c>
    </row>
    <row r="65" spans="1:14" x14ac:dyDescent="0.25">
      <c r="A65" s="27" t="s">
        <v>5</v>
      </c>
      <c r="B65" s="28" t="s">
        <v>44</v>
      </c>
      <c r="C65" s="4">
        <f t="shared" ref="C65:N65" si="14">C83+C101</f>
        <v>1065</v>
      </c>
      <c r="D65" s="4">
        <f t="shared" si="14"/>
        <v>913</v>
      </c>
      <c r="E65" s="4">
        <f t="shared" si="14"/>
        <v>8541</v>
      </c>
      <c r="F65" s="4">
        <f t="shared" si="14"/>
        <v>15644</v>
      </c>
      <c r="G65" s="4">
        <f t="shared" si="14"/>
        <v>8741</v>
      </c>
      <c r="H65" s="4">
        <f t="shared" si="14"/>
        <v>10459</v>
      </c>
      <c r="I65" s="4">
        <f t="shared" si="14"/>
        <v>8914</v>
      </c>
      <c r="J65" s="4">
        <f t="shared" si="14"/>
        <v>18186</v>
      </c>
      <c r="K65" s="4">
        <f t="shared" si="14"/>
        <v>4617</v>
      </c>
      <c r="L65" s="4">
        <f t="shared" si="14"/>
        <v>12984</v>
      </c>
      <c r="M65" s="4">
        <f t="shared" si="14"/>
        <v>13459</v>
      </c>
      <c r="N65" s="4">
        <f t="shared" si="14"/>
        <v>4526</v>
      </c>
    </row>
    <row r="66" spans="1:14" x14ac:dyDescent="0.25">
      <c r="A66" s="107" t="s">
        <v>43</v>
      </c>
      <c r="B66" s="28" t="s">
        <v>44</v>
      </c>
      <c r="C66" s="4">
        <f t="shared" ref="C66:N66" si="15">C84+C102</f>
        <v>103900</v>
      </c>
      <c r="D66" s="4">
        <f t="shared" si="15"/>
        <v>105673</v>
      </c>
      <c r="E66" s="4">
        <f t="shared" si="15"/>
        <v>93129</v>
      </c>
      <c r="F66" s="4">
        <f t="shared" si="15"/>
        <v>61876</v>
      </c>
      <c r="G66" s="4">
        <f t="shared" si="15"/>
        <v>36843</v>
      </c>
      <c r="H66" s="4">
        <f t="shared" si="15"/>
        <v>21782</v>
      </c>
      <c r="I66" s="4">
        <f t="shared" si="15"/>
        <v>17095</v>
      </c>
      <c r="J66" s="4">
        <f t="shared" si="15"/>
        <v>22146</v>
      </c>
      <c r="K66" s="4">
        <f t="shared" si="15"/>
        <v>25840</v>
      </c>
      <c r="L66" s="4">
        <f t="shared" si="15"/>
        <v>54751</v>
      </c>
      <c r="M66" s="4">
        <f t="shared" si="15"/>
        <v>63417</v>
      </c>
      <c r="N66" s="4">
        <f t="shared" si="15"/>
        <v>68634</v>
      </c>
    </row>
    <row r="67" spans="1:14" x14ac:dyDescent="0.25">
      <c r="A67" s="27" t="s">
        <v>11</v>
      </c>
      <c r="B67" s="28" t="s">
        <v>44</v>
      </c>
      <c r="C67" s="4">
        <f t="shared" ref="C67:N67" si="16">C85+C103</f>
        <v>151150</v>
      </c>
      <c r="D67" s="4">
        <f t="shared" si="16"/>
        <v>151566</v>
      </c>
      <c r="E67" s="4">
        <f t="shared" si="16"/>
        <v>145481</v>
      </c>
      <c r="F67" s="4">
        <f t="shared" si="16"/>
        <v>69106</v>
      </c>
      <c r="G67" s="4">
        <f t="shared" si="16"/>
        <v>47141</v>
      </c>
      <c r="H67" s="4">
        <f t="shared" si="16"/>
        <v>60520</v>
      </c>
      <c r="I67" s="4">
        <f t="shared" si="16"/>
        <v>63936</v>
      </c>
      <c r="J67" s="4">
        <f t="shared" si="16"/>
        <v>66966</v>
      </c>
      <c r="K67" s="4">
        <f t="shared" si="16"/>
        <v>81010</v>
      </c>
      <c r="L67" s="4">
        <f t="shared" si="16"/>
        <v>112926</v>
      </c>
      <c r="M67" s="4">
        <f t="shared" si="16"/>
        <v>154765</v>
      </c>
      <c r="N67" s="4">
        <f t="shared" si="16"/>
        <v>153976</v>
      </c>
    </row>
    <row r="68" spans="1:14" x14ac:dyDescent="0.25">
      <c r="A68" s="27" t="s">
        <v>6</v>
      </c>
      <c r="B68" s="28" t="s">
        <v>44</v>
      </c>
      <c r="C68" s="4">
        <f t="shared" ref="C68:N68" si="17">C86+C104</f>
        <v>1502</v>
      </c>
      <c r="D68" s="4">
        <f t="shared" si="17"/>
        <v>1818</v>
      </c>
      <c r="E68" s="4">
        <f t="shared" si="17"/>
        <v>3827</v>
      </c>
      <c r="F68" s="4">
        <f t="shared" si="17"/>
        <v>3043</v>
      </c>
      <c r="G68" s="4">
        <f t="shared" si="17"/>
        <v>2557</v>
      </c>
      <c r="H68" s="4">
        <f t="shared" si="17"/>
        <v>1704</v>
      </c>
      <c r="I68" s="4">
        <f t="shared" si="17"/>
        <v>406</v>
      </c>
      <c r="J68" s="4">
        <f t="shared" si="17"/>
        <v>2462</v>
      </c>
      <c r="K68" s="4">
        <f t="shared" si="17"/>
        <v>2410</v>
      </c>
      <c r="L68" s="4">
        <f t="shared" si="17"/>
        <v>3263</v>
      </c>
      <c r="M68" s="4">
        <f t="shared" si="17"/>
        <v>3914</v>
      </c>
      <c r="N68" s="4">
        <f t="shared" si="17"/>
        <v>6434</v>
      </c>
    </row>
    <row r="69" spans="1:14" x14ac:dyDescent="0.25">
      <c r="A69" s="66" t="s">
        <v>7</v>
      </c>
      <c r="B69" s="28" t="s">
        <v>44</v>
      </c>
      <c r="C69" s="4">
        <f t="shared" ref="C69:N69" si="18">C87+C105</f>
        <v>20702</v>
      </c>
      <c r="D69" s="4">
        <f t="shared" si="18"/>
        <v>16568</v>
      </c>
      <c r="E69" s="4">
        <f t="shared" si="18"/>
        <v>22959</v>
      </c>
      <c r="F69" s="4">
        <f t="shared" si="18"/>
        <v>21854</v>
      </c>
      <c r="G69" s="4">
        <f t="shared" si="18"/>
        <v>24755</v>
      </c>
      <c r="H69" s="4">
        <f t="shared" si="18"/>
        <v>25570</v>
      </c>
      <c r="I69" s="4">
        <f t="shared" si="18"/>
        <v>27150</v>
      </c>
      <c r="J69" s="4">
        <f t="shared" si="18"/>
        <v>28099</v>
      </c>
      <c r="K69" s="4">
        <f t="shared" si="18"/>
        <v>26103</v>
      </c>
      <c r="L69" s="4">
        <f t="shared" si="18"/>
        <v>24052</v>
      </c>
      <c r="M69" s="4">
        <f t="shared" si="18"/>
        <v>24993</v>
      </c>
      <c r="N69" s="4">
        <f t="shared" si="18"/>
        <v>24656</v>
      </c>
    </row>
    <row r="70" spans="1:14" x14ac:dyDescent="0.25">
      <c r="A70" s="66" t="s">
        <v>30</v>
      </c>
      <c r="B70" s="28" t="s">
        <v>44</v>
      </c>
      <c r="C70" s="4">
        <f t="shared" ref="C70:N70" si="19">C88+C106</f>
        <v>178</v>
      </c>
      <c r="D70" s="4">
        <f t="shared" si="19"/>
        <v>218</v>
      </c>
      <c r="E70" s="4">
        <f t="shared" si="19"/>
        <v>373</v>
      </c>
      <c r="F70" s="4">
        <f t="shared" si="19"/>
        <v>368</v>
      </c>
      <c r="G70" s="4">
        <f t="shared" si="19"/>
        <v>412</v>
      </c>
      <c r="H70" s="4">
        <f t="shared" si="19"/>
        <v>499</v>
      </c>
      <c r="I70" s="4">
        <f t="shared" si="19"/>
        <v>683</v>
      </c>
      <c r="J70" s="4">
        <f t="shared" si="19"/>
        <v>0</v>
      </c>
      <c r="K70" s="4">
        <f t="shared" si="19"/>
        <v>449</v>
      </c>
      <c r="L70" s="4">
        <f t="shared" si="19"/>
        <v>533</v>
      </c>
      <c r="M70" s="4">
        <f t="shared" si="19"/>
        <v>544</v>
      </c>
      <c r="N70" s="4">
        <f t="shared" si="19"/>
        <v>486</v>
      </c>
    </row>
    <row r="71" spans="1:14" x14ac:dyDescent="0.25">
      <c r="A71" s="66" t="s">
        <v>37</v>
      </c>
      <c r="B71" s="28" t="s">
        <v>44</v>
      </c>
      <c r="C71" s="4">
        <f t="shared" ref="C71:N71" si="20">C89+C107</f>
        <v>967747</v>
      </c>
      <c r="D71" s="4">
        <f t="shared" si="20"/>
        <v>524413</v>
      </c>
      <c r="E71" s="4">
        <f t="shared" si="20"/>
        <v>1007861</v>
      </c>
      <c r="F71" s="4">
        <f t="shared" si="20"/>
        <v>1043296</v>
      </c>
      <c r="G71" s="4">
        <f t="shared" si="20"/>
        <v>1228405</v>
      </c>
      <c r="H71" s="4">
        <f t="shared" si="20"/>
        <v>709186</v>
      </c>
      <c r="I71" s="4">
        <f t="shared" si="20"/>
        <v>0</v>
      </c>
      <c r="J71" s="4">
        <f t="shared" si="20"/>
        <v>0</v>
      </c>
      <c r="K71" s="4">
        <f t="shared" si="20"/>
        <v>0</v>
      </c>
      <c r="L71" s="4">
        <f t="shared" si="20"/>
        <v>0</v>
      </c>
      <c r="M71" s="4">
        <f t="shared" si="20"/>
        <v>0</v>
      </c>
      <c r="N71" s="4">
        <f t="shared" si="20"/>
        <v>0</v>
      </c>
    </row>
    <row r="72" spans="1:14" x14ac:dyDescent="0.25">
      <c r="A72" s="66" t="s">
        <v>38</v>
      </c>
      <c r="B72" s="28" t="s">
        <v>44</v>
      </c>
      <c r="C72" s="4">
        <f t="shared" ref="C72:N72" si="21">C90+C108</f>
        <v>5885455</v>
      </c>
      <c r="D72" s="4">
        <f t="shared" si="21"/>
        <v>5819381</v>
      </c>
      <c r="E72" s="4">
        <f t="shared" si="21"/>
        <v>6345264</v>
      </c>
      <c r="F72" s="4">
        <f t="shared" si="21"/>
        <v>6575472</v>
      </c>
      <c r="G72" s="4">
        <f t="shared" si="21"/>
        <v>7519747</v>
      </c>
      <c r="H72" s="4">
        <f t="shared" si="21"/>
        <v>8105750</v>
      </c>
      <c r="I72" s="4">
        <f t="shared" si="21"/>
        <v>8867605</v>
      </c>
      <c r="J72" s="4">
        <f t="shared" si="21"/>
        <v>4122146</v>
      </c>
      <c r="K72" s="4">
        <f t="shared" si="21"/>
        <v>3792868</v>
      </c>
      <c r="L72" s="4">
        <f t="shared" si="21"/>
        <v>3258583</v>
      </c>
      <c r="M72" s="4">
        <f t="shared" si="21"/>
        <v>3254191</v>
      </c>
      <c r="N72" s="4">
        <f t="shared" si="21"/>
        <v>4134931</v>
      </c>
    </row>
    <row r="73" spans="1:14" x14ac:dyDescent="0.25">
      <c r="A73" s="134"/>
      <c r="B73" s="134"/>
      <c r="C73" s="134"/>
      <c r="D73" s="134"/>
      <c r="E73" s="134"/>
      <c r="F73" s="134"/>
      <c r="G73" s="134"/>
      <c r="H73" s="134"/>
      <c r="I73" s="134"/>
      <c r="J73" s="134"/>
      <c r="K73" s="134"/>
      <c r="L73" s="134"/>
      <c r="M73" s="134"/>
      <c r="N73" s="134"/>
    </row>
    <row r="74" spans="1:14" ht="13.5" thickBot="1" x14ac:dyDescent="0.35">
      <c r="A74" s="120" t="s">
        <v>16</v>
      </c>
      <c r="B74" s="120" t="s">
        <v>15</v>
      </c>
      <c r="C74" s="62">
        <v>1</v>
      </c>
      <c r="D74" s="62">
        <v>2</v>
      </c>
      <c r="E74" s="62">
        <v>3</v>
      </c>
      <c r="F74" s="62">
        <v>4</v>
      </c>
      <c r="G74" s="62">
        <v>5</v>
      </c>
      <c r="H74" s="62">
        <v>6</v>
      </c>
      <c r="I74" s="62">
        <v>7</v>
      </c>
      <c r="J74" s="62">
        <v>8</v>
      </c>
      <c r="K74" s="62">
        <v>9</v>
      </c>
      <c r="L74" s="62">
        <v>10</v>
      </c>
      <c r="M74" s="62">
        <v>11</v>
      </c>
      <c r="N74" s="62">
        <v>12</v>
      </c>
    </row>
    <row r="75" spans="1:14" ht="13" thickTop="1" x14ac:dyDescent="0.25">
      <c r="A75" s="41" t="s">
        <v>8</v>
      </c>
      <c r="B75" s="28" t="s">
        <v>44</v>
      </c>
      <c r="C75" s="4"/>
      <c r="D75" s="31"/>
      <c r="E75" s="3"/>
      <c r="F75" s="4"/>
      <c r="G75" s="31"/>
      <c r="H75" s="31"/>
      <c r="I75" s="31"/>
      <c r="J75" s="4"/>
      <c r="K75" s="31"/>
      <c r="L75" s="31"/>
      <c r="M75" s="4"/>
      <c r="N75" s="31"/>
    </row>
    <row r="76" spans="1:14" x14ac:dyDescent="0.25">
      <c r="A76" s="27" t="s">
        <v>0</v>
      </c>
      <c r="B76" s="28" t="s">
        <v>44</v>
      </c>
      <c r="C76" s="1">
        <v>895</v>
      </c>
      <c r="D76" s="39">
        <v>5</v>
      </c>
      <c r="E76" s="1">
        <v>141</v>
      </c>
      <c r="F76" s="1"/>
      <c r="G76" s="39">
        <v>93</v>
      </c>
      <c r="H76" s="39"/>
      <c r="I76" s="39">
        <v>121</v>
      </c>
      <c r="J76" s="1">
        <v>50</v>
      </c>
      <c r="K76" s="40">
        <v>50</v>
      </c>
      <c r="L76" s="13"/>
      <c r="M76" s="1">
        <v>119</v>
      </c>
      <c r="N76" s="39">
        <v>141</v>
      </c>
    </row>
    <row r="77" spans="1:14" x14ac:dyDescent="0.25">
      <c r="A77" s="27" t="s">
        <v>1</v>
      </c>
      <c r="B77" s="28" t="s">
        <v>44</v>
      </c>
      <c r="C77" s="1"/>
      <c r="D77" s="39"/>
      <c r="E77" s="1">
        <v>593</v>
      </c>
      <c r="F77" s="1"/>
      <c r="G77" s="39"/>
      <c r="H77" s="39">
        <v>94236</v>
      </c>
      <c r="I77" s="39"/>
      <c r="J77" s="1">
        <v>1326788</v>
      </c>
      <c r="K77" s="40">
        <v>924136</v>
      </c>
      <c r="L77" s="39">
        <v>2699358</v>
      </c>
      <c r="M77" s="1">
        <v>2954383</v>
      </c>
      <c r="N77" s="39">
        <v>3816768</v>
      </c>
    </row>
    <row r="78" spans="1:14" x14ac:dyDescent="0.25">
      <c r="A78" s="107" t="s">
        <v>40</v>
      </c>
      <c r="B78" s="28" t="s">
        <v>44</v>
      </c>
      <c r="C78" s="1"/>
      <c r="D78" s="39"/>
      <c r="E78" s="1"/>
      <c r="F78" s="1"/>
      <c r="G78" s="39"/>
      <c r="H78" s="39"/>
      <c r="I78" s="39"/>
      <c r="J78" s="1"/>
      <c r="K78" s="40"/>
      <c r="L78" s="39"/>
      <c r="M78" s="1"/>
      <c r="N78" s="39"/>
    </row>
    <row r="79" spans="1:14" x14ac:dyDescent="0.25">
      <c r="A79" s="27" t="s">
        <v>2</v>
      </c>
      <c r="B79" s="28" t="s">
        <v>44</v>
      </c>
      <c r="C79" s="1">
        <v>120504</v>
      </c>
      <c r="D79" s="39">
        <v>200986</v>
      </c>
      <c r="E79" s="1">
        <v>113123</v>
      </c>
      <c r="F79" s="1">
        <v>53284</v>
      </c>
      <c r="G79" s="39">
        <v>26690</v>
      </c>
      <c r="H79" s="39">
        <v>49057</v>
      </c>
      <c r="I79" s="39">
        <v>44695</v>
      </c>
      <c r="J79" s="1">
        <v>289345</v>
      </c>
      <c r="K79" s="40">
        <v>97382</v>
      </c>
      <c r="L79" s="39">
        <v>191413</v>
      </c>
      <c r="M79" s="1">
        <v>121768</v>
      </c>
      <c r="N79" s="39">
        <v>76478</v>
      </c>
    </row>
    <row r="80" spans="1:14" x14ac:dyDescent="0.25">
      <c r="A80" s="27" t="s">
        <v>39</v>
      </c>
      <c r="B80" s="28" t="s">
        <v>44</v>
      </c>
      <c r="C80" s="1"/>
      <c r="D80" s="39"/>
      <c r="E80" s="1"/>
      <c r="F80" s="1">
        <v>25999</v>
      </c>
      <c r="G80" s="39">
        <v>77997</v>
      </c>
      <c r="H80" s="39">
        <v>119311</v>
      </c>
      <c r="I80" s="39">
        <v>137243</v>
      </c>
      <c r="J80" s="1">
        <v>191117</v>
      </c>
      <c r="K80" s="40">
        <v>126649</v>
      </c>
      <c r="L80" s="39">
        <v>154721</v>
      </c>
      <c r="M80" s="1">
        <v>65473</v>
      </c>
      <c r="N80" s="39">
        <v>60458</v>
      </c>
    </row>
    <row r="81" spans="1:14" x14ac:dyDescent="0.25">
      <c r="A81" s="27" t="s">
        <v>35</v>
      </c>
      <c r="B81" s="28" t="s">
        <v>44</v>
      </c>
      <c r="C81" s="1"/>
      <c r="D81" s="39"/>
      <c r="E81" s="1"/>
      <c r="F81" s="1"/>
      <c r="G81" s="39"/>
      <c r="H81" s="39"/>
      <c r="I81" s="39"/>
      <c r="J81" s="1"/>
      <c r="K81" s="40"/>
      <c r="L81" s="39"/>
      <c r="M81" s="1"/>
      <c r="N81" s="39"/>
    </row>
    <row r="82" spans="1:14" x14ac:dyDescent="0.25">
      <c r="A82" s="27" t="s">
        <v>4</v>
      </c>
      <c r="B82" s="28" t="s">
        <v>44</v>
      </c>
      <c r="C82" s="1"/>
      <c r="D82" s="38"/>
      <c r="E82" s="1">
        <v>5</v>
      </c>
      <c r="F82" s="1"/>
      <c r="G82" s="1"/>
      <c r="H82" s="39"/>
      <c r="I82" s="13"/>
      <c r="J82" s="1"/>
      <c r="K82" s="15"/>
      <c r="L82" s="38"/>
      <c r="M82" s="1"/>
      <c r="N82" s="38"/>
    </row>
    <row r="83" spans="1:14" x14ac:dyDescent="0.25">
      <c r="A83" s="27" t="s">
        <v>5</v>
      </c>
      <c r="B83" s="28" t="s">
        <v>44</v>
      </c>
      <c r="C83" s="1"/>
      <c r="D83" s="38"/>
      <c r="E83" s="1"/>
      <c r="F83" s="1"/>
      <c r="G83" s="1"/>
      <c r="H83" s="39"/>
      <c r="I83" s="1"/>
      <c r="J83" s="1"/>
      <c r="K83" s="15"/>
      <c r="L83" s="38"/>
      <c r="M83" s="1"/>
      <c r="N83" s="39"/>
    </row>
    <row r="84" spans="1:14" x14ac:dyDescent="0.25">
      <c r="A84" s="107" t="s">
        <v>43</v>
      </c>
      <c r="B84" s="28" t="s">
        <v>44</v>
      </c>
      <c r="C84" s="1"/>
      <c r="D84" s="38"/>
      <c r="E84" s="1"/>
      <c r="F84" s="1"/>
      <c r="G84" s="1"/>
      <c r="H84" s="39"/>
      <c r="I84" s="1"/>
      <c r="J84" s="1"/>
      <c r="K84" s="15"/>
      <c r="L84" s="38"/>
      <c r="M84" s="1"/>
      <c r="N84" s="39"/>
    </row>
    <row r="85" spans="1:14" x14ac:dyDescent="0.25">
      <c r="A85" s="27" t="s">
        <v>11</v>
      </c>
      <c r="B85" s="28" t="s">
        <v>44</v>
      </c>
      <c r="C85" s="1"/>
      <c r="D85" s="38"/>
      <c r="E85" s="1"/>
      <c r="F85" s="1"/>
      <c r="G85" s="1"/>
      <c r="H85" s="13"/>
      <c r="I85" s="1"/>
      <c r="J85" s="1"/>
      <c r="K85" s="15"/>
      <c r="L85" s="38"/>
      <c r="M85" s="1"/>
      <c r="N85" s="38"/>
    </row>
    <row r="86" spans="1:14" x14ac:dyDescent="0.25">
      <c r="A86" s="27" t="s">
        <v>6</v>
      </c>
      <c r="B86" s="28" t="s">
        <v>44</v>
      </c>
      <c r="C86" s="1">
        <v>1502</v>
      </c>
      <c r="D86" s="39">
        <v>1818</v>
      </c>
      <c r="E86" s="1">
        <v>3478</v>
      </c>
      <c r="F86" s="1">
        <v>2291</v>
      </c>
      <c r="G86" s="1">
        <v>418</v>
      </c>
      <c r="H86" s="1"/>
      <c r="I86" s="1">
        <v>406</v>
      </c>
      <c r="J86" s="1">
        <v>834</v>
      </c>
      <c r="K86" s="40"/>
      <c r="L86" s="39">
        <v>837</v>
      </c>
      <c r="M86" s="1">
        <v>1564</v>
      </c>
      <c r="N86" s="39">
        <v>1118</v>
      </c>
    </row>
    <row r="87" spans="1:14" x14ac:dyDescent="0.25">
      <c r="A87" s="27" t="s">
        <v>7</v>
      </c>
      <c r="B87" s="28" t="s">
        <v>44</v>
      </c>
      <c r="C87" s="1"/>
      <c r="D87" s="39"/>
      <c r="E87" s="1"/>
      <c r="F87" s="1"/>
      <c r="G87" s="1"/>
      <c r="H87" s="1"/>
      <c r="I87" s="1"/>
      <c r="J87" s="1"/>
      <c r="K87" s="40"/>
      <c r="L87" s="39"/>
      <c r="M87" s="1"/>
      <c r="N87" s="39"/>
    </row>
    <row r="88" spans="1:14" x14ac:dyDescent="0.25">
      <c r="A88" s="27" t="s">
        <v>30</v>
      </c>
      <c r="B88" s="28" t="s">
        <v>44</v>
      </c>
      <c r="C88" s="1"/>
      <c r="D88" s="39"/>
      <c r="E88" s="1"/>
      <c r="F88" s="1"/>
      <c r="G88" s="1"/>
      <c r="H88" s="1"/>
      <c r="I88" s="1"/>
      <c r="J88" s="1"/>
      <c r="K88" s="40"/>
      <c r="L88" s="39"/>
      <c r="M88" s="1"/>
      <c r="N88" s="39"/>
    </row>
    <row r="89" spans="1:14" x14ac:dyDescent="0.25">
      <c r="A89" s="27" t="s">
        <v>37</v>
      </c>
      <c r="B89" s="28" t="s">
        <v>44</v>
      </c>
      <c r="C89" s="1"/>
      <c r="D89" s="39"/>
      <c r="E89" s="1"/>
      <c r="F89" s="1"/>
      <c r="G89" s="1"/>
      <c r="H89" s="1"/>
      <c r="I89" s="1"/>
      <c r="J89" s="1"/>
      <c r="K89" s="40"/>
      <c r="L89" s="39"/>
      <c r="M89" s="1"/>
      <c r="N89" s="39"/>
    </row>
    <row r="90" spans="1:14" x14ac:dyDescent="0.25">
      <c r="A90" s="27" t="s">
        <v>38</v>
      </c>
      <c r="B90" s="28" t="s">
        <v>44</v>
      </c>
      <c r="C90" s="1"/>
      <c r="D90" s="13"/>
      <c r="E90" s="1"/>
      <c r="F90" s="1"/>
      <c r="G90" s="1"/>
      <c r="H90" s="1"/>
      <c r="I90" s="1"/>
      <c r="J90" s="1"/>
      <c r="K90" s="13"/>
      <c r="L90" s="13"/>
      <c r="M90" s="1"/>
      <c r="N90" s="13"/>
    </row>
    <row r="92" spans="1:14" ht="13.5" thickBot="1" x14ac:dyDescent="0.35">
      <c r="A92" s="5" t="s">
        <v>18</v>
      </c>
      <c r="B92" s="5" t="s">
        <v>15</v>
      </c>
      <c r="C92" s="6">
        <v>1</v>
      </c>
      <c r="D92" s="6">
        <v>2</v>
      </c>
      <c r="E92" s="6">
        <v>3</v>
      </c>
      <c r="F92" s="6">
        <v>4</v>
      </c>
      <c r="G92" s="6">
        <v>5</v>
      </c>
      <c r="H92" s="6">
        <v>6</v>
      </c>
      <c r="I92" s="6">
        <v>7</v>
      </c>
      <c r="J92" s="6">
        <v>8</v>
      </c>
      <c r="K92" s="6">
        <v>9</v>
      </c>
      <c r="L92" s="6">
        <v>10</v>
      </c>
      <c r="M92" s="6">
        <v>11</v>
      </c>
      <c r="N92" s="6">
        <v>12</v>
      </c>
    </row>
    <row r="93" spans="1:14" ht="13" thickTop="1" x14ac:dyDescent="0.25">
      <c r="A93" s="27" t="s">
        <v>8</v>
      </c>
      <c r="B93" s="28" t="s">
        <v>44</v>
      </c>
      <c r="C93" s="13">
        <v>4092203</v>
      </c>
      <c r="D93" s="99">
        <v>4220124</v>
      </c>
      <c r="E93" s="35">
        <v>4790004</v>
      </c>
      <c r="F93" s="4">
        <v>4517836</v>
      </c>
      <c r="G93" s="4">
        <v>6743699</v>
      </c>
      <c r="H93" s="13">
        <v>4494271</v>
      </c>
      <c r="I93" s="4">
        <v>5004487</v>
      </c>
      <c r="J93" s="37">
        <v>10524285</v>
      </c>
      <c r="K93" s="37">
        <v>8788587</v>
      </c>
      <c r="L93" s="4">
        <v>9148623</v>
      </c>
      <c r="M93" s="37">
        <v>8488149</v>
      </c>
      <c r="N93" s="13">
        <v>7933642</v>
      </c>
    </row>
    <row r="94" spans="1:14" x14ac:dyDescent="0.25">
      <c r="A94" s="27" t="s">
        <v>0</v>
      </c>
      <c r="B94" s="28" t="s">
        <v>44</v>
      </c>
      <c r="C94" s="13">
        <v>515</v>
      </c>
      <c r="D94" s="100">
        <v>1032</v>
      </c>
      <c r="E94" s="1">
        <v>514</v>
      </c>
      <c r="F94" s="1">
        <v>435</v>
      </c>
      <c r="G94" s="1"/>
      <c r="H94" s="13">
        <v>260</v>
      </c>
      <c r="I94" s="1">
        <v>1360</v>
      </c>
      <c r="J94" s="37">
        <v>175</v>
      </c>
      <c r="K94" s="37">
        <v>2593</v>
      </c>
      <c r="L94" s="1">
        <v>1500</v>
      </c>
      <c r="M94" s="37">
        <v>170</v>
      </c>
      <c r="N94" s="13">
        <v>1120</v>
      </c>
    </row>
    <row r="95" spans="1:14" x14ac:dyDescent="0.25">
      <c r="A95" s="27" t="s">
        <v>1</v>
      </c>
      <c r="B95" s="28" t="s">
        <v>44</v>
      </c>
      <c r="C95" s="13">
        <v>11616642</v>
      </c>
      <c r="D95" s="100">
        <v>11451807</v>
      </c>
      <c r="E95" s="1">
        <v>13712644</v>
      </c>
      <c r="F95" s="1">
        <v>10745419</v>
      </c>
      <c r="G95" s="1">
        <v>16100660</v>
      </c>
      <c r="H95" s="13">
        <v>8546888</v>
      </c>
      <c r="I95" s="1">
        <v>14368901</v>
      </c>
      <c r="J95" s="37">
        <v>14628939</v>
      </c>
      <c r="K95" s="37">
        <v>13997791</v>
      </c>
      <c r="L95" s="1">
        <v>12876996</v>
      </c>
      <c r="M95" s="37">
        <v>11450261</v>
      </c>
      <c r="N95" s="13">
        <v>10364846</v>
      </c>
    </row>
    <row r="96" spans="1:14" x14ac:dyDescent="0.25">
      <c r="A96" s="107" t="s">
        <v>40</v>
      </c>
      <c r="B96" s="28" t="s">
        <v>44</v>
      </c>
      <c r="C96" s="13"/>
      <c r="D96" s="100">
        <v>239</v>
      </c>
      <c r="E96" s="1"/>
      <c r="F96" s="1"/>
      <c r="G96" s="1"/>
      <c r="H96" s="13"/>
      <c r="I96" s="1"/>
      <c r="J96" s="37"/>
      <c r="K96" s="37"/>
      <c r="L96" s="1"/>
      <c r="M96" s="37"/>
      <c r="N96" s="13">
        <v>271</v>
      </c>
    </row>
    <row r="97" spans="1:14" x14ac:dyDescent="0.25">
      <c r="A97" s="27" t="s">
        <v>2</v>
      </c>
      <c r="B97" s="28" t="s">
        <v>44</v>
      </c>
      <c r="C97" s="13">
        <v>2131569</v>
      </c>
      <c r="D97" s="100">
        <v>2165430</v>
      </c>
      <c r="E97" s="1">
        <v>2788256</v>
      </c>
      <c r="F97" s="1">
        <v>2275825</v>
      </c>
      <c r="G97" s="1">
        <v>2450025</v>
      </c>
      <c r="H97" s="13">
        <v>1551145</v>
      </c>
      <c r="I97" s="1">
        <v>2007287</v>
      </c>
      <c r="J97" s="37">
        <v>2398797</v>
      </c>
      <c r="K97" s="37">
        <v>2165234</v>
      </c>
      <c r="L97" s="1">
        <v>1948620</v>
      </c>
      <c r="M97" s="37">
        <v>2024588</v>
      </c>
      <c r="N97" s="13">
        <v>1980944</v>
      </c>
    </row>
    <row r="98" spans="1:14" x14ac:dyDescent="0.25">
      <c r="A98" s="27" t="s">
        <v>39</v>
      </c>
      <c r="B98" s="28" t="s">
        <v>44</v>
      </c>
      <c r="C98" s="13"/>
      <c r="D98" s="100"/>
      <c r="E98" s="1"/>
      <c r="F98" s="1"/>
      <c r="G98" s="1"/>
      <c r="H98" s="13"/>
      <c r="I98" s="1"/>
      <c r="J98" s="37"/>
      <c r="K98" s="37"/>
      <c r="L98" s="1"/>
      <c r="M98" s="37"/>
      <c r="N98" s="13"/>
    </row>
    <row r="99" spans="1:14" x14ac:dyDescent="0.25">
      <c r="A99" s="27" t="s">
        <v>35</v>
      </c>
      <c r="B99" s="28" t="s">
        <v>44</v>
      </c>
      <c r="C99" s="13">
        <v>36</v>
      </c>
      <c r="D99" s="100">
        <v>321</v>
      </c>
      <c r="E99" s="1">
        <v>38</v>
      </c>
      <c r="F99" s="1">
        <v>35</v>
      </c>
      <c r="G99" s="1">
        <v>162</v>
      </c>
      <c r="H99" s="13">
        <v>35</v>
      </c>
      <c r="I99" s="1">
        <v>36</v>
      </c>
      <c r="J99" s="37">
        <v>37</v>
      </c>
      <c r="K99" s="37">
        <v>36</v>
      </c>
      <c r="L99" s="1">
        <v>36</v>
      </c>
      <c r="M99" s="37">
        <v>60</v>
      </c>
      <c r="N99" s="13">
        <v>87</v>
      </c>
    </row>
    <row r="100" spans="1:14" x14ac:dyDescent="0.25">
      <c r="A100" s="27" t="s">
        <v>4</v>
      </c>
      <c r="B100" s="28" t="s">
        <v>44</v>
      </c>
      <c r="C100" s="13">
        <v>1848</v>
      </c>
      <c r="D100" s="100">
        <v>37</v>
      </c>
      <c r="E100" s="1">
        <v>1699</v>
      </c>
      <c r="F100" s="1">
        <v>277</v>
      </c>
      <c r="G100" s="1">
        <v>1292</v>
      </c>
      <c r="H100" s="13">
        <v>450</v>
      </c>
      <c r="I100" s="1">
        <v>2013</v>
      </c>
      <c r="J100" s="37">
        <v>277</v>
      </c>
      <c r="K100" s="37">
        <v>280</v>
      </c>
      <c r="L100" s="1">
        <v>2213</v>
      </c>
      <c r="M100" s="37">
        <v>606</v>
      </c>
      <c r="N100" s="13">
        <v>12</v>
      </c>
    </row>
    <row r="101" spans="1:14" x14ac:dyDescent="0.25">
      <c r="A101" s="27" t="s">
        <v>5</v>
      </c>
      <c r="B101" s="28" t="s">
        <v>44</v>
      </c>
      <c r="C101" s="13">
        <v>1065</v>
      </c>
      <c r="D101" s="100">
        <v>913</v>
      </c>
      <c r="E101" s="1">
        <v>8541</v>
      </c>
      <c r="F101" s="1">
        <v>15644</v>
      </c>
      <c r="G101" s="1">
        <v>8741</v>
      </c>
      <c r="H101" s="13">
        <v>10459</v>
      </c>
      <c r="I101" s="1">
        <v>8914</v>
      </c>
      <c r="J101" s="37">
        <v>18186</v>
      </c>
      <c r="K101" s="37">
        <v>4617</v>
      </c>
      <c r="L101" s="1">
        <v>12984</v>
      </c>
      <c r="M101" s="37">
        <v>13459</v>
      </c>
      <c r="N101" s="13">
        <v>4526</v>
      </c>
    </row>
    <row r="102" spans="1:14" x14ac:dyDescent="0.25">
      <c r="A102" s="107" t="s">
        <v>43</v>
      </c>
      <c r="B102" s="28" t="s">
        <v>44</v>
      </c>
      <c r="C102" s="13">
        <v>103900</v>
      </c>
      <c r="D102" s="100">
        <v>105673</v>
      </c>
      <c r="E102" s="1">
        <v>93129</v>
      </c>
      <c r="F102" s="1">
        <v>61876</v>
      </c>
      <c r="G102" s="1">
        <v>36843</v>
      </c>
      <c r="H102" s="13">
        <v>21782</v>
      </c>
      <c r="I102" s="1">
        <v>17095</v>
      </c>
      <c r="J102" s="37">
        <v>22146</v>
      </c>
      <c r="K102" s="37">
        <v>25840</v>
      </c>
      <c r="L102" s="1">
        <v>54751</v>
      </c>
      <c r="M102" s="37">
        <v>63417</v>
      </c>
      <c r="N102" s="13">
        <v>68634</v>
      </c>
    </row>
    <row r="103" spans="1:14" x14ac:dyDescent="0.25">
      <c r="A103" s="27" t="s">
        <v>11</v>
      </c>
      <c r="B103" s="28" t="s">
        <v>44</v>
      </c>
      <c r="C103" s="13">
        <v>151150</v>
      </c>
      <c r="D103" s="100">
        <v>151566</v>
      </c>
      <c r="E103" s="1">
        <v>145481</v>
      </c>
      <c r="F103" s="1">
        <v>69106</v>
      </c>
      <c r="G103" s="1">
        <v>47141</v>
      </c>
      <c r="H103" s="13">
        <v>60520</v>
      </c>
      <c r="I103" s="1">
        <v>63936</v>
      </c>
      <c r="J103" s="37">
        <v>66966</v>
      </c>
      <c r="K103" s="37">
        <v>81010</v>
      </c>
      <c r="L103" s="1">
        <v>112926</v>
      </c>
      <c r="M103" s="37">
        <v>154765</v>
      </c>
      <c r="N103" s="13">
        <v>153976</v>
      </c>
    </row>
    <row r="104" spans="1:14" x14ac:dyDescent="0.25">
      <c r="A104" s="27" t="s">
        <v>6</v>
      </c>
      <c r="B104" s="28" t="s">
        <v>44</v>
      </c>
      <c r="C104" s="13"/>
      <c r="D104" s="100"/>
      <c r="E104" s="2">
        <v>349</v>
      </c>
      <c r="F104" s="1">
        <v>752</v>
      </c>
      <c r="G104" s="1">
        <v>2139</v>
      </c>
      <c r="H104" s="13">
        <v>1704</v>
      </c>
      <c r="I104" s="1"/>
      <c r="J104" s="37">
        <v>1628</v>
      </c>
      <c r="K104" s="37">
        <v>2410</v>
      </c>
      <c r="L104" s="1">
        <v>2426</v>
      </c>
      <c r="M104" s="37">
        <v>2350</v>
      </c>
      <c r="N104" s="13">
        <v>5316</v>
      </c>
    </row>
    <row r="105" spans="1:14" x14ac:dyDescent="0.25">
      <c r="A105" s="27" t="s">
        <v>7</v>
      </c>
      <c r="B105" s="28" t="s">
        <v>44</v>
      </c>
      <c r="C105" s="13">
        <v>20702</v>
      </c>
      <c r="D105" s="100">
        <v>16568</v>
      </c>
      <c r="E105" s="1">
        <v>22959</v>
      </c>
      <c r="F105" s="1">
        <v>21854</v>
      </c>
      <c r="G105" s="1">
        <v>24755</v>
      </c>
      <c r="H105" s="13">
        <v>25570</v>
      </c>
      <c r="I105" s="1">
        <v>27150</v>
      </c>
      <c r="J105" s="37">
        <v>28099</v>
      </c>
      <c r="K105" s="37">
        <v>26103</v>
      </c>
      <c r="L105" s="1">
        <v>24052</v>
      </c>
      <c r="M105" s="37">
        <v>24993</v>
      </c>
      <c r="N105" s="13">
        <v>24656</v>
      </c>
    </row>
    <row r="106" spans="1:14" x14ac:dyDescent="0.25">
      <c r="A106" s="27" t="s">
        <v>30</v>
      </c>
      <c r="B106" s="28" t="s">
        <v>44</v>
      </c>
      <c r="C106" s="13">
        <v>178</v>
      </c>
      <c r="D106" s="100">
        <v>218</v>
      </c>
      <c r="E106" s="1">
        <v>373</v>
      </c>
      <c r="F106" s="1">
        <v>368</v>
      </c>
      <c r="G106" s="1">
        <v>412</v>
      </c>
      <c r="H106" s="13">
        <v>499</v>
      </c>
      <c r="I106" s="1">
        <v>683</v>
      </c>
      <c r="J106" s="13"/>
      <c r="K106" s="13">
        <v>449</v>
      </c>
      <c r="L106" s="1">
        <v>533</v>
      </c>
      <c r="M106" s="13">
        <v>544</v>
      </c>
      <c r="N106" s="13">
        <v>486</v>
      </c>
    </row>
    <row r="107" spans="1:14" x14ac:dyDescent="0.25">
      <c r="A107" s="27" t="s">
        <v>37</v>
      </c>
      <c r="B107" s="28" t="s">
        <v>44</v>
      </c>
      <c r="C107" s="13">
        <v>967747</v>
      </c>
      <c r="D107" s="100">
        <v>524413</v>
      </c>
      <c r="E107" s="1">
        <v>1007861</v>
      </c>
      <c r="F107" s="1">
        <v>1043296</v>
      </c>
      <c r="G107" s="1">
        <v>1228405</v>
      </c>
      <c r="H107" s="13">
        <v>709186</v>
      </c>
      <c r="I107" s="1"/>
      <c r="J107" s="13"/>
      <c r="K107" s="13"/>
      <c r="L107" s="1"/>
      <c r="M107" s="13"/>
      <c r="N107" s="13"/>
    </row>
    <row r="108" spans="1:14" x14ac:dyDescent="0.25">
      <c r="A108" s="27" t="s">
        <v>38</v>
      </c>
      <c r="B108" s="28" t="s">
        <v>44</v>
      </c>
      <c r="C108" s="13">
        <v>5885455</v>
      </c>
      <c r="D108" s="100">
        <v>5819381</v>
      </c>
      <c r="E108" s="1">
        <v>6345264</v>
      </c>
      <c r="F108" s="1">
        <v>6575472</v>
      </c>
      <c r="G108" s="1">
        <v>7519747</v>
      </c>
      <c r="H108" s="13">
        <v>8105750</v>
      </c>
      <c r="I108" s="1">
        <v>8867605</v>
      </c>
      <c r="J108" s="13">
        <v>4122146</v>
      </c>
      <c r="K108" s="13">
        <v>3792868</v>
      </c>
      <c r="L108" s="1">
        <v>3258583</v>
      </c>
      <c r="M108" s="13">
        <v>3254191</v>
      </c>
      <c r="N108" s="13">
        <v>4134931</v>
      </c>
    </row>
    <row r="110" spans="1:14" ht="13" x14ac:dyDescent="0.3">
      <c r="A110" s="93" t="s">
        <v>28</v>
      </c>
      <c r="B110" s="85" t="s">
        <v>15</v>
      </c>
      <c r="C110" s="86">
        <v>2</v>
      </c>
      <c r="D110" s="87">
        <v>3</v>
      </c>
      <c r="E110" s="87">
        <v>4</v>
      </c>
      <c r="F110" s="87">
        <v>5</v>
      </c>
      <c r="G110" s="87">
        <v>6</v>
      </c>
      <c r="H110" s="87">
        <v>7</v>
      </c>
      <c r="I110" s="87">
        <v>8</v>
      </c>
      <c r="J110" s="88">
        <v>9</v>
      </c>
      <c r="K110" s="88">
        <v>10</v>
      </c>
      <c r="L110" s="88">
        <v>11</v>
      </c>
      <c r="M110" s="88">
        <v>12</v>
      </c>
      <c r="N110" s="88">
        <v>1</v>
      </c>
    </row>
    <row r="111" spans="1:14" x14ac:dyDescent="0.25">
      <c r="A111" s="82" t="s">
        <v>8</v>
      </c>
      <c r="B111" s="89" t="s">
        <v>44</v>
      </c>
      <c r="C111" s="84">
        <f t="shared" ref="C111:M111" si="22">C93+C75</f>
        <v>4092203</v>
      </c>
      <c r="D111" s="84">
        <f t="shared" si="22"/>
        <v>4220124</v>
      </c>
      <c r="E111" s="84">
        <f t="shared" si="22"/>
        <v>4790004</v>
      </c>
      <c r="F111" s="84">
        <f t="shared" si="22"/>
        <v>4517836</v>
      </c>
      <c r="G111" s="84">
        <f t="shared" si="22"/>
        <v>6743699</v>
      </c>
      <c r="H111" s="84">
        <f t="shared" si="22"/>
        <v>4494271</v>
      </c>
      <c r="I111" s="84">
        <f t="shared" si="22"/>
        <v>5004487</v>
      </c>
      <c r="J111" s="84">
        <f t="shared" si="22"/>
        <v>10524285</v>
      </c>
      <c r="K111" s="84">
        <f t="shared" si="22"/>
        <v>8788587</v>
      </c>
      <c r="L111" s="84">
        <f t="shared" si="22"/>
        <v>9148623</v>
      </c>
      <c r="M111" s="84">
        <f t="shared" si="22"/>
        <v>8488149</v>
      </c>
      <c r="N111" s="84">
        <f>N93+'2012'!C88</f>
        <v>7933642</v>
      </c>
    </row>
    <row r="112" spans="1:14" x14ac:dyDescent="0.25">
      <c r="A112" s="82" t="s">
        <v>0</v>
      </c>
      <c r="B112" s="89" t="s">
        <v>44</v>
      </c>
      <c r="C112" s="84">
        <f t="shared" ref="C112:M112" si="23">C94+C76</f>
        <v>1410</v>
      </c>
      <c r="D112" s="84">
        <f t="shared" si="23"/>
        <v>1037</v>
      </c>
      <c r="E112" s="84">
        <f t="shared" si="23"/>
        <v>655</v>
      </c>
      <c r="F112" s="84">
        <f t="shared" si="23"/>
        <v>435</v>
      </c>
      <c r="G112" s="84">
        <f t="shared" si="23"/>
        <v>93</v>
      </c>
      <c r="H112" s="84">
        <f t="shared" si="23"/>
        <v>260</v>
      </c>
      <c r="I112" s="84">
        <f t="shared" si="23"/>
        <v>1481</v>
      </c>
      <c r="J112" s="84">
        <f t="shared" si="23"/>
        <v>225</v>
      </c>
      <c r="K112" s="84">
        <f t="shared" si="23"/>
        <v>2643</v>
      </c>
      <c r="L112" s="84">
        <f t="shared" si="23"/>
        <v>1500</v>
      </c>
      <c r="M112" s="84">
        <f t="shared" si="23"/>
        <v>289</v>
      </c>
      <c r="N112" s="84">
        <f>N94+'2012'!C89</f>
        <v>1120</v>
      </c>
    </row>
    <row r="113" spans="1:14" x14ac:dyDescent="0.25">
      <c r="A113" s="82" t="s">
        <v>1</v>
      </c>
      <c r="B113" s="89" t="s">
        <v>44</v>
      </c>
      <c r="C113" s="84">
        <f t="shared" ref="C113:M113" si="24">C95+C77</f>
        <v>11616642</v>
      </c>
      <c r="D113" s="84">
        <f t="shared" si="24"/>
        <v>11451807</v>
      </c>
      <c r="E113" s="84">
        <f t="shared" si="24"/>
        <v>13713237</v>
      </c>
      <c r="F113" s="84">
        <f t="shared" si="24"/>
        <v>10745419</v>
      </c>
      <c r="G113" s="84">
        <f t="shared" si="24"/>
        <v>16100660</v>
      </c>
      <c r="H113" s="84">
        <f t="shared" si="24"/>
        <v>8641124</v>
      </c>
      <c r="I113" s="84">
        <f t="shared" si="24"/>
        <v>14368901</v>
      </c>
      <c r="J113" s="84">
        <f t="shared" si="24"/>
        <v>15955727</v>
      </c>
      <c r="K113" s="84">
        <f t="shared" si="24"/>
        <v>14921927</v>
      </c>
      <c r="L113" s="84">
        <f t="shared" si="24"/>
        <v>15576354</v>
      </c>
      <c r="M113" s="84">
        <f t="shared" si="24"/>
        <v>14404644</v>
      </c>
      <c r="N113" s="84">
        <f>N95+'2012'!C90</f>
        <v>14616054</v>
      </c>
    </row>
    <row r="114" spans="1:14" x14ac:dyDescent="0.25">
      <c r="A114" s="82" t="s">
        <v>40</v>
      </c>
      <c r="B114" s="89" t="s">
        <v>44</v>
      </c>
      <c r="C114" s="84">
        <f t="shared" ref="C114:M114" si="25">C96+C78</f>
        <v>0</v>
      </c>
      <c r="D114" s="84">
        <f t="shared" si="25"/>
        <v>239</v>
      </c>
      <c r="E114" s="84">
        <f t="shared" si="25"/>
        <v>0</v>
      </c>
      <c r="F114" s="84">
        <f t="shared" si="25"/>
        <v>0</v>
      </c>
      <c r="G114" s="84">
        <f t="shared" si="25"/>
        <v>0</v>
      </c>
      <c r="H114" s="84">
        <f t="shared" si="25"/>
        <v>0</v>
      </c>
      <c r="I114" s="84">
        <f t="shared" si="25"/>
        <v>0</v>
      </c>
      <c r="J114" s="84">
        <f t="shared" si="25"/>
        <v>0</v>
      </c>
      <c r="K114" s="84">
        <f t="shared" si="25"/>
        <v>0</v>
      </c>
      <c r="L114" s="84">
        <f t="shared" si="25"/>
        <v>0</v>
      </c>
      <c r="M114" s="84">
        <f t="shared" si="25"/>
        <v>0</v>
      </c>
      <c r="N114" s="84">
        <f>N96+'2012'!C91</f>
        <v>271</v>
      </c>
    </row>
    <row r="115" spans="1:14" x14ac:dyDescent="0.25">
      <c r="A115" s="82" t="s">
        <v>2</v>
      </c>
      <c r="B115" s="89" t="s">
        <v>44</v>
      </c>
      <c r="C115" s="84">
        <f t="shared" ref="C115:M115" si="26">C97+C79</f>
        <v>2252073</v>
      </c>
      <c r="D115" s="84">
        <f t="shared" si="26"/>
        <v>2366416</v>
      </c>
      <c r="E115" s="84">
        <f t="shared" si="26"/>
        <v>2901379</v>
      </c>
      <c r="F115" s="84">
        <f t="shared" si="26"/>
        <v>2329109</v>
      </c>
      <c r="G115" s="84">
        <f t="shared" si="26"/>
        <v>2476715</v>
      </c>
      <c r="H115" s="84">
        <f t="shared" si="26"/>
        <v>1600202</v>
      </c>
      <c r="I115" s="84">
        <f t="shared" si="26"/>
        <v>2051982</v>
      </c>
      <c r="J115" s="84">
        <f t="shared" si="26"/>
        <v>2688142</v>
      </c>
      <c r="K115" s="84">
        <f t="shared" si="26"/>
        <v>2262616</v>
      </c>
      <c r="L115" s="84">
        <f t="shared" si="26"/>
        <v>2140033</v>
      </c>
      <c r="M115" s="84">
        <f t="shared" si="26"/>
        <v>2146356</v>
      </c>
      <c r="N115" s="84">
        <f>N97+'2012'!C92</f>
        <v>2149147</v>
      </c>
    </row>
    <row r="116" spans="1:14" x14ac:dyDescent="0.25">
      <c r="A116" s="82" t="s">
        <v>39</v>
      </c>
      <c r="B116" s="89" t="s">
        <v>44</v>
      </c>
      <c r="C116" s="84">
        <f t="shared" ref="C116:M116" si="27">C98+C80</f>
        <v>0</v>
      </c>
      <c r="D116" s="84">
        <f t="shared" si="27"/>
        <v>0</v>
      </c>
      <c r="E116" s="84">
        <f t="shared" si="27"/>
        <v>0</v>
      </c>
      <c r="F116" s="84">
        <f t="shared" si="27"/>
        <v>25999</v>
      </c>
      <c r="G116" s="84">
        <f t="shared" si="27"/>
        <v>77997</v>
      </c>
      <c r="H116" s="84">
        <f t="shared" si="27"/>
        <v>119311</v>
      </c>
      <c r="I116" s="84">
        <f t="shared" si="27"/>
        <v>137243</v>
      </c>
      <c r="J116" s="84">
        <f t="shared" si="27"/>
        <v>191117</v>
      </c>
      <c r="K116" s="84">
        <f t="shared" si="27"/>
        <v>126649</v>
      </c>
      <c r="L116" s="84">
        <f t="shared" si="27"/>
        <v>154721</v>
      </c>
      <c r="M116" s="84">
        <f t="shared" si="27"/>
        <v>65473</v>
      </c>
      <c r="N116" s="84">
        <f>N98+'2012'!C93</f>
        <v>0</v>
      </c>
    </row>
    <row r="117" spans="1:14" x14ac:dyDescent="0.25">
      <c r="A117" s="82" t="s">
        <v>35</v>
      </c>
      <c r="B117" s="89" t="s">
        <v>44</v>
      </c>
      <c r="C117" s="84">
        <f t="shared" ref="C117:M117" si="28">C99+C81</f>
        <v>36</v>
      </c>
      <c r="D117" s="84">
        <f t="shared" si="28"/>
        <v>321</v>
      </c>
      <c r="E117" s="84">
        <f t="shared" si="28"/>
        <v>38</v>
      </c>
      <c r="F117" s="84">
        <f t="shared" si="28"/>
        <v>35</v>
      </c>
      <c r="G117" s="84">
        <f t="shared" si="28"/>
        <v>162</v>
      </c>
      <c r="H117" s="84">
        <f t="shared" si="28"/>
        <v>35</v>
      </c>
      <c r="I117" s="84">
        <f t="shared" si="28"/>
        <v>36</v>
      </c>
      <c r="J117" s="84">
        <f t="shared" si="28"/>
        <v>37</v>
      </c>
      <c r="K117" s="84">
        <f t="shared" si="28"/>
        <v>36</v>
      </c>
      <c r="L117" s="84">
        <f t="shared" si="28"/>
        <v>36</v>
      </c>
      <c r="M117" s="84">
        <f t="shared" si="28"/>
        <v>60</v>
      </c>
      <c r="N117" s="84">
        <f>N99+'2012'!C94</f>
        <v>87</v>
      </c>
    </row>
    <row r="118" spans="1:14" x14ac:dyDescent="0.25">
      <c r="A118" s="82" t="s">
        <v>4</v>
      </c>
      <c r="B118" s="89" t="s">
        <v>44</v>
      </c>
      <c r="C118" s="84">
        <f t="shared" ref="C118:M118" si="29">C100+C82</f>
        <v>1848</v>
      </c>
      <c r="D118" s="84">
        <f t="shared" si="29"/>
        <v>37</v>
      </c>
      <c r="E118" s="84">
        <f t="shared" si="29"/>
        <v>1704</v>
      </c>
      <c r="F118" s="84">
        <f t="shared" si="29"/>
        <v>277</v>
      </c>
      <c r="G118" s="84">
        <f t="shared" si="29"/>
        <v>1292</v>
      </c>
      <c r="H118" s="84">
        <f t="shared" si="29"/>
        <v>450</v>
      </c>
      <c r="I118" s="84">
        <f t="shared" si="29"/>
        <v>2013</v>
      </c>
      <c r="J118" s="84">
        <f t="shared" si="29"/>
        <v>277</v>
      </c>
      <c r="K118" s="84">
        <f t="shared" si="29"/>
        <v>280</v>
      </c>
      <c r="L118" s="84">
        <f t="shared" si="29"/>
        <v>2213</v>
      </c>
      <c r="M118" s="84">
        <f t="shared" si="29"/>
        <v>606</v>
      </c>
      <c r="N118" s="84">
        <f>N100+'2012'!C95</f>
        <v>12</v>
      </c>
    </row>
    <row r="119" spans="1:14" x14ac:dyDescent="0.25">
      <c r="A119" s="82" t="s">
        <v>5</v>
      </c>
      <c r="B119" s="89" t="s">
        <v>44</v>
      </c>
      <c r="C119" s="84">
        <f t="shared" ref="C119:M119" si="30">C101+C83</f>
        <v>1065</v>
      </c>
      <c r="D119" s="84">
        <f t="shared" si="30"/>
        <v>913</v>
      </c>
      <c r="E119" s="84">
        <f t="shared" si="30"/>
        <v>8541</v>
      </c>
      <c r="F119" s="84">
        <f t="shared" si="30"/>
        <v>15644</v>
      </c>
      <c r="G119" s="84">
        <f t="shared" si="30"/>
        <v>8741</v>
      </c>
      <c r="H119" s="84">
        <f t="shared" si="30"/>
        <v>10459</v>
      </c>
      <c r="I119" s="84">
        <f t="shared" si="30"/>
        <v>8914</v>
      </c>
      <c r="J119" s="84">
        <f t="shared" si="30"/>
        <v>18186</v>
      </c>
      <c r="K119" s="84">
        <f t="shared" si="30"/>
        <v>4617</v>
      </c>
      <c r="L119" s="84">
        <f t="shared" si="30"/>
        <v>12984</v>
      </c>
      <c r="M119" s="84">
        <f t="shared" si="30"/>
        <v>13459</v>
      </c>
      <c r="N119" s="84">
        <f>N101+'2012'!C96</f>
        <v>4526</v>
      </c>
    </row>
    <row r="120" spans="1:14" x14ac:dyDescent="0.25">
      <c r="A120" s="82" t="s">
        <v>43</v>
      </c>
      <c r="B120" s="144" t="s">
        <v>44</v>
      </c>
      <c r="C120" s="84">
        <f t="shared" ref="C120:M120" si="31">C102+C84</f>
        <v>103900</v>
      </c>
      <c r="D120" s="84">
        <f t="shared" si="31"/>
        <v>105673</v>
      </c>
      <c r="E120" s="84">
        <f t="shared" si="31"/>
        <v>93129</v>
      </c>
      <c r="F120" s="84">
        <f t="shared" si="31"/>
        <v>61876</v>
      </c>
      <c r="G120" s="84">
        <f t="shared" si="31"/>
        <v>36843</v>
      </c>
      <c r="H120" s="84">
        <f t="shared" si="31"/>
        <v>21782</v>
      </c>
      <c r="I120" s="84">
        <f t="shared" si="31"/>
        <v>17095</v>
      </c>
      <c r="J120" s="84">
        <f t="shared" si="31"/>
        <v>22146</v>
      </c>
      <c r="K120" s="84">
        <f t="shared" si="31"/>
        <v>25840</v>
      </c>
      <c r="L120" s="84">
        <f t="shared" si="31"/>
        <v>54751</v>
      </c>
      <c r="M120" s="84">
        <f t="shared" si="31"/>
        <v>63417</v>
      </c>
      <c r="N120" s="84">
        <f>N102+'2012'!C97</f>
        <v>68634</v>
      </c>
    </row>
    <row r="121" spans="1:14" x14ac:dyDescent="0.25">
      <c r="A121" s="82" t="s">
        <v>11</v>
      </c>
      <c r="B121" s="89" t="s">
        <v>44</v>
      </c>
      <c r="C121" s="84">
        <f t="shared" ref="C121:M121" si="32">C103+C85</f>
        <v>151150</v>
      </c>
      <c r="D121" s="84">
        <f t="shared" si="32"/>
        <v>151566</v>
      </c>
      <c r="E121" s="84">
        <f t="shared" si="32"/>
        <v>145481</v>
      </c>
      <c r="F121" s="84">
        <f t="shared" si="32"/>
        <v>69106</v>
      </c>
      <c r="G121" s="84">
        <f t="shared" si="32"/>
        <v>47141</v>
      </c>
      <c r="H121" s="84">
        <f t="shared" si="32"/>
        <v>60520</v>
      </c>
      <c r="I121" s="84">
        <f t="shared" si="32"/>
        <v>63936</v>
      </c>
      <c r="J121" s="84">
        <f t="shared" si="32"/>
        <v>66966</v>
      </c>
      <c r="K121" s="84">
        <f t="shared" si="32"/>
        <v>81010</v>
      </c>
      <c r="L121" s="84">
        <f t="shared" si="32"/>
        <v>112926</v>
      </c>
      <c r="M121" s="84">
        <f t="shared" si="32"/>
        <v>154765</v>
      </c>
      <c r="N121" s="84">
        <f>N103+'2012'!C98</f>
        <v>153976</v>
      </c>
    </row>
    <row r="122" spans="1:14" x14ac:dyDescent="0.25">
      <c r="A122" s="82" t="s">
        <v>6</v>
      </c>
      <c r="B122" s="89" t="s">
        <v>44</v>
      </c>
      <c r="C122" s="84">
        <f t="shared" ref="C122:M122" si="33">C104+C86</f>
        <v>1502</v>
      </c>
      <c r="D122" s="84">
        <f t="shared" si="33"/>
        <v>1818</v>
      </c>
      <c r="E122" s="84">
        <f>E104+E86</f>
        <v>3827</v>
      </c>
      <c r="F122" s="84">
        <f t="shared" si="33"/>
        <v>3043</v>
      </c>
      <c r="G122" s="84">
        <f t="shared" si="33"/>
        <v>2557</v>
      </c>
      <c r="H122" s="84">
        <f t="shared" si="33"/>
        <v>1704</v>
      </c>
      <c r="I122" s="84">
        <f t="shared" si="33"/>
        <v>406</v>
      </c>
      <c r="J122" s="84">
        <f t="shared" si="33"/>
        <v>2462</v>
      </c>
      <c r="K122" s="84">
        <f t="shared" si="33"/>
        <v>2410</v>
      </c>
      <c r="L122" s="84">
        <f t="shared" si="33"/>
        <v>3263</v>
      </c>
      <c r="M122" s="84">
        <f t="shared" si="33"/>
        <v>3914</v>
      </c>
      <c r="N122" s="84">
        <f>N104+'2012'!C99</f>
        <v>6807</v>
      </c>
    </row>
    <row r="123" spans="1:14" x14ac:dyDescent="0.25">
      <c r="A123" s="83" t="s">
        <v>7</v>
      </c>
      <c r="B123" s="89" t="s">
        <v>44</v>
      </c>
      <c r="C123" s="84">
        <f t="shared" ref="C123:M123" si="34">C105+C87</f>
        <v>20702</v>
      </c>
      <c r="D123" s="84">
        <f t="shared" si="34"/>
        <v>16568</v>
      </c>
      <c r="E123" s="84">
        <f t="shared" si="34"/>
        <v>22959</v>
      </c>
      <c r="F123" s="84">
        <f t="shared" si="34"/>
        <v>21854</v>
      </c>
      <c r="G123" s="84">
        <f t="shared" si="34"/>
        <v>24755</v>
      </c>
      <c r="H123" s="84">
        <f t="shared" si="34"/>
        <v>25570</v>
      </c>
      <c r="I123" s="84">
        <f t="shared" si="34"/>
        <v>27150</v>
      </c>
      <c r="J123" s="84">
        <f t="shared" si="34"/>
        <v>28099</v>
      </c>
      <c r="K123" s="84">
        <f t="shared" si="34"/>
        <v>26103</v>
      </c>
      <c r="L123" s="84">
        <f t="shared" si="34"/>
        <v>24052</v>
      </c>
      <c r="M123" s="84">
        <f t="shared" si="34"/>
        <v>24993</v>
      </c>
      <c r="N123" s="84">
        <f>N105+'2012'!C100</f>
        <v>24656</v>
      </c>
    </row>
    <row r="124" spans="1:14" x14ac:dyDescent="0.25">
      <c r="A124" s="83" t="s">
        <v>30</v>
      </c>
      <c r="B124" s="89" t="s">
        <v>44</v>
      </c>
      <c r="C124" s="84">
        <f t="shared" ref="C124:M124" si="35">C106+C88</f>
        <v>178</v>
      </c>
      <c r="D124" s="84">
        <f t="shared" si="35"/>
        <v>218</v>
      </c>
      <c r="E124" s="84">
        <f t="shared" si="35"/>
        <v>373</v>
      </c>
      <c r="F124" s="84">
        <f t="shared" si="35"/>
        <v>368</v>
      </c>
      <c r="G124" s="84">
        <f t="shared" si="35"/>
        <v>412</v>
      </c>
      <c r="H124" s="84">
        <f t="shared" si="35"/>
        <v>499</v>
      </c>
      <c r="I124" s="84">
        <f t="shared" si="35"/>
        <v>683</v>
      </c>
      <c r="J124" s="84">
        <f t="shared" si="35"/>
        <v>0</v>
      </c>
      <c r="K124" s="84">
        <f t="shared" si="35"/>
        <v>449</v>
      </c>
      <c r="L124" s="84">
        <f t="shared" si="35"/>
        <v>533</v>
      </c>
      <c r="M124" s="84">
        <f t="shared" si="35"/>
        <v>544</v>
      </c>
      <c r="N124" s="84">
        <f>N106+'2012'!C101</f>
        <v>486</v>
      </c>
    </row>
    <row r="125" spans="1:14" x14ac:dyDescent="0.25">
      <c r="A125" s="83" t="s">
        <v>37</v>
      </c>
      <c r="B125" s="89" t="s">
        <v>44</v>
      </c>
      <c r="C125" s="84">
        <f t="shared" ref="C125:M125" si="36">C107+C89</f>
        <v>967747</v>
      </c>
      <c r="D125" s="84">
        <f t="shared" si="36"/>
        <v>524413</v>
      </c>
      <c r="E125" s="84">
        <f t="shared" si="36"/>
        <v>1007861</v>
      </c>
      <c r="F125" s="84">
        <f t="shared" si="36"/>
        <v>1043296</v>
      </c>
      <c r="G125" s="84">
        <f t="shared" si="36"/>
        <v>1228405</v>
      </c>
      <c r="H125" s="84">
        <f t="shared" si="36"/>
        <v>709186</v>
      </c>
      <c r="I125" s="84">
        <f t="shared" si="36"/>
        <v>0</v>
      </c>
      <c r="J125" s="84">
        <f t="shared" si="36"/>
        <v>0</v>
      </c>
      <c r="K125" s="84">
        <f t="shared" si="36"/>
        <v>0</v>
      </c>
      <c r="L125" s="84">
        <f t="shared" si="36"/>
        <v>0</v>
      </c>
      <c r="M125" s="84">
        <f t="shared" si="36"/>
        <v>0</v>
      </c>
      <c r="N125" s="84">
        <f>N107+'2012'!C102</f>
        <v>0</v>
      </c>
    </row>
    <row r="126" spans="1:14" x14ac:dyDescent="0.25">
      <c r="A126" s="83" t="s">
        <v>38</v>
      </c>
      <c r="B126" s="89" t="s">
        <v>44</v>
      </c>
      <c r="C126" s="84">
        <f t="shared" ref="C126:M126" si="37">C108+C90</f>
        <v>5885455</v>
      </c>
      <c r="D126" s="84">
        <f t="shared" si="37"/>
        <v>5819381</v>
      </c>
      <c r="E126" s="84">
        <f t="shared" si="37"/>
        <v>6345264</v>
      </c>
      <c r="F126" s="84">
        <f t="shared" si="37"/>
        <v>6575472</v>
      </c>
      <c r="G126" s="84">
        <f t="shared" si="37"/>
        <v>7519747</v>
      </c>
      <c r="H126" s="84">
        <f t="shared" si="37"/>
        <v>8105750</v>
      </c>
      <c r="I126" s="84">
        <f>I108+I90</f>
        <v>8867605</v>
      </c>
      <c r="J126" s="84">
        <f t="shared" si="37"/>
        <v>4122146</v>
      </c>
      <c r="K126" s="84">
        <f t="shared" si="37"/>
        <v>3792868</v>
      </c>
      <c r="L126" s="84">
        <f t="shared" si="37"/>
        <v>3258583</v>
      </c>
      <c r="M126" s="84">
        <f t="shared" si="37"/>
        <v>3254191</v>
      </c>
      <c r="N126" s="84">
        <f>N108+'2012'!C103</f>
        <v>4134931</v>
      </c>
    </row>
    <row r="127" spans="1:14" x14ac:dyDescent="0.25">
      <c r="A127" s="83" t="s">
        <v>29</v>
      </c>
      <c r="B127" s="89" t="s">
        <v>44</v>
      </c>
      <c r="C127" s="146">
        <v>1973945</v>
      </c>
      <c r="D127" s="84">
        <v>2246966</v>
      </c>
      <c r="E127" s="84">
        <v>1783873</v>
      </c>
      <c r="F127" s="84">
        <v>1108379</v>
      </c>
      <c r="G127" s="84">
        <v>665431</v>
      </c>
      <c r="H127" s="84">
        <v>441234</v>
      </c>
      <c r="I127" s="84">
        <v>441234</v>
      </c>
      <c r="J127" s="84">
        <v>424082</v>
      </c>
      <c r="K127" s="84">
        <v>480610</v>
      </c>
      <c r="L127" s="84">
        <v>980682</v>
      </c>
      <c r="M127" s="84">
        <v>1241316</v>
      </c>
      <c r="N127" s="94">
        <v>1566015</v>
      </c>
    </row>
    <row r="128" spans="1:14" x14ac:dyDescent="0.25">
      <c r="A128" s="83" t="s">
        <v>27</v>
      </c>
      <c r="B128" s="89" t="s">
        <v>44</v>
      </c>
      <c r="C128" s="84">
        <f t="shared" ref="C128:N128" si="38">SUM(C111:C127)</f>
        <v>27069856</v>
      </c>
      <c r="D128" s="84">
        <f t="shared" si="38"/>
        <v>26907497</v>
      </c>
      <c r="E128" s="84">
        <f t="shared" si="38"/>
        <v>30818325</v>
      </c>
      <c r="F128" s="84">
        <f t="shared" si="38"/>
        <v>26518148</v>
      </c>
      <c r="G128" s="84">
        <f t="shared" si="38"/>
        <v>34934650</v>
      </c>
      <c r="H128" s="84">
        <f t="shared" si="38"/>
        <v>24232357</v>
      </c>
      <c r="I128" s="84">
        <f t="shared" si="38"/>
        <v>30993166</v>
      </c>
      <c r="J128" s="84">
        <f t="shared" si="38"/>
        <v>34043897</v>
      </c>
      <c r="K128" s="84">
        <f t="shared" si="38"/>
        <v>30516645</v>
      </c>
      <c r="L128" s="84">
        <f t="shared" si="38"/>
        <v>31471254</v>
      </c>
      <c r="M128" s="84">
        <f t="shared" si="38"/>
        <v>29862176</v>
      </c>
      <c r="N128" s="84">
        <f t="shared" si="38"/>
        <v>30660364</v>
      </c>
    </row>
    <row r="129" spans="1:17" x14ac:dyDescent="0.25">
      <c r="C129" s="141"/>
      <c r="D129" s="141"/>
      <c r="E129" s="141"/>
      <c r="F129" s="141"/>
      <c r="G129" s="141"/>
      <c r="H129" s="141"/>
      <c r="I129" s="141"/>
      <c r="J129" s="141"/>
      <c r="K129" s="141"/>
      <c r="L129" s="141"/>
      <c r="M129" s="141"/>
      <c r="N129" s="81"/>
    </row>
    <row r="130" spans="1:17" x14ac:dyDescent="0.25">
      <c r="C130" s="137">
        <f t="shared" ref="C130:M130" si="39">C138/1000</f>
        <v>0</v>
      </c>
      <c r="D130" s="137">
        <f t="shared" si="39"/>
        <v>0</v>
      </c>
      <c r="E130" s="137">
        <f t="shared" si="39"/>
        <v>0</v>
      </c>
      <c r="F130" s="137">
        <f t="shared" si="39"/>
        <v>26.026964024395298</v>
      </c>
      <c r="G130" s="137">
        <f t="shared" si="39"/>
        <v>78.040801218694043</v>
      </c>
      <c r="H130" s="137">
        <f t="shared" si="39"/>
        <v>118.92091082048807</v>
      </c>
      <c r="I130" s="137">
        <f t="shared" si="39"/>
        <v>138.4764954657262</v>
      </c>
      <c r="J130" s="137">
        <f t="shared" si="39"/>
        <v>190.29295830877291</v>
      </c>
      <c r="K130" s="137">
        <f t="shared" si="39"/>
        <v>127.41577837061739</v>
      </c>
      <c r="L130" s="137">
        <f t="shared" si="39"/>
        <v>160.3946375837661</v>
      </c>
      <c r="M130" s="137">
        <f t="shared" si="39"/>
        <v>64.901687025985993</v>
      </c>
      <c r="N130" s="137">
        <f>N138/1000</f>
        <v>0</v>
      </c>
    </row>
    <row r="131" spans="1:17" ht="13" x14ac:dyDescent="0.3">
      <c r="A131" s="56"/>
      <c r="B131" s="61" t="s">
        <v>15</v>
      </c>
      <c r="C131" s="58">
        <v>2</v>
      </c>
      <c r="D131" s="47">
        <v>3</v>
      </c>
      <c r="E131" s="47">
        <v>4</v>
      </c>
      <c r="F131" s="47">
        <v>5</v>
      </c>
      <c r="G131" s="47">
        <v>6</v>
      </c>
      <c r="H131" s="47">
        <v>7</v>
      </c>
      <c r="I131" s="47">
        <v>8</v>
      </c>
      <c r="J131" s="46">
        <v>9</v>
      </c>
      <c r="K131" s="46">
        <v>10</v>
      </c>
      <c r="L131" s="46">
        <v>11</v>
      </c>
      <c r="M131" s="46">
        <v>12</v>
      </c>
      <c r="N131" s="46">
        <v>1</v>
      </c>
    </row>
    <row r="132" spans="1:17" x14ac:dyDescent="0.25">
      <c r="A132" s="57" t="s">
        <v>21</v>
      </c>
      <c r="B132" s="54" t="s">
        <v>44</v>
      </c>
      <c r="C132" s="59">
        <v>27148583.07</v>
      </c>
      <c r="D132" s="49">
        <v>26800757.609999999</v>
      </c>
      <c r="E132" s="49">
        <v>30874971</v>
      </c>
      <c r="F132" s="49">
        <v>26546670.41</v>
      </c>
      <c r="G132" s="49">
        <v>34954268.450000003</v>
      </c>
      <c r="H132" s="49">
        <v>24153128.93</v>
      </c>
      <c r="I132" s="49">
        <v>31271722.5</v>
      </c>
      <c r="J132" s="49">
        <v>33897109.479999997</v>
      </c>
      <c r="K132" s="49">
        <v>30701403.689999998</v>
      </c>
      <c r="L132" s="49">
        <v>32625308.649999999</v>
      </c>
      <c r="M132" s="139">
        <v>29601600.670000002</v>
      </c>
      <c r="N132" s="50">
        <v>30364935.25</v>
      </c>
      <c r="O132" s="45">
        <f>SUM(C132:N132)</f>
        <v>358940459.71000004</v>
      </c>
    </row>
    <row r="133" spans="1:17" x14ac:dyDescent="0.25">
      <c r="A133" s="51" t="s">
        <v>8</v>
      </c>
      <c r="B133" s="60" t="s">
        <v>44</v>
      </c>
      <c r="C133" s="53">
        <f t="shared" ref="C133:M133" si="40">C111/C$128*(C$132)</f>
        <v>4104104.3249289249</v>
      </c>
      <c r="D133" s="53">
        <f t="shared" si="40"/>
        <v>4203383.1838072352</v>
      </c>
      <c r="E133" s="53">
        <f>E111/E$128*(E$132)</f>
        <v>4798808.325562275</v>
      </c>
      <c r="F133" s="53">
        <f t="shared" si="40"/>
        <v>4522695.297515979</v>
      </c>
      <c r="G133" s="53">
        <f t="shared" si="40"/>
        <v>6747486.0973845907</v>
      </c>
      <c r="H133" s="53">
        <f t="shared" si="40"/>
        <v>4479576.9107132265</v>
      </c>
      <c r="I133" s="53">
        <f t="shared" si="40"/>
        <v>5049465.7021763287</v>
      </c>
      <c r="J133" s="53">
        <f t="shared" si="40"/>
        <v>10478907.30146792</v>
      </c>
      <c r="K133" s="53">
        <f t="shared" si="40"/>
        <v>8841796.2509209644</v>
      </c>
      <c r="L133" s="53">
        <f t="shared" si="40"/>
        <v>9484104.100125432</v>
      </c>
      <c r="M133" s="140">
        <f t="shared" si="40"/>
        <v>8414081.9853670355</v>
      </c>
      <c r="N133" s="53">
        <f>N111/N$128*(N$132)</f>
        <v>7857197.1822213354</v>
      </c>
      <c r="O133" s="45">
        <f t="shared" ref="O133:O150" si="41">SUM(C133:N133)</f>
        <v>78981606.662191242</v>
      </c>
      <c r="Q133" s="236">
        <f>SUM(C133:N133)/1000000</f>
        <v>78.98160666219124</v>
      </c>
    </row>
    <row r="134" spans="1:17" x14ac:dyDescent="0.25">
      <c r="A134" s="51" t="s">
        <v>0</v>
      </c>
      <c r="B134" s="60" t="s">
        <v>44</v>
      </c>
      <c r="C134" s="53">
        <f t="shared" ref="C134:L134" si="42">C112/C$128*(C$132)</f>
        <v>1414.1006929885405</v>
      </c>
      <c r="D134" s="53">
        <f t="shared" si="42"/>
        <v>1032.8863231526143</v>
      </c>
      <c r="E134" s="53">
        <f>E112/E$128*(E$132)</f>
        <v>656.20393077819767</v>
      </c>
      <c r="F134" s="53">
        <f t="shared" si="42"/>
        <v>435.46787763421491</v>
      </c>
      <c r="G134" s="53">
        <f t="shared" si="42"/>
        <v>93.052226538694399</v>
      </c>
      <c r="H134" s="53">
        <f t="shared" si="42"/>
        <v>259.14992593580558</v>
      </c>
      <c r="I134" s="53">
        <f t="shared" si="42"/>
        <v>1494.3107465207008</v>
      </c>
      <c r="J134" s="53">
        <f t="shared" si="42"/>
        <v>224.02986453049132</v>
      </c>
      <c r="K134" s="53">
        <f t="shared" si="42"/>
        <v>2659.001667865848</v>
      </c>
      <c r="L134" s="53">
        <f t="shared" si="42"/>
        <v>1555.0051794885578</v>
      </c>
      <c r="M134" s="140">
        <f>M112/M$128*(M$132)</f>
        <v>286.4782055276213</v>
      </c>
      <c r="N134" s="53">
        <f>N112/N$128*(N$132)</f>
        <v>1109.2082103134849</v>
      </c>
      <c r="O134" s="45">
        <f t="shared" si="41"/>
        <v>11218.894851274772</v>
      </c>
      <c r="P134" s="45">
        <f>O134+O133</f>
        <v>78992825.557042509</v>
      </c>
      <c r="Q134" s="236">
        <f t="shared" ref="Q134:Q149" si="43">SUM(C134:N134)/1000000</f>
        <v>1.1218894851274771E-2</v>
      </c>
    </row>
    <row r="135" spans="1:17" x14ac:dyDescent="0.25">
      <c r="A135" s="51" t="s">
        <v>1</v>
      </c>
      <c r="B135" s="60" t="s">
        <v>44</v>
      </c>
      <c r="C135" s="53">
        <f t="shared" ref="C135:M135" si="44">C113/C$128*(C$132)</f>
        <v>11650426.597446656</v>
      </c>
      <c r="D135" s="53">
        <f t="shared" si="44"/>
        <v>11406378.809723597</v>
      </c>
      <c r="E135" s="53">
        <f t="shared" si="44"/>
        <v>13738442.783348123</v>
      </c>
      <c r="F135" s="53">
        <f t="shared" si="44"/>
        <v>10756976.566023834</v>
      </c>
      <c r="G135" s="53">
        <f t="shared" si="44"/>
        <v>16109701.739166617</v>
      </c>
      <c r="H135" s="53">
        <f t="shared" si="44"/>
        <v>8612871.710008122</v>
      </c>
      <c r="I135" s="53">
        <f t="shared" si="44"/>
        <v>14498044.010798139</v>
      </c>
      <c r="J135" s="53">
        <f t="shared" si="44"/>
        <v>15886930.481313344</v>
      </c>
      <c r="K135" s="53">
        <f t="shared" si="44"/>
        <v>15012269.686255177</v>
      </c>
      <c r="L135" s="53">
        <f t="shared" si="44"/>
        <v>16147540.765031544</v>
      </c>
      <c r="M135" s="140">
        <f t="shared" si="44"/>
        <v>14278950.049772378</v>
      </c>
      <c r="N135" s="53">
        <f>N113/N$128*(N$132)</f>
        <v>14475220.624272546</v>
      </c>
      <c r="O135" s="45">
        <f t="shared" si="41"/>
        <v>162573753.82316008</v>
      </c>
      <c r="Q135" s="236">
        <f t="shared" si="43"/>
        <v>162.57375382316008</v>
      </c>
    </row>
    <row r="136" spans="1:17" x14ac:dyDescent="0.25">
      <c r="A136" s="51" t="s">
        <v>40</v>
      </c>
      <c r="B136" s="60" t="s">
        <v>44</v>
      </c>
      <c r="C136" s="53">
        <f t="shared" ref="C136:N136" si="45">C114/C$128*(C$132)</f>
        <v>0</v>
      </c>
      <c r="D136" s="53">
        <f t="shared" si="45"/>
        <v>238.05191054337013</v>
      </c>
      <c r="E136" s="53">
        <f t="shared" si="45"/>
        <v>0</v>
      </c>
      <c r="F136" s="53">
        <f t="shared" si="45"/>
        <v>0</v>
      </c>
      <c r="G136" s="53">
        <f t="shared" si="45"/>
        <v>0</v>
      </c>
      <c r="H136" s="53">
        <f t="shared" si="45"/>
        <v>0</v>
      </c>
      <c r="I136" s="53">
        <f t="shared" si="45"/>
        <v>0</v>
      </c>
      <c r="J136" s="53">
        <f t="shared" si="45"/>
        <v>0</v>
      </c>
      <c r="K136" s="53">
        <f t="shared" si="45"/>
        <v>0</v>
      </c>
      <c r="L136" s="53">
        <f t="shared" si="45"/>
        <v>0</v>
      </c>
      <c r="M136" s="140">
        <f t="shared" si="45"/>
        <v>0</v>
      </c>
      <c r="N136" s="53">
        <f t="shared" si="45"/>
        <v>268.38877231692356</v>
      </c>
      <c r="O136" s="45">
        <f t="shared" si="41"/>
        <v>506.44068286029369</v>
      </c>
      <c r="Q136" s="236">
        <f t="shared" si="43"/>
        <v>5.0644068286029374E-4</v>
      </c>
    </row>
    <row r="137" spans="1:17" x14ac:dyDescent="0.25">
      <c r="A137" s="51" t="s">
        <v>2</v>
      </c>
      <c r="B137" s="60" t="s">
        <v>44</v>
      </c>
      <c r="C137" s="53">
        <f t="shared" ref="C137:N137" si="46">C115/C$128*(C$132)</f>
        <v>2258622.6879154476</v>
      </c>
      <c r="D137" s="53">
        <f t="shared" si="46"/>
        <v>2357028.6608384927</v>
      </c>
      <c r="E137" s="53">
        <f t="shared" si="46"/>
        <v>2906711.9152325443</v>
      </c>
      <c r="F137" s="53">
        <f t="shared" si="46"/>
        <v>2331614.144847698</v>
      </c>
      <c r="G137" s="53">
        <f t="shared" si="46"/>
        <v>2478105.8629223923</v>
      </c>
      <c r="H137" s="53">
        <f t="shared" si="46"/>
        <v>1594970.1145474154</v>
      </c>
      <c r="I137" s="53">
        <f t="shared" si="46"/>
        <v>2070424.5471080623</v>
      </c>
      <c r="J137" s="53">
        <f t="shared" si="46"/>
        <v>2676551.5026609953</v>
      </c>
      <c r="K137" s="53">
        <f t="shared" si="46"/>
        <v>2276314.6869996041</v>
      </c>
      <c r="L137" s="53">
        <f t="shared" si="46"/>
        <v>2218508.2661842913</v>
      </c>
      <c r="M137" s="140">
        <f t="shared" si="46"/>
        <v>2127627.0425724676</v>
      </c>
      <c r="N137" s="53">
        <f t="shared" si="46"/>
        <v>2128438.8371166028</v>
      </c>
      <c r="O137" s="45">
        <f t="shared" si="41"/>
        <v>27424918.268946018</v>
      </c>
      <c r="Q137" s="236">
        <f t="shared" si="43"/>
        <v>27.424918268946019</v>
      </c>
    </row>
    <row r="138" spans="1:17" x14ac:dyDescent="0.25">
      <c r="A138" s="51" t="s">
        <v>39</v>
      </c>
      <c r="B138" s="60" t="s">
        <v>44</v>
      </c>
      <c r="C138" s="53">
        <f t="shared" ref="C138:N138" si="47">C116/C$128*(C$132)</f>
        <v>0</v>
      </c>
      <c r="D138" s="53">
        <f t="shared" si="47"/>
        <v>0</v>
      </c>
      <c r="E138" s="53">
        <f t="shared" si="47"/>
        <v>0</v>
      </c>
      <c r="F138" s="53">
        <f t="shared" si="47"/>
        <v>26026.964024395296</v>
      </c>
      <c r="G138" s="53">
        <f t="shared" si="47"/>
        <v>78040.801218694047</v>
      </c>
      <c r="H138" s="53">
        <f t="shared" si="47"/>
        <v>118920.91082048808</v>
      </c>
      <c r="I138" s="53">
        <f t="shared" si="47"/>
        <v>138476.49546572621</v>
      </c>
      <c r="J138" s="53">
        <f t="shared" si="47"/>
        <v>190292.95830877291</v>
      </c>
      <c r="K138" s="53">
        <f t="shared" si="47"/>
        <v>127415.77837061739</v>
      </c>
      <c r="L138" s="53">
        <f t="shared" si="47"/>
        <v>160394.6375837661</v>
      </c>
      <c r="M138" s="140">
        <f t="shared" si="47"/>
        <v>64901.687025985986</v>
      </c>
      <c r="N138" s="53">
        <f t="shared" si="47"/>
        <v>0</v>
      </c>
      <c r="O138" s="45">
        <f t="shared" si="41"/>
        <v>904470.23281844612</v>
      </c>
      <c r="Q138" s="236">
        <f t="shared" si="43"/>
        <v>0.90447023281844607</v>
      </c>
    </row>
    <row r="139" spans="1:17" x14ac:dyDescent="0.25">
      <c r="A139" s="51" t="s">
        <v>35</v>
      </c>
      <c r="B139" s="60" t="s">
        <v>44</v>
      </c>
      <c r="C139" s="53">
        <f t="shared" ref="C139:N139" si="48">C117/C$128*(C$132)</f>
        <v>36.10469854438827</v>
      </c>
      <c r="D139" s="53">
        <f t="shared" si="48"/>
        <v>319.72662462101175</v>
      </c>
      <c r="E139" s="53">
        <f t="shared" si="48"/>
        <v>38.069846365758039</v>
      </c>
      <c r="F139" s="53">
        <f t="shared" si="48"/>
        <v>35.037645326890853</v>
      </c>
      <c r="G139" s="53">
        <f t="shared" si="48"/>
        <v>162.09097526095152</v>
      </c>
      <c r="H139" s="53">
        <f t="shared" si="48"/>
        <v>34.885566952896902</v>
      </c>
      <c r="I139" s="53">
        <f t="shared" si="48"/>
        <v>36.323556296249308</v>
      </c>
      <c r="J139" s="53">
        <f t="shared" si="48"/>
        <v>36.840466611680796</v>
      </c>
      <c r="K139" s="53">
        <f t="shared" si="48"/>
        <v>36.217956883530277</v>
      </c>
      <c r="L139" s="53">
        <f t="shared" si="48"/>
        <v>37.320124307725386</v>
      </c>
      <c r="M139" s="140">
        <f t="shared" si="48"/>
        <v>59.476444054177428</v>
      </c>
      <c r="N139" s="53">
        <f t="shared" si="48"/>
        <v>86.161709193993914</v>
      </c>
      <c r="O139" s="45">
        <f t="shared" si="41"/>
        <v>918.25561441925447</v>
      </c>
      <c r="Q139" s="236">
        <f t="shared" si="43"/>
        <v>9.182556144192545E-4</v>
      </c>
    </row>
    <row r="140" spans="1:17" x14ac:dyDescent="0.25">
      <c r="A140" s="51" t="s">
        <v>4</v>
      </c>
      <c r="B140" s="60" t="s">
        <v>44</v>
      </c>
      <c r="C140" s="53">
        <f t="shared" ref="C140:N140" si="49">C118/C$128*(C$132)</f>
        <v>1853.374525278598</v>
      </c>
      <c r="D140" s="53">
        <f t="shared" si="49"/>
        <v>36.85322464478952</v>
      </c>
      <c r="E140" s="53">
        <f t="shared" si="49"/>
        <v>1707.1320580855709</v>
      </c>
      <c r="F140" s="53">
        <f t="shared" si="49"/>
        <v>277.29793587282188</v>
      </c>
      <c r="G140" s="53">
        <f t="shared" si="49"/>
        <v>1292.7255557848728</v>
      </c>
      <c r="H140" s="53">
        <f t="shared" si="49"/>
        <v>448.52871796581741</v>
      </c>
      <c r="I140" s="53">
        <f t="shared" si="49"/>
        <v>2031.0921895652741</v>
      </c>
      <c r="J140" s="53">
        <f t="shared" si="49"/>
        <v>275.80565544420483</v>
      </c>
      <c r="K140" s="53">
        <f t="shared" si="49"/>
        <v>281.6952202052355</v>
      </c>
      <c r="L140" s="53">
        <f t="shared" si="49"/>
        <v>2294.1509748054527</v>
      </c>
      <c r="M140" s="140">
        <f t="shared" si="49"/>
        <v>600.71208494719212</v>
      </c>
      <c r="N140" s="53">
        <f t="shared" si="49"/>
        <v>11.884373681930194</v>
      </c>
      <c r="O140" s="45">
        <f t="shared" si="41"/>
        <v>11111.25251628176</v>
      </c>
      <c r="Q140" s="236">
        <f t="shared" si="43"/>
        <v>1.1111252516281761E-2</v>
      </c>
    </row>
    <row r="141" spans="1:17" x14ac:dyDescent="0.25">
      <c r="A141" s="51" t="s">
        <v>5</v>
      </c>
      <c r="B141" s="60" t="s">
        <v>44</v>
      </c>
      <c r="C141" s="53">
        <f t="shared" ref="C141:N141" si="50">C119/C$128*(C$132)</f>
        <v>1068.097331938153</v>
      </c>
      <c r="D141" s="53">
        <f t="shared" si="50"/>
        <v>909.37821893764408</v>
      </c>
      <c r="E141" s="53">
        <f t="shared" si="50"/>
        <v>8556.6988897352476</v>
      </c>
      <c r="F141" s="53">
        <f t="shared" si="50"/>
        <v>15660.826385539442</v>
      </c>
      <c r="G141" s="53">
        <f t="shared" si="50"/>
        <v>8745.9087330615894</v>
      </c>
      <c r="H141" s="53">
        <f t="shared" si="50"/>
        <v>10424.804136009965</v>
      </c>
      <c r="I141" s="53">
        <f t="shared" si="50"/>
        <v>8994.1161340212875</v>
      </c>
      <c r="J141" s="53">
        <f t="shared" si="50"/>
        <v>18107.587183784512</v>
      </c>
      <c r="K141" s="53">
        <f t="shared" si="50"/>
        <v>4644.9529703127591</v>
      </c>
      <c r="L141" s="53">
        <f t="shared" si="50"/>
        <v>13460.124833652957</v>
      </c>
      <c r="M141" s="140">
        <f t="shared" si="50"/>
        <v>13341.557675419568</v>
      </c>
      <c r="N141" s="53">
        <f t="shared" si="50"/>
        <v>4482.3896070346718</v>
      </c>
      <c r="O141" s="45">
        <f t="shared" si="41"/>
        <v>108396.44209944778</v>
      </c>
      <c r="Q141" s="236">
        <f t="shared" si="43"/>
        <v>0.10839644209944778</v>
      </c>
    </row>
    <row r="142" spans="1:17" x14ac:dyDescent="0.25">
      <c r="A142" s="51" t="s">
        <v>43</v>
      </c>
      <c r="B142" s="60" t="s">
        <v>44</v>
      </c>
      <c r="C142" s="53">
        <f t="shared" ref="C142:N142" si="51">C120/C$128*(C$132)</f>
        <v>104202.17163227613</v>
      </c>
      <c r="D142" s="53">
        <f t="shared" si="51"/>
        <v>105253.80561861736</v>
      </c>
      <c r="E142" s="53">
        <f t="shared" si="51"/>
        <v>93300.176899912636</v>
      </c>
      <c r="F142" s="53">
        <f t="shared" si="51"/>
        <v>61942.552635619955</v>
      </c>
      <c r="G142" s="53">
        <f t="shared" si="51"/>
        <v>36863.690132958254</v>
      </c>
      <c r="H142" s="53">
        <f t="shared" si="51"/>
        <v>21710.783410514297</v>
      </c>
      <c r="I142" s="53">
        <f t="shared" si="51"/>
        <v>17248.644302343942</v>
      </c>
      <c r="J142" s="53">
        <f t="shared" si="51"/>
        <v>22050.512799521159</v>
      </c>
      <c r="K142" s="53">
        <f t="shared" si="51"/>
        <v>25996.444607511734</v>
      </c>
      <c r="L142" s="53">
        <f t="shared" si="51"/>
        <v>56758.725721452021</v>
      </c>
      <c r="M142" s="140">
        <f t="shared" si="51"/>
        <v>62863.627543062838</v>
      </c>
      <c r="N142" s="53">
        <f t="shared" si="51"/>
        <v>67972.675273799745</v>
      </c>
      <c r="O142" s="45">
        <f t="shared" si="41"/>
        <v>676163.81057759002</v>
      </c>
      <c r="Q142" s="236">
        <f t="shared" si="43"/>
        <v>0.67616381057759001</v>
      </c>
    </row>
    <row r="143" spans="1:17" x14ac:dyDescent="0.25">
      <c r="A143" s="51" t="s">
        <v>11</v>
      </c>
      <c r="B143" s="60" t="s">
        <v>44</v>
      </c>
      <c r="C143" s="53">
        <f t="shared" ref="C143:N143" si="52">C121/C$128*(C$132)</f>
        <v>151589.58847178574</v>
      </c>
      <c r="D143" s="53">
        <f t="shared" si="52"/>
        <v>150964.75260843695</v>
      </c>
      <c r="E143" s="53">
        <f t="shared" si="52"/>
        <v>145748.40313518012</v>
      </c>
      <c r="F143" s="53">
        <f t="shared" si="52"/>
        <v>69180.329084574827</v>
      </c>
      <c r="G143" s="53">
        <f t="shared" si="52"/>
        <v>47167.473239361214</v>
      </c>
      <c r="H143" s="53">
        <f t="shared" si="52"/>
        <v>60322.128913980596</v>
      </c>
      <c r="I143" s="53">
        <f t="shared" si="52"/>
        <v>64510.635982138774</v>
      </c>
      <c r="J143" s="53">
        <f t="shared" si="52"/>
        <v>66677.261813995035</v>
      </c>
      <c r="K143" s="53">
        <f t="shared" si="52"/>
        <v>81500.463531521891</v>
      </c>
      <c r="L143" s="53">
        <f t="shared" si="52"/>
        <v>117067.00993261659</v>
      </c>
      <c r="M143" s="140">
        <f t="shared" si="52"/>
        <v>153414.53106741284</v>
      </c>
      <c r="N143" s="53">
        <f t="shared" si="52"/>
        <v>152492.36017074031</v>
      </c>
      <c r="O143" s="45">
        <f t="shared" si="41"/>
        <v>1260634.937951745</v>
      </c>
      <c r="Q143" s="236">
        <f t="shared" si="43"/>
        <v>1.260634937951745</v>
      </c>
    </row>
    <row r="144" spans="1:17" x14ac:dyDescent="0.25">
      <c r="A144" s="51" t="s">
        <v>6</v>
      </c>
      <c r="B144" s="60" t="s">
        <v>44</v>
      </c>
      <c r="C144" s="53">
        <f t="shared" ref="C144:N144" si="53">C122/C$128*(C$132)</f>
        <v>1506.3682559353106</v>
      </c>
      <c r="D144" s="53">
        <f t="shared" si="53"/>
        <v>1810.7881730872255</v>
      </c>
      <c r="E144" s="53">
        <f t="shared" si="53"/>
        <v>3834.0342642567366</v>
      </c>
      <c r="F144" s="53">
        <f t="shared" si="53"/>
        <v>3046.2729922779677</v>
      </c>
      <c r="G144" s="53">
        <f t="shared" si="53"/>
        <v>2558.4359490262532</v>
      </c>
      <c r="H144" s="53">
        <f t="shared" si="53"/>
        <v>1698.4287453638949</v>
      </c>
      <c r="I144" s="53">
        <f t="shared" si="53"/>
        <v>409.64899600770053</v>
      </c>
      <c r="J144" s="53">
        <f t="shared" si="53"/>
        <v>2451.3845621069759</v>
      </c>
      <c r="K144" s="53">
        <f t="shared" si="53"/>
        <v>2424.5910024807772</v>
      </c>
      <c r="L144" s="53">
        <f t="shared" si="53"/>
        <v>3382.654600447443</v>
      </c>
      <c r="M144" s="140">
        <f t="shared" si="53"/>
        <v>3879.8467004675085</v>
      </c>
      <c r="N144" s="53">
        <f t="shared" si="53"/>
        <v>6741.4109710749026</v>
      </c>
      <c r="O144" s="45">
        <f t="shared" si="41"/>
        <v>33743.865212532699</v>
      </c>
      <c r="Q144" s="236">
        <f t="shared" si="43"/>
        <v>3.3743865212532698E-2</v>
      </c>
    </row>
    <row r="145" spans="1:17" x14ac:dyDescent="0.25">
      <c r="A145" s="52" t="s">
        <v>7</v>
      </c>
      <c r="B145" s="60" t="s">
        <v>44</v>
      </c>
      <c r="C145" s="53">
        <f t="shared" ref="C145:N145" si="54">C123/C$128*(C$132)</f>
        <v>20762.207479609053</v>
      </c>
      <c r="D145" s="53">
        <f t="shared" si="54"/>
        <v>16502.276376077643</v>
      </c>
      <c r="E145" s="53">
        <f t="shared" si="54"/>
        <v>23001.200071353651</v>
      </c>
      <c r="F145" s="53">
        <f t="shared" si="54"/>
        <v>21877.50574211065</v>
      </c>
      <c r="G145" s="53">
        <f t="shared" si="54"/>
        <v>24768.901806079353</v>
      </c>
      <c r="H145" s="53">
        <f t="shared" si="54"/>
        <v>25486.398485302114</v>
      </c>
      <c r="I145" s="53">
        <f t="shared" si="54"/>
        <v>27394.015373421356</v>
      </c>
      <c r="J145" s="53">
        <f t="shared" si="54"/>
        <v>27977.845170854554</v>
      </c>
      <c r="K145" s="53">
        <f t="shared" si="54"/>
        <v>26261.036903633081</v>
      </c>
      <c r="L145" s="53">
        <f t="shared" si="54"/>
        <v>24933.989718039196</v>
      </c>
      <c r="M145" s="140">
        <f t="shared" si="54"/>
        <v>24774.912770767609</v>
      </c>
      <c r="N145" s="53">
        <f t="shared" si="54"/>
        <v>24418.426458472575</v>
      </c>
      <c r="O145" s="45">
        <f t="shared" si="41"/>
        <v>288158.71635572083</v>
      </c>
      <c r="Q145" s="236">
        <f t="shared" si="43"/>
        <v>0.28815871635572082</v>
      </c>
    </row>
    <row r="146" spans="1:17" x14ac:dyDescent="0.25">
      <c r="A146" s="52" t="s">
        <v>30</v>
      </c>
      <c r="B146" s="60" t="s">
        <v>44</v>
      </c>
      <c r="C146" s="53">
        <f t="shared" ref="C146:N146" si="55">C124/C$128*(C$132)</f>
        <v>178.51767613614197</v>
      </c>
      <c r="D146" s="53">
        <f t="shared" si="55"/>
        <v>217.1352154747058</v>
      </c>
      <c r="E146" s="53">
        <f t="shared" si="55"/>
        <v>373.68559722178281</v>
      </c>
      <c r="F146" s="53">
        <f t="shared" si="55"/>
        <v>368.39581372273813</v>
      </c>
      <c r="G146" s="53">
        <f t="shared" si="55"/>
        <v>412.23136918217301</v>
      </c>
      <c r="H146" s="53">
        <f t="shared" si="55"/>
        <v>497.36851169987301</v>
      </c>
      <c r="I146" s="53">
        <f t="shared" si="55"/>
        <v>689.13858195384103</v>
      </c>
      <c r="J146" s="53">
        <f t="shared" si="55"/>
        <v>0</v>
      </c>
      <c r="K146" s="53">
        <f t="shared" si="55"/>
        <v>451.71840668625265</v>
      </c>
      <c r="L146" s="53">
        <f t="shared" si="55"/>
        <v>552.54517377826755</v>
      </c>
      <c r="M146" s="140">
        <f t="shared" si="55"/>
        <v>539.25309275787538</v>
      </c>
      <c r="N146" s="53">
        <f t="shared" si="55"/>
        <v>481.31713411817293</v>
      </c>
      <c r="O146" s="45">
        <f t="shared" si="41"/>
        <v>4761.3065727318244</v>
      </c>
      <c r="Q146" s="236">
        <f t="shared" si="43"/>
        <v>4.7613065727318245E-3</v>
      </c>
    </row>
    <row r="147" spans="1:17" x14ac:dyDescent="0.25">
      <c r="A147" s="52" t="s">
        <v>37</v>
      </c>
      <c r="B147" s="60" t="s">
        <v>44</v>
      </c>
      <c r="C147" s="53">
        <f t="shared" ref="C147:N147" si="56">C125/C$128*(C$132)</f>
        <v>970561.49172878091</v>
      </c>
      <c r="D147" s="53">
        <f t="shared" si="56"/>
        <v>522332.70528778387</v>
      </c>
      <c r="E147" s="53">
        <f t="shared" si="56"/>
        <v>1009713.5112641911</v>
      </c>
      <c r="F147" s="53">
        <f t="shared" si="56"/>
        <v>1044418.1491132547</v>
      </c>
      <c r="G147" s="53">
        <f t="shared" si="56"/>
        <v>1229094.8423791924</v>
      </c>
      <c r="H147" s="53">
        <f t="shared" si="56"/>
        <v>706867.30528734694</v>
      </c>
      <c r="I147" s="53">
        <f t="shared" si="56"/>
        <v>0</v>
      </c>
      <c r="J147" s="53">
        <f t="shared" si="56"/>
        <v>0</v>
      </c>
      <c r="K147" s="53">
        <f t="shared" si="56"/>
        <v>0</v>
      </c>
      <c r="L147" s="53">
        <f t="shared" si="56"/>
        <v>0</v>
      </c>
      <c r="M147" s="140">
        <f t="shared" si="56"/>
        <v>0</v>
      </c>
      <c r="N147" s="53">
        <f t="shared" si="56"/>
        <v>0</v>
      </c>
      <c r="O147" s="45">
        <f t="shared" si="41"/>
        <v>5482988.0050605498</v>
      </c>
      <c r="Q147" s="236">
        <f>SUM(C147:N147)/1000000</f>
        <v>5.48298800506055</v>
      </c>
    </row>
    <row r="148" spans="1:17" x14ac:dyDescent="0.25">
      <c r="A148" s="52" t="s">
        <v>38</v>
      </c>
      <c r="B148" s="60" t="s">
        <v>44</v>
      </c>
      <c r="C148" s="53">
        <f t="shared" ref="C148:M148" si="57">C126/C$128*(C$132)</f>
        <v>5902571.6269878512</v>
      </c>
      <c r="D148" s="53">
        <f t="shared" si="57"/>
        <v>5796296.0888275644</v>
      </c>
      <c r="E148" s="53">
        <f t="shared" si="57"/>
        <v>6356926.9902677704</v>
      </c>
      <c r="F148" s="53">
        <f t="shared" si="57"/>
        <v>6582544.4512257613</v>
      </c>
      <c r="G148" s="53">
        <f t="shared" si="57"/>
        <v>7523969.9070716938</v>
      </c>
      <c r="H148" s="53">
        <f t="shared" si="57"/>
        <v>8079248.123669832</v>
      </c>
      <c r="I148" s="53">
        <f t="shared" si="57"/>
        <v>8947304.1508444957</v>
      </c>
      <c r="J148" s="53">
        <f t="shared" si="57"/>
        <v>4104372.4886884736</v>
      </c>
      <c r="K148" s="53">
        <f t="shared" si="57"/>
        <v>3815831.3802478258</v>
      </c>
      <c r="L148" s="53">
        <f t="shared" si="57"/>
        <v>3378075.6285289093</v>
      </c>
      <c r="M148" s="140">
        <f t="shared" si="57"/>
        <v>3225795.1492184619</v>
      </c>
      <c r="N148" s="53">
        <f>N126/N$128*(N$132)</f>
        <v>4095088.7627497748</v>
      </c>
      <c r="O148" s="45">
        <f t="shared" si="41"/>
        <v>67808024.748328403</v>
      </c>
      <c r="Q148" s="236">
        <f t="shared" si="43"/>
        <v>67.808024748328407</v>
      </c>
    </row>
    <row r="149" spans="1:17" x14ac:dyDescent="0.25">
      <c r="A149" s="52" t="s">
        <v>29</v>
      </c>
      <c r="B149" s="60" t="s">
        <v>44</v>
      </c>
      <c r="C149" s="53">
        <f t="shared" ref="C149:N149" si="58">C127/C$128*(C$132)</f>
        <v>1979685.8102278474</v>
      </c>
      <c r="D149" s="53">
        <f t="shared" si="58"/>
        <v>2238052.5072217328</v>
      </c>
      <c r="E149" s="53">
        <f t="shared" si="58"/>
        <v>1787151.8696322076</v>
      </c>
      <c r="F149" s="53">
        <f t="shared" si="58"/>
        <v>1109571.1511363988</v>
      </c>
      <c r="G149" s="53">
        <f t="shared" si="58"/>
        <v>665804.68986956938</v>
      </c>
      <c r="H149" s="53">
        <f t="shared" si="58"/>
        <v>439791.37853984325</v>
      </c>
      <c r="I149" s="53">
        <f t="shared" si="58"/>
        <v>445199.66774497967</v>
      </c>
      <c r="J149" s="53">
        <f t="shared" si="58"/>
        <v>422253.48004364356</v>
      </c>
      <c r="K149" s="53">
        <f t="shared" si="58"/>
        <v>483519.78493870795</v>
      </c>
      <c r="L149" s="53">
        <f t="shared" si="58"/>
        <v>1016643.7262874653</v>
      </c>
      <c r="M149" s="140">
        <f t="shared" si="58"/>
        <v>1230484.3604592553</v>
      </c>
      <c r="N149" s="53">
        <f t="shared" si="58"/>
        <v>1550925.6209589927</v>
      </c>
      <c r="O149" s="45">
        <f t="shared" si="41"/>
        <v>13369084.047060644</v>
      </c>
      <c r="Q149" s="236">
        <f t="shared" si="43"/>
        <v>13.369084047060644</v>
      </c>
    </row>
    <row r="150" spans="1:17" x14ac:dyDescent="0.25">
      <c r="A150" s="48" t="s">
        <v>23</v>
      </c>
      <c r="B150" s="54" t="s">
        <v>44</v>
      </c>
      <c r="C150" s="49">
        <f t="shared" ref="C150:M150" si="59">C128</f>
        <v>27069856</v>
      </c>
      <c r="D150" s="49">
        <f t="shared" si="59"/>
        <v>26907497</v>
      </c>
      <c r="E150" s="49">
        <f t="shared" si="59"/>
        <v>30818325</v>
      </c>
      <c r="F150" s="49">
        <f t="shared" si="59"/>
        <v>26518148</v>
      </c>
      <c r="G150" s="49">
        <f t="shared" si="59"/>
        <v>34934650</v>
      </c>
      <c r="H150" s="49">
        <f t="shared" si="59"/>
        <v>24232357</v>
      </c>
      <c r="I150" s="49">
        <f t="shared" si="59"/>
        <v>30993166</v>
      </c>
      <c r="J150" s="49">
        <f t="shared" si="59"/>
        <v>34043897</v>
      </c>
      <c r="K150" s="49">
        <f t="shared" si="59"/>
        <v>30516645</v>
      </c>
      <c r="L150" s="49">
        <f t="shared" si="59"/>
        <v>31471254</v>
      </c>
      <c r="M150" s="49">
        <f t="shared" si="59"/>
        <v>29862176</v>
      </c>
      <c r="N150" s="49">
        <f>N128</f>
        <v>30660364</v>
      </c>
      <c r="O150" s="45">
        <f t="shared" si="41"/>
        <v>358028335</v>
      </c>
    </row>
    <row r="151" spans="1:17" x14ac:dyDescent="0.25">
      <c r="A151" s="48" t="s">
        <v>46</v>
      </c>
      <c r="B151" s="54" t="s">
        <v>44</v>
      </c>
      <c r="C151" s="142">
        <f t="shared" ref="C151:M151" si="60">C132-C150</f>
        <v>78727.070000000298</v>
      </c>
      <c r="D151" s="49">
        <f t="shared" si="60"/>
        <v>-106739.3900000006</v>
      </c>
      <c r="E151" s="49">
        <f t="shared" si="60"/>
        <v>56646</v>
      </c>
      <c r="F151" s="49">
        <f t="shared" si="60"/>
        <v>28522.410000000149</v>
      </c>
      <c r="G151" s="49">
        <f t="shared" si="60"/>
        <v>19618.45000000298</v>
      </c>
      <c r="H151" s="49">
        <f t="shared" si="60"/>
        <v>-79228.070000000298</v>
      </c>
      <c r="I151" s="49">
        <f t="shared" si="60"/>
        <v>278556.5</v>
      </c>
      <c r="J151" s="49">
        <f t="shared" si="60"/>
        <v>-146787.52000000328</v>
      </c>
      <c r="K151" s="49">
        <f t="shared" si="60"/>
        <v>184758.68999999762</v>
      </c>
      <c r="L151" s="49">
        <f t="shared" si="60"/>
        <v>1154054.6499999985</v>
      </c>
      <c r="M151" s="49">
        <f t="shared" si="60"/>
        <v>-260575.32999999821</v>
      </c>
      <c r="N151" s="49">
        <f>N132-N150</f>
        <v>-295428.75</v>
      </c>
      <c r="O151" s="148">
        <f t="shared" ref="O151" si="61">N151/1000</f>
        <v>-295.42874999999998</v>
      </c>
    </row>
    <row r="152" spans="1:17" x14ac:dyDescent="0.25"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</row>
    <row r="153" spans="1:17" x14ac:dyDescent="0.25">
      <c r="C153" s="137"/>
      <c r="D153" s="137"/>
      <c r="E153" s="137"/>
      <c r="F153" s="137"/>
      <c r="G153" s="137"/>
      <c r="H153" s="137"/>
      <c r="I153" s="137"/>
      <c r="J153" s="137"/>
      <c r="K153" s="137"/>
      <c r="L153" s="137"/>
      <c r="M153" s="137"/>
      <c r="N153" s="137"/>
    </row>
    <row r="154" spans="1:17" x14ac:dyDescent="0.25">
      <c r="A154" s="51" t="s">
        <v>8</v>
      </c>
      <c r="B154" s="60" t="s">
        <v>44</v>
      </c>
      <c r="C154" s="143">
        <f t="shared" ref="C154:C163" si="62">C133/$C$132</f>
        <v>0.15117195303883404</v>
      </c>
      <c r="D154" s="143">
        <f t="shared" ref="D154:D163" si="63">D133/$D$132</f>
        <v>0.15683822244781817</v>
      </c>
      <c r="E154" s="143">
        <f t="shared" ref="E154:E163" si="64">E133/$E$132</f>
        <v>0.15542713628985352</v>
      </c>
      <c r="F154" s="143">
        <f t="shared" ref="F154:F163" si="65">F133/$F$132</f>
        <v>0.1703677044113337</v>
      </c>
      <c r="G154" s="143">
        <f t="shared" ref="G154:G163" si="66">G133/$G$132</f>
        <v>0.19303754295520351</v>
      </c>
      <c r="H154" s="143">
        <f t="shared" ref="H154:H163" si="67">H133/$H$132</f>
        <v>0.1854656977858159</v>
      </c>
      <c r="I154" s="143">
        <f t="shared" ref="I154:I163" si="68">I133/$I$132</f>
        <v>0.16147066098377946</v>
      </c>
      <c r="J154" s="143">
        <f t="shared" ref="J154:J163" si="69">J133/$J$132</f>
        <v>0.30913866881926005</v>
      </c>
      <c r="K154" s="143">
        <f t="shared" ref="K154:K163" si="70">K133/$K$132</f>
        <v>0.28799322468115351</v>
      </c>
      <c r="L154" s="143">
        <f t="shared" ref="L154:L163" si="71">L133/$L$132</f>
        <v>0.29069775865937847</v>
      </c>
      <c r="M154" s="143">
        <f t="shared" ref="M154:M163" si="72">M133/$M$132</f>
        <v>0.28424415554981658</v>
      </c>
      <c r="N154" s="143">
        <f t="shared" ref="N154:N163" si="73">N133/$N$132</f>
        <v>0.2587588979700306</v>
      </c>
    </row>
    <row r="155" spans="1:17" x14ac:dyDescent="0.25">
      <c r="A155" s="51" t="s">
        <v>0</v>
      </c>
      <c r="B155" s="60" t="s">
        <v>44</v>
      </c>
      <c r="C155" s="143">
        <f t="shared" si="62"/>
        <v>5.2087458463022487E-5</v>
      </c>
      <c r="D155" s="143">
        <f t="shared" si="63"/>
        <v>3.8539444973272691E-5</v>
      </c>
      <c r="E155" s="143">
        <f t="shared" si="64"/>
        <v>2.1253588571085547E-5</v>
      </c>
      <c r="F155" s="143">
        <f t="shared" si="65"/>
        <v>1.640386048075454E-5</v>
      </c>
      <c r="G155" s="143">
        <f t="shared" si="66"/>
        <v>2.6621134031684875E-6</v>
      </c>
      <c r="H155" s="143">
        <f t="shared" si="67"/>
        <v>1.0729455661287922E-5</v>
      </c>
      <c r="I155" s="143">
        <f t="shared" si="68"/>
        <v>4.7784727768695848E-5</v>
      </c>
      <c r="J155" s="143">
        <f t="shared" si="69"/>
        <v>6.60911410935123E-6</v>
      </c>
      <c r="K155" s="143">
        <f t="shared" si="70"/>
        <v>8.6608472196075286E-5</v>
      </c>
      <c r="L155" s="143">
        <f t="shared" si="71"/>
        <v>4.7662543094088336E-5</v>
      </c>
      <c r="M155" s="143">
        <f t="shared" si="72"/>
        <v>9.6777944112311172E-6</v>
      </c>
      <c r="N155" s="143">
        <f t="shared" si="73"/>
        <v>3.6529246684742554E-5</v>
      </c>
    </row>
    <row r="156" spans="1:17" x14ac:dyDescent="0.25">
      <c r="A156" s="51" t="s">
        <v>1</v>
      </c>
      <c r="B156" s="60" t="s">
        <v>44</v>
      </c>
      <c r="C156" s="143">
        <f t="shared" si="62"/>
        <v>0.42913571464879607</v>
      </c>
      <c r="D156" s="143">
        <f t="shared" si="63"/>
        <v>0.42559911834237124</v>
      </c>
      <c r="E156" s="143">
        <f t="shared" si="64"/>
        <v>0.44497022469585873</v>
      </c>
      <c r="F156" s="143">
        <f t="shared" si="65"/>
        <v>0.4052100093867792</v>
      </c>
      <c r="G156" s="143">
        <f t="shared" si="66"/>
        <v>0.46087938479418</v>
      </c>
      <c r="H156" s="143">
        <f t="shared" si="67"/>
        <v>0.35659444931419582</v>
      </c>
      <c r="I156" s="143">
        <f t="shared" si="68"/>
        <v>0.46361514018929206</v>
      </c>
      <c r="J156" s="143">
        <f t="shared" si="69"/>
        <v>0.4686809797362505</v>
      </c>
      <c r="K156" s="143">
        <f t="shared" si="70"/>
        <v>0.48897665519915445</v>
      </c>
      <c r="L156" s="143">
        <f t="shared" si="71"/>
        <v>0.4949390958491835</v>
      </c>
      <c r="M156" s="143">
        <f t="shared" si="72"/>
        <v>0.48237087612101676</v>
      </c>
      <c r="N156" s="143">
        <f t="shared" si="73"/>
        <v>0.47670843046742695</v>
      </c>
    </row>
    <row r="157" spans="1:17" x14ac:dyDescent="0.25">
      <c r="A157" s="51" t="s">
        <v>40</v>
      </c>
      <c r="B157" s="60" t="s">
        <v>44</v>
      </c>
      <c r="C157" s="143">
        <f t="shared" si="62"/>
        <v>0</v>
      </c>
      <c r="D157" s="143">
        <f t="shared" si="63"/>
        <v>8.8822828819789521E-6</v>
      </c>
      <c r="E157" s="143">
        <f t="shared" si="64"/>
        <v>0</v>
      </c>
      <c r="F157" s="143">
        <f t="shared" si="65"/>
        <v>0</v>
      </c>
      <c r="G157" s="143">
        <f t="shared" si="66"/>
        <v>0</v>
      </c>
      <c r="H157" s="143">
        <f t="shared" si="67"/>
        <v>0</v>
      </c>
      <c r="I157" s="143">
        <f t="shared" si="68"/>
        <v>0</v>
      </c>
      <c r="J157" s="143">
        <f t="shared" si="69"/>
        <v>0</v>
      </c>
      <c r="K157" s="143">
        <f t="shared" si="70"/>
        <v>0</v>
      </c>
      <c r="L157" s="143">
        <f t="shared" si="71"/>
        <v>0</v>
      </c>
      <c r="M157" s="143">
        <f t="shared" si="72"/>
        <v>0</v>
      </c>
      <c r="N157" s="143">
        <f t="shared" si="73"/>
        <v>8.8387730817546717E-6</v>
      </c>
    </row>
    <row r="158" spans="1:17" x14ac:dyDescent="0.25">
      <c r="A158" s="51" t="s">
        <v>2</v>
      </c>
      <c r="B158" s="60" t="s">
        <v>44</v>
      </c>
      <c r="C158" s="143">
        <f t="shared" si="62"/>
        <v>8.3194864427797471E-2</v>
      </c>
      <c r="D158" s="143">
        <f t="shared" si="63"/>
        <v>8.7946344470464871E-2</v>
      </c>
      <c r="E158" s="143">
        <f t="shared" si="64"/>
        <v>9.4144603900439106E-2</v>
      </c>
      <c r="F158" s="143">
        <f t="shared" si="65"/>
        <v>8.7830756506826951E-2</v>
      </c>
      <c r="G158" s="143">
        <f t="shared" si="66"/>
        <v>7.0895658035789677E-2</v>
      </c>
      <c r="H158" s="143">
        <f t="shared" si="67"/>
        <v>6.6035755415785602E-2</v>
      </c>
      <c r="I158" s="143">
        <f t="shared" si="68"/>
        <v>6.6207563306052694E-2</v>
      </c>
      <c r="J158" s="143">
        <f t="shared" si="69"/>
        <v>7.8961054311731699E-2</v>
      </c>
      <c r="K158" s="143">
        <f t="shared" si="70"/>
        <v>7.4143668152249376E-2</v>
      </c>
      <c r="L158" s="143">
        <f t="shared" si="71"/>
        <v>6.7999610056847432E-2</v>
      </c>
      <c r="M158" s="143">
        <f t="shared" si="72"/>
        <v>7.1875405194852512E-2</v>
      </c>
      <c r="N158" s="143">
        <f t="shared" si="73"/>
        <v>7.0095286539977153E-2</v>
      </c>
    </row>
    <row r="159" spans="1:17" x14ac:dyDescent="0.25">
      <c r="A159" s="51" t="s">
        <v>39</v>
      </c>
      <c r="B159" s="60" t="s">
        <v>44</v>
      </c>
      <c r="C159" s="143">
        <f t="shared" si="62"/>
        <v>0</v>
      </c>
      <c r="D159" s="143">
        <f t="shared" si="63"/>
        <v>0</v>
      </c>
      <c r="E159" s="143">
        <f t="shared" si="64"/>
        <v>0</v>
      </c>
      <c r="F159" s="143">
        <f t="shared" si="65"/>
        <v>9.8042291641180983E-4</v>
      </c>
      <c r="G159" s="143">
        <f t="shared" si="66"/>
        <v>2.2326543989992743E-3</v>
      </c>
      <c r="H159" s="143">
        <f t="shared" si="67"/>
        <v>4.9236234015535511E-3</v>
      </c>
      <c r="I159" s="143">
        <f t="shared" si="68"/>
        <v>4.4281697455497123E-3</v>
      </c>
      <c r="J159" s="143">
        <f t="shared" si="69"/>
        <v>5.6138402721639061E-3</v>
      </c>
      <c r="K159" s="143">
        <f t="shared" si="70"/>
        <v>4.1501613299889288E-3</v>
      </c>
      <c r="L159" s="143">
        <f t="shared" si="71"/>
        <v>4.9162642200402942E-3</v>
      </c>
      <c r="M159" s="143">
        <f t="shared" si="72"/>
        <v>2.1925059982233043E-3</v>
      </c>
      <c r="N159" s="143">
        <f t="shared" si="73"/>
        <v>0</v>
      </c>
    </row>
    <row r="160" spans="1:17" x14ac:dyDescent="0.25">
      <c r="A160" s="51" t="s">
        <v>35</v>
      </c>
      <c r="B160" s="60" t="s">
        <v>44</v>
      </c>
      <c r="C160" s="143">
        <f t="shared" si="62"/>
        <v>1.3298925565027018E-6</v>
      </c>
      <c r="D160" s="143">
        <f t="shared" si="63"/>
        <v>1.192976069085876E-5</v>
      </c>
      <c r="E160" s="143">
        <f t="shared" si="64"/>
        <v>1.2330326193912226E-6</v>
      </c>
      <c r="F160" s="143">
        <f t="shared" si="65"/>
        <v>1.3198508432791009E-6</v>
      </c>
      <c r="G160" s="143">
        <f t="shared" si="66"/>
        <v>4.6372297990676877E-6</v>
      </c>
      <c r="H160" s="143">
        <f t="shared" si="67"/>
        <v>1.4443498005579894E-6</v>
      </c>
      <c r="I160" s="143">
        <f t="shared" si="68"/>
        <v>1.1615463873551995E-6</v>
      </c>
      <c r="J160" s="143">
        <f t="shared" si="69"/>
        <v>1.0868320979822022E-6</v>
      </c>
      <c r="K160" s="143">
        <f t="shared" si="70"/>
        <v>1.1796840707751458E-6</v>
      </c>
      <c r="L160" s="143">
        <f t="shared" si="71"/>
        <v>1.1439010342581201E-6</v>
      </c>
      <c r="M160" s="143">
        <f t="shared" si="72"/>
        <v>2.0092306736119965E-6</v>
      </c>
      <c r="N160" s="143">
        <f t="shared" si="73"/>
        <v>2.8375396978326807E-6</v>
      </c>
    </row>
    <row r="161" spans="1:14" x14ac:dyDescent="0.25">
      <c r="A161" s="51" t="s">
        <v>4</v>
      </c>
      <c r="B161" s="60" t="s">
        <v>44</v>
      </c>
      <c r="C161" s="143">
        <f t="shared" si="62"/>
        <v>6.8267817900472029E-5</v>
      </c>
      <c r="D161" s="143">
        <f t="shared" si="63"/>
        <v>1.3750814503482062E-6</v>
      </c>
      <c r="E161" s="143">
        <f t="shared" si="64"/>
        <v>5.5291778511648508E-5</v>
      </c>
      <c r="F161" s="143">
        <f t="shared" si="65"/>
        <v>1.0445676673951741E-5</v>
      </c>
      <c r="G161" s="143">
        <f t="shared" si="66"/>
        <v>3.6983338891329958E-5</v>
      </c>
      <c r="H161" s="143">
        <f t="shared" si="67"/>
        <v>1.8570211721459866E-5</v>
      </c>
      <c r="I161" s="143">
        <f t="shared" si="68"/>
        <v>6.494980215961158E-5</v>
      </c>
      <c r="J161" s="143">
        <f t="shared" si="69"/>
        <v>8.1365538146235142E-6</v>
      </c>
      <c r="K161" s="143">
        <f t="shared" si="70"/>
        <v>9.1753205504733562E-6</v>
      </c>
      <c r="L161" s="143">
        <f t="shared" si="71"/>
        <v>7.0318138578144999E-5</v>
      </c>
      <c r="M161" s="143">
        <f t="shared" si="72"/>
        <v>2.0293229803481166E-5</v>
      </c>
      <c r="N161" s="143">
        <f t="shared" si="73"/>
        <v>3.9138478590795595E-7</v>
      </c>
    </row>
    <row r="162" spans="1:14" x14ac:dyDescent="0.25">
      <c r="A162" s="51" t="s">
        <v>5</v>
      </c>
      <c r="B162" s="60" t="s">
        <v>44</v>
      </c>
      <c r="C162" s="143">
        <f t="shared" si="62"/>
        <v>3.9342654796538263E-5</v>
      </c>
      <c r="D162" s="143">
        <f t="shared" si="63"/>
        <v>3.3931063896430055E-5</v>
      </c>
      <c r="E162" s="143">
        <f t="shared" si="64"/>
        <v>2.7714030532159032E-4</v>
      </c>
      <c r="F162" s="143">
        <f t="shared" si="65"/>
        <v>5.8993561692166434E-4</v>
      </c>
      <c r="G162" s="143">
        <f t="shared" si="66"/>
        <v>2.5021003502253495E-4</v>
      </c>
      <c r="H162" s="143">
        <f t="shared" si="67"/>
        <v>4.3161298754388613E-4</v>
      </c>
      <c r="I162" s="143">
        <f t="shared" si="68"/>
        <v>2.8761179158011803E-4</v>
      </c>
      <c r="J162" s="143">
        <f t="shared" si="69"/>
        <v>5.3419266307849539E-4</v>
      </c>
      <c r="K162" s="143">
        <f t="shared" si="70"/>
        <v>1.5129448207691247E-4</v>
      </c>
      <c r="L162" s="143">
        <f t="shared" si="71"/>
        <v>4.1256697302242864E-4</v>
      </c>
      <c r="M162" s="143">
        <f t="shared" si="72"/>
        <v>4.5070392726906437E-4</v>
      </c>
      <c r="N162" s="143">
        <f t="shared" si="73"/>
        <v>1.4761729508495073E-4</v>
      </c>
    </row>
    <row r="163" spans="1:14" x14ac:dyDescent="0.25">
      <c r="A163" s="51" t="s">
        <v>43</v>
      </c>
      <c r="B163" s="60" t="s">
        <v>44</v>
      </c>
      <c r="C163" s="143">
        <f t="shared" si="62"/>
        <v>3.8382176839064086E-3</v>
      </c>
      <c r="D163" s="143">
        <f t="shared" si="63"/>
        <v>3.927269786557999E-3</v>
      </c>
      <c r="E163" s="143">
        <f t="shared" si="64"/>
        <v>3.0218709160864518E-3</v>
      </c>
      <c r="F163" s="143">
        <f t="shared" si="65"/>
        <v>2.3333454508210755E-3</v>
      </c>
      <c r="G163" s="143">
        <f t="shared" si="66"/>
        <v>1.0546262807842642E-3</v>
      </c>
      <c r="H163" s="143">
        <f t="shared" si="67"/>
        <v>8.9888078159297503E-4</v>
      </c>
      <c r="I163" s="143">
        <f t="shared" si="68"/>
        <v>5.5157320810658706E-4</v>
      </c>
      <c r="J163" s="143">
        <f t="shared" si="69"/>
        <v>6.5051307140307705E-4</v>
      </c>
      <c r="K163" s="143">
        <f t="shared" si="70"/>
        <v>8.4675101080082689E-4</v>
      </c>
      <c r="L163" s="143">
        <f t="shared" si="71"/>
        <v>1.7397145979629537E-3</v>
      </c>
      <c r="M163" s="143">
        <f t="shared" si="72"/>
        <v>2.1236563604741998E-3</v>
      </c>
      <c r="N163" s="143">
        <f t="shared" si="73"/>
        <v>2.2385252830005539E-3</v>
      </c>
    </row>
    <row r="164" spans="1:14" x14ac:dyDescent="0.25">
      <c r="A164" s="51" t="s">
        <v>11</v>
      </c>
      <c r="B164" s="60" t="s">
        <v>44</v>
      </c>
      <c r="C164" s="143">
        <f t="shared" ref="C164:C170" si="74">C143/$C$132</f>
        <v>5.5837016643162044E-3</v>
      </c>
      <c r="D164" s="143">
        <f t="shared" ref="D164:D170" si="75">D143/$D$132</f>
        <v>5.6328539217155712E-3</v>
      </c>
      <c r="E164" s="143">
        <f t="shared" ref="E164:E170" si="76">E143/$E$132</f>
        <v>4.7206004868856439E-3</v>
      </c>
      <c r="F164" s="143">
        <f t="shared" ref="F164:F170" si="77">F143/$F$132</f>
        <v>2.6059889250184438E-3</v>
      </c>
      <c r="G164" s="143">
        <f t="shared" ref="G164:G170" si="78">G143/$G$132</f>
        <v>1.3494052466533942E-3</v>
      </c>
      <c r="H164" s="143">
        <f t="shared" ref="H164:H170" si="79">H143/$H$132</f>
        <v>2.4974871408505578E-3</v>
      </c>
      <c r="I164" s="143">
        <f t="shared" ref="I164:I170" si="80">I143/$I$132</f>
        <v>2.0629063839428343E-3</v>
      </c>
      <c r="J164" s="143">
        <f t="shared" ref="J164:J170" si="81">J143/$J$132</f>
        <v>1.9670486019858421E-3</v>
      </c>
      <c r="K164" s="143">
        <f t="shared" ref="K164:K170" si="82">K143/$K$132</f>
        <v>2.6546168492637377E-3</v>
      </c>
      <c r="L164" s="143">
        <f t="shared" ref="L164:L170" si="83">L143/$L$132</f>
        <v>3.5882268942953465E-3</v>
      </c>
      <c r="M164" s="143">
        <f t="shared" ref="M164:M170" si="84">M143/$M$132</f>
        <v>5.1826430866926771E-3</v>
      </c>
      <c r="N164" s="143">
        <f t="shared" ref="N164:N170" si="85">N143/$N$132</f>
        <v>5.0219886495802861E-3</v>
      </c>
    </row>
    <row r="165" spans="1:14" x14ac:dyDescent="0.25">
      <c r="A165" s="51" t="s">
        <v>6</v>
      </c>
      <c r="B165" s="60" t="s">
        <v>44</v>
      </c>
      <c r="C165" s="143">
        <f t="shared" si="74"/>
        <v>5.5486072774084946E-5</v>
      </c>
      <c r="D165" s="143">
        <f t="shared" si="75"/>
        <v>6.7564812884676718E-5</v>
      </c>
      <c r="E165" s="143">
        <f t="shared" si="76"/>
        <v>1.2417936406342655E-4</v>
      </c>
      <c r="F165" s="143">
        <f t="shared" si="77"/>
        <v>1.1475160331709439E-4</v>
      </c>
      <c r="G165" s="143">
        <f t="shared" si="78"/>
        <v>7.3193806149481956E-5</v>
      </c>
      <c r="H165" s="143">
        <f t="shared" si="79"/>
        <v>7.0319201718594684E-5</v>
      </c>
      <c r="I165" s="143">
        <f t="shared" si="80"/>
        <v>1.3099662035172528E-5</v>
      </c>
      <c r="J165" s="143">
        <f t="shared" si="81"/>
        <v>7.2318395276545458E-5</v>
      </c>
      <c r="K165" s="143">
        <f t="shared" si="82"/>
        <v>7.8973294738002821E-5</v>
      </c>
      <c r="L165" s="143">
        <f t="shared" si="83"/>
        <v>1.0368191874400683E-4</v>
      </c>
      <c r="M165" s="143">
        <f t="shared" si="84"/>
        <v>1.3106881427528926E-4</v>
      </c>
      <c r="N165" s="143">
        <f t="shared" si="85"/>
        <v>2.22013019806288E-4</v>
      </c>
    </row>
    <row r="166" spans="1:14" x14ac:dyDescent="0.25">
      <c r="A166" s="52" t="s">
        <v>7</v>
      </c>
      <c r="B166" s="60" t="s">
        <v>44</v>
      </c>
      <c r="C166" s="143">
        <f t="shared" si="74"/>
        <v>7.6476210290885916E-4</v>
      </c>
      <c r="D166" s="143">
        <f t="shared" si="75"/>
        <v>6.1573917484781301E-4</v>
      </c>
      <c r="E166" s="143">
        <f t="shared" si="76"/>
        <v>7.4497883970008104E-4</v>
      </c>
      <c r="F166" s="143">
        <f t="shared" si="77"/>
        <v>8.2411486654347058E-4</v>
      </c>
      <c r="G166" s="143">
        <f t="shared" si="78"/>
        <v>7.0860878812296674E-4</v>
      </c>
      <c r="H166" s="143">
        <f t="shared" si="79"/>
        <v>1.0552006971505084E-3</v>
      </c>
      <c r="I166" s="143">
        <f t="shared" si="80"/>
        <v>8.7599956713037969E-4</v>
      </c>
      <c r="J166" s="143">
        <f t="shared" si="81"/>
        <v>8.2537554381626756E-4</v>
      </c>
      <c r="K166" s="143">
        <f t="shared" si="82"/>
        <v>8.5536925831787862E-4</v>
      </c>
      <c r="L166" s="143">
        <f t="shared" si="83"/>
        <v>7.6425299099934182E-4</v>
      </c>
      <c r="M166" s="143">
        <f t="shared" si="84"/>
        <v>8.3694503709307716E-4</v>
      </c>
      <c r="N166" s="143">
        <f t="shared" si="85"/>
        <v>8.0416527344554683E-4</v>
      </c>
    </row>
    <row r="167" spans="1:14" x14ac:dyDescent="0.25">
      <c r="A167" s="52" t="s">
        <v>30</v>
      </c>
      <c r="B167" s="60" t="s">
        <v>44</v>
      </c>
      <c r="C167" s="143">
        <f t="shared" si="74"/>
        <v>6.5755798627078021E-6</v>
      </c>
      <c r="D167" s="143">
        <f t="shared" si="75"/>
        <v>8.1018312479975376E-6</v>
      </c>
      <c r="E167" s="143">
        <f t="shared" si="76"/>
        <v>1.2103188606129632E-5</v>
      </c>
      <c r="F167" s="143">
        <f t="shared" si="77"/>
        <v>1.3877288866477404E-5</v>
      </c>
      <c r="G167" s="143">
        <f t="shared" si="78"/>
        <v>1.1793448624789428E-5</v>
      </c>
      <c r="H167" s="143">
        <f t="shared" si="79"/>
        <v>2.059230144224105E-5</v>
      </c>
      <c r="I167" s="143">
        <f t="shared" si="80"/>
        <v>2.2037116182322256E-5</v>
      </c>
      <c r="J167" s="143">
        <f t="shared" si="81"/>
        <v>0</v>
      </c>
      <c r="K167" s="143">
        <f t="shared" si="82"/>
        <v>1.4713281882723346E-5</v>
      </c>
      <c r="L167" s="143">
        <f t="shared" si="83"/>
        <v>1.6936090312766057E-5</v>
      </c>
      <c r="M167" s="143">
        <f t="shared" si="84"/>
        <v>1.8217024774082103E-5</v>
      </c>
      <c r="N167" s="143">
        <f t="shared" si="85"/>
        <v>1.5851083829272216E-5</v>
      </c>
    </row>
    <row r="168" spans="1:14" x14ac:dyDescent="0.25">
      <c r="A168" s="52" t="s">
        <v>37</v>
      </c>
      <c r="B168" s="60" t="s">
        <v>44</v>
      </c>
      <c r="C168" s="143">
        <f t="shared" si="74"/>
        <v>3.5749986996606115E-2</v>
      </c>
      <c r="D168" s="143">
        <f t="shared" si="75"/>
        <v>1.9489475368147397E-2</v>
      </c>
      <c r="E168" s="143">
        <f t="shared" si="76"/>
        <v>3.2703302337164661E-2</v>
      </c>
      <c r="F168" s="143">
        <f t="shared" si="77"/>
        <v>3.9342717296848934E-2</v>
      </c>
      <c r="G168" s="143">
        <f t="shared" si="78"/>
        <v>3.5162939946442859E-2</v>
      </c>
      <c r="H168" s="143">
        <f t="shared" si="79"/>
        <v>2.9266075933100523E-2</v>
      </c>
      <c r="I168" s="143">
        <f t="shared" si="80"/>
        <v>0</v>
      </c>
      <c r="J168" s="143">
        <f t="shared" si="81"/>
        <v>0</v>
      </c>
      <c r="K168" s="143">
        <f t="shared" si="82"/>
        <v>0</v>
      </c>
      <c r="L168" s="143">
        <f t="shared" si="83"/>
        <v>0</v>
      </c>
      <c r="M168" s="143">
        <f t="shared" si="84"/>
        <v>0</v>
      </c>
      <c r="N168" s="143">
        <f t="shared" si="85"/>
        <v>0</v>
      </c>
    </row>
    <row r="169" spans="1:14" x14ac:dyDescent="0.25">
      <c r="A169" s="52" t="s">
        <v>38</v>
      </c>
      <c r="B169" s="60" t="s">
        <v>44</v>
      </c>
      <c r="C169" s="143">
        <f t="shared" si="74"/>
        <v>0.21741729989254469</v>
      </c>
      <c r="D169" s="143">
        <f t="shared" si="75"/>
        <v>0.21627359096239984</v>
      </c>
      <c r="E169" s="143">
        <f t="shared" si="76"/>
        <v>0.20589256554339017</v>
      </c>
      <c r="F169" s="143">
        <f t="shared" si="77"/>
        <v>0.24796120754737472</v>
      </c>
      <c r="G169" s="143">
        <f t="shared" si="78"/>
        <v>0.21525182018425831</v>
      </c>
      <c r="H169" s="143">
        <f t="shared" si="79"/>
        <v>0.33450109702494069</v>
      </c>
      <c r="I169" s="143">
        <f t="shared" si="80"/>
        <v>0.28611484867341402</v>
      </c>
      <c r="J169" s="143">
        <f t="shared" si="81"/>
        <v>0.12108325906402548</v>
      </c>
      <c r="K169" s="143">
        <f t="shared" si="82"/>
        <v>0.1242884989486885</v>
      </c>
      <c r="L169" s="143">
        <f t="shared" si="83"/>
        <v>0.10354156844210911</v>
      </c>
      <c r="M169" s="143">
        <f t="shared" si="84"/>
        <v>0.10897367291653495</v>
      </c>
      <c r="N169" s="143">
        <f t="shared" si="85"/>
        <v>0.13486242368159751</v>
      </c>
    </row>
    <row r="170" spans="1:14" x14ac:dyDescent="0.25">
      <c r="A170" s="52" t="s">
        <v>29</v>
      </c>
      <c r="B170" s="60" t="s">
        <v>44</v>
      </c>
      <c r="C170" s="143">
        <f t="shared" si="74"/>
        <v>7.2920410067936828E-2</v>
      </c>
      <c r="D170" s="143">
        <f t="shared" si="75"/>
        <v>8.3507061247651532E-2</v>
      </c>
      <c r="E170" s="143">
        <f t="shared" si="76"/>
        <v>5.7883515732928381E-2</v>
      </c>
      <c r="F170" s="143">
        <f t="shared" si="77"/>
        <v>4.1796998794938471E-2</v>
      </c>
      <c r="G170" s="143">
        <f t="shared" si="78"/>
        <v>1.9047879397675375E-2</v>
      </c>
      <c r="H170" s="143">
        <f t="shared" si="79"/>
        <v>1.8208463997125827E-2</v>
      </c>
      <c r="I170" s="143">
        <f t="shared" si="80"/>
        <v>1.4236493296619003E-2</v>
      </c>
      <c r="J170" s="143">
        <f t="shared" si="81"/>
        <v>1.2456917020986169E-2</v>
      </c>
      <c r="K170" s="143">
        <f t="shared" si="82"/>
        <v>1.5749110034867855E-2</v>
      </c>
      <c r="L170" s="143">
        <f t="shared" si="83"/>
        <v>3.1161198724397828E-2</v>
      </c>
      <c r="M170" s="143">
        <f t="shared" si="84"/>
        <v>4.1568169714089151E-2</v>
      </c>
      <c r="N170" s="143">
        <f t="shared" si="85"/>
        <v>5.1076203791970635E-2</v>
      </c>
    </row>
    <row r="173" spans="1:14" x14ac:dyDescent="0.25">
      <c r="C173">
        <f>C139/1000</f>
        <v>3.6104698544388268E-2</v>
      </c>
      <c r="D173">
        <f t="shared" ref="D173:N173" si="86">D139/1000</f>
        <v>0.31972662462101176</v>
      </c>
      <c r="E173">
        <f t="shared" si="86"/>
        <v>3.8069846365758039E-2</v>
      </c>
      <c r="F173">
        <f t="shared" si="86"/>
        <v>3.5037645326890854E-2</v>
      </c>
      <c r="G173">
        <f t="shared" si="86"/>
        <v>0.16209097526095154</v>
      </c>
      <c r="H173">
        <f t="shared" si="86"/>
        <v>3.48855669528969E-2</v>
      </c>
      <c r="I173">
        <f t="shared" si="86"/>
        <v>3.632355629624931E-2</v>
      </c>
      <c r="J173">
        <f t="shared" si="86"/>
        <v>3.6840466611680799E-2</v>
      </c>
      <c r="K173">
        <f t="shared" si="86"/>
        <v>3.6217956883530279E-2</v>
      </c>
      <c r="L173">
        <f t="shared" si="86"/>
        <v>3.7320124307725383E-2</v>
      </c>
      <c r="M173">
        <f t="shared" si="86"/>
        <v>5.947644405417743E-2</v>
      </c>
      <c r="N173">
        <f t="shared" si="86"/>
        <v>8.6161709193993921E-2</v>
      </c>
    </row>
  </sheetData>
  <mergeCells count="2">
    <mergeCell ref="A1:N1"/>
    <mergeCell ref="A55:N55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X191"/>
  <sheetViews>
    <sheetView zoomScaleNormal="100" workbookViewId="0">
      <pane xSplit="2" ySplit="1" topLeftCell="I131" activePane="bottomRight" state="frozen"/>
      <selection pane="topRight" activeCell="C1" sqref="C1"/>
      <selection pane="bottomLeft" activeCell="A2" sqref="A2"/>
      <selection pane="bottomRight" activeCell="C144" sqref="C144"/>
    </sheetView>
  </sheetViews>
  <sheetFormatPr defaultRowHeight="12.5" x14ac:dyDescent="0.25"/>
  <cols>
    <col min="1" max="1" width="33.54296875" bestFit="1" customWidth="1"/>
    <col min="3" max="4" width="11.26953125" bestFit="1" customWidth="1"/>
    <col min="5" max="5" width="10.1796875" bestFit="1" customWidth="1"/>
    <col min="6" max="6" width="10.7265625" bestFit="1" customWidth="1"/>
    <col min="7" max="7" width="12" customWidth="1"/>
    <col min="8" max="8" width="11.26953125" bestFit="1" customWidth="1"/>
    <col min="9" max="9" width="10.7265625" bestFit="1" customWidth="1"/>
    <col min="10" max="10" width="10.1796875" bestFit="1" customWidth="1"/>
    <col min="11" max="13" width="10.7265625" bestFit="1" customWidth="1"/>
    <col min="14" max="16" width="10.1796875" bestFit="1" customWidth="1"/>
    <col min="17" max="17" width="16.7265625" bestFit="1" customWidth="1"/>
  </cols>
  <sheetData>
    <row r="1" spans="1:17" ht="13.5" thickBot="1" x14ac:dyDescent="0.35">
      <c r="A1" s="5" t="s">
        <v>14</v>
      </c>
      <c r="B1" s="5" t="s">
        <v>15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</row>
    <row r="2" spans="1:17" ht="13" thickTop="1" x14ac:dyDescent="0.25">
      <c r="A2" s="27" t="s">
        <v>8</v>
      </c>
      <c r="B2" s="28" t="s">
        <v>9</v>
      </c>
      <c r="C2" s="12">
        <f t="shared" ref="C2:M2" si="0">C34+C52</f>
        <v>16148.344999999999</v>
      </c>
      <c r="D2" s="12">
        <f t="shared" si="0"/>
        <v>14058.424000000001</v>
      </c>
      <c r="E2" s="12">
        <f t="shared" si="0"/>
        <v>14854.28</v>
      </c>
      <c r="F2" s="12">
        <f t="shared" si="0"/>
        <v>14277.145</v>
      </c>
      <c r="G2" s="12">
        <f t="shared" ref="G2:G17" si="1">G34+G52</f>
        <v>17504.097000000002</v>
      </c>
      <c r="H2" s="12">
        <f t="shared" si="0"/>
        <v>13318.038</v>
      </c>
      <c r="I2" s="12">
        <f t="shared" si="0"/>
        <v>17644.375</v>
      </c>
      <c r="J2" s="12">
        <f t="shared" si="0"/>
        <v>18072.395</v>
      </c>
      <c r="K2" s="12">
        <f t="shared" si="0"/>
        <v>14481.438</v>
      </c>
      <c r="L2" s="12">
        <f>L34+L52</f>
        <v>15500.16</v>
      </c>
      <c r="M2" s="12">
        <f t="shared" si="0"/>
        <v>14437.119000000001</v>
      </c>
      <c r="N2" s="12">
        <f>N34+N52</f>
        <v>13728.867</v>
      </c>
      <c r="O2" s="135">
        <f>SUM(C2:N3,C17:N17)</f>
        <v>338762.94100000005</v>
      </c>
    </row>
    <row r="3" spans="1:17" x14ac:dyDescent="0.25">
      <c r="A3" s="27" t="s">
        <v>0</v>
      </c>
      <c r="B3" s="28" t="s">
        <v>9</v>
      </c>
      <c r="C3" s="12">
        <f t="shared" ref="C3:M3" si="2">C35+C53</f>
        <v>11.125999999999999</v>
      </c>
      <c r="D3" s="12">
        <f t="shared" si="2"/>
        <v>0.20699999999999999</v>
      </c>
      <c r="E3" s="12">
        <f t="shared" si="2"/>
        <v>5.6329999999999991</v>
      </c>
      <c r="F3" s="12">
        <f t="shared" si="2"/>
        <v>1.0319999999999998</v>
      </c>
      <c r="G3" s="12">
        <f t="shared" si="1"/>
        <v>0.99</v>
      </c>
      <c r="H3" s="12">
        <f t="shared" si="2"/>
        <v>0.88400000000000001</v>
      </c>
      <c r="I3" s="12">
        <f t="shared" si="2"/>
        <v>9.9469999999999992</v>
      </c>
      <c r="J3" s="12">
        <f t="shared" si="2"/>
        <v>17.629000000000001</v>
      </c>
      <c r="K3" s="12">
        <f t="shared" si="2"/>
        <v>7.9239999999999995</v>
      </c>
      <c r="L3" s="12">
        <f t="shared" si="2"/>
        <v>2.8010000000000002</v>
      </c>
      <c r="M3" s="12">
        <f t="shared" si="2"/>
        <v>2.2769999999999997</v>
      </c>
      <c r="N3" s="12">
        <f>N35+N53</f>
        <v>6.4390000000000001</v>
      </c>
    </row>
    <row r="4" spans="1:17" x14ac:dyDescent="0.25">
      <c r="A4" s="27" t="s">
        <v>1</v>
      </c>
      <c r="B4" s="28" t="s">
        <v>9</v>
      </c>
      <c r="C4" s="12">
        <f>C36+C54</f>
        <v>46156.691999999995</v>
      </c>
      <c r="D4" s="12">
        <f t="shared" ref="D4:L4" si="3">D36+D54</f>
        <v>41148.788</v>
      </c>
      <c r="E4" s="12">
        <f t="shared" si="3"/>
        <v>53134.192999999999</v>
      </c>
      <c r="F4" s="12">
        <f t="shared" si="3"/>
        <v>30548.188999999998</v>
      </c>
      <c r="G4" s="12">
        <f t="shared" si="1"/>
        <v>46588.824000000001</v>
      </c>
      <c r="H4" s="12">
        <f t="shared" si="3"/>
        <v>46304.407000000007</v>
      </c>
      <c r="I4" s="12">
        <f t="shared" si="3"/>
        <v>47895.11</v>
      </c>
      <c r="J4" s="12">
        <f t="shared" si="3"/>
        <v>48688.863000000005</v>
      </c>
      <c r="K4" s="12">
        <f t="shared" si="3"/>
        <v>46190.947</v>
      </c>
      <c r="L4" s="12">
        <f t="shared" si="3"/>
        <v>50253.062999999995</v>
      </c>
      <c r="M4" s="12">
        <v>45859.928999999996</v>
      </c>
      <c r="N4" s="12">
        <f>N36+N54</f>
        <v>47218.474000000002</v>
      </c>
      <c r="O4" s="135">
        <f>SUM(C4:N5,C16:N16)</f>
        <v>550010.67300000018</v>
      </c>
    </row>
    <row r="5" spans="1:17" ht="13" x14ac:dyDescent="0.3">
      <c r="A5" s="107" t="s">
        <v>40</v>
      </c>
      <c r="B5" s="28" t="s">
        <v>9</v>
      </c>
      <c r="C5" s="12">
        <f t="shared" ref="C5:I17" si="4">C37+C55</f>
        <v>0.57899999999999996</v>
      </c>
      <c r="D5" s="12">
        <f t="shared" si="4"/>
        <v>0</v>
      </c>
      <c r="E5" s="12">
        <f t="shared" si="4"/>
        <v>0</v>
      </c>
      <c r="F5" s="12">
        <f t="shared" si="4"/>
        <v>0</v>
      </c>
      <c r="G5" s="12">
        <f t="shared" si="1"/>
        <v>0</v>
      </c>
      <c r="H5" s="12">
        <f t="shared" si="4"/>
        <v>0</v>
      </c>
      <c r="I5" s="12">
        <f>I37+I55+I66</f>
        <v>9.01</v>
      </c>
      <c r="J5" s="12">
        <f>J37+J55+J66</f>
        <v>0</v>
      </c>
      <c r="K5" s="12">
        <f>K37+K55+K66</f>
        <v>0.25900000000000001</v>
      </c>
      <c r="L5" s="12">
        <f>L37+L55+L66</f>
        <v>8.2899999999999991</v>
      </c>
      <c r="M5" s="12">
        <v>3.9569999999999999</v>
      </c>
      <c r="N5" s="12">
        <f>N37+N55</f>
        <v>1.099</v>
      </c>
      <c r="P5" s="202" t="s">
        <v>9</v>
      </c>
      <c r="Q5" s="205" t="s">
        <v>85</v>
      </c>
    </row>
    <row r="6" spans="1:17" ht="13" x14ac:dyDescent="0.3">
      <c r="A6" s="27" t="s">
        <v>2</v>
      </c>
      <c r="B6" s="28" t="s">
        <v>9</v>
      </c>
      <c r="C6" s="12">
        <f t="shared" si="4"/>
        <v>12864.521999999999</v>
      </c>
      <c r="D6" s="12">
        <f>D38+D56</f>
        <v>14564.386</v>
      </c>
      <c r="E6" s="12">
        <f t="shared" si="4"/>
        <v>12869.407999999999</v>
      </c>
      <c r="F6" s="12">
        <f t="shared" si="4"/>
        <v>12642.199999999999</v>
      </c>
      <c r="G6" s="12">
        <f t="shared" si="1"/>
        <v>14355.475</v>
      </c>
      <c r="H6" s="12">
        <f t="shared" si="4"/>
        <v>11125.624</v>
      </c>
      <c r="I6" s="12">
        <f t="shared" si="4"/>
        <v>12446.612000000001</v>
      </c>
      <c r="J6" s="12">
        <f t="shared" ref="J6:N17" si="5">J38+J56</f>
        <v>16419.809000000001</v>
      </c>
      <c r="K6" s="12">
        <f t="shared" si="5"/>
        <v>14581.97</v>
      </c>
      <c r="L6" s="12">
        <f t="shared" si="5"/>
        <v>13271.858</v>
      </c>
      <c r="M6" s="12">
        <f t="shared" si="5"/>
        <v>12029.374</v>
      </c>
      <c r="N6" s="12">
        <f t="shared" si="5"/>
        <v>14497.99</v>
      </c>
      <c r="O6" s="135">
        <f>SUM(C6:N6)</f>
        <v>161669.228</v>
      </c>
      <c r="P6" s="204">
        <v>2012</v>
      </c>
      <c r="Q6" s="203">
        <f>SUM(C17:N17)</f>
        <v>154671.36900000001</v>
      </c>
    </row>
    <row r="7" spans="1:17" ht="13" x14ac:dyDescent="0.3">
      <c r="A7" s="27" t="s">
        <v>39</v>
      </c>
      <c r="B7" s="28" t="s">
        <v>9</v>
      </c>
      <c r="C7" s="12">
        <f t="shared" si="4"/>
        <v>0</v>
      </c>
      <c r="D7" s="12">
        <f>D39+D57</f>
        <v>0</v>
      </c>
      <c r="E7" s="12">
        <f t="shared" si="4"/>
        <v>0</v>
      </c>
      <c r="F7" s="12">
        <f t="shared" si="4"/>
        <v>0</v>
      </c>
      <c r="G7" s="12">
        <f t="shared" si="1"/>
        <v>0</v>
      </c>
      <c r="H7" s="12">
        <f t="shared" si="4"/>
        <v>0</v>
      </c>
      <c r="I7" s="12">
        <f t="shared" si="4"/>
        <v>241.31700000000001</v>
      </c>
      <c r="J7" s="12">
        <f t="shared" si="5"/>
        <v>715.56399999999996</v>
      </c>
      <c r="K7" s="12">
        <f t="shared" si="5"/>
        <v>596.09</v>
      </c>
      <c r="L7" s="12">
        <f t="shared" si="5"/>
        <v>535.40899999999999</v>
      </c>
      <c r="M7" s="12">
        <f t="shared" si="5"/>
        <v>406.964</v>
      </c>
      <c r="N7" s="12">
        <f t="shared" si="5"/>
        <v>580.38400000000001</v>
      </c>
      <c r="O7" s="135">
        <f>SUM(C7:N7)</f>
        <v>3075.7280000000001</v>
      </c>
      <c r="P7" s="204">
        <v>2013</v>
      </c>
      <c r="Q7" s="203">
        <f>SUM('2013'!C16:N16)</f>
        <v>133328.80000000002</v>
      </c>
    </row>
    <row r="8" spans="1:17" x14ac:dyDescent="0.25">
      <c r="A8" s="27" t="s">
        <v>35</v>
      </c>
      <c r="B8" s="28" t="s">
        <v>36</v>
      </c>
      <c r="C8" s="12">
        <f t="shared" si="4"/>
        <v>9.9</v>
      </c>
      <c r="D8" s="12">
        <f t="shared" si="4"/>
        <v>13.5</v>
      </c>
      <c r="E8" s="12">
        <f t="shared" si="4"/>
        <v>12.9</v>
      </c>
      <c r="F8" s="12">
        <f t="shared" si="4"/>
        <v>9.6</v>
      </c>
      <c r="G8" s="12">
        <f t="shared" si="1"/>
        <v>8.9</v>
      </c>
      <c r="H8" s="12">
        <f t="shared" si="4"/>
        <v>3.8</v>
      </c>
      <c r="I8" s="12">
        <f t="shared" si="4"/>
        <v>3.9</v>
      </c>
      <c r="J8" s="12">
        <f t="shared" si="5"/>
        <v>3.94</v>
      </c>
      <c r="K8" s="12">
        <f t="shared" si="5"/>
        <v>3.6</v>
      </c>
      <c r="L8" s="12">
        <f t="shared" si="5"/>
        <v>3.9</v>
      </c>
      <c r="M8" s="12">
        <f t="shared" si="5"/>
        <v>10.8</v>
      </c>
      <c r="N8" s="12">
        <f t="shared" si="5"/>
        <v>3.9</v>
      </c>
    </row>
    <row r="9" spans="1:17" x14ac:dyDescent="0.25">
      <c r="A9" s="27" t="s">
        <v>4</v>
      </c>
      <c r="B9" s="28" t="s">
        <v>9</v>
      </c>
      <c r="C9" s="12">
        <f t="shared" si="4"/>
        <v>0.128</v>
      </c>
      <c r="D9" s="12">
        <f t="shared" si="4"/>
        <v>13.548</v>
      </c>
      <c r="E9" s="12">
        <f t="shared" si="4"/>
        <v>0.71699999999999997</v>
      </c>
      <c r="F9" s="12">
        <f t="shared" si="4"/>
        <v>25.175999999999998</v>
      </c>
      <c r="G9" s="12">
        <f t="shared" si="1"/>
        <v>4.2729999999999997</v>
      </c>
      <c r="H9" s="12">
        <f t="shared" si="4"/>
        <v>31.771000000000001</v>
      </c>
      <c r="I9" s="12">
        <f t="shared" si="4"/>
        <v>0</v>
      </c>
      <c r="J9" s="12">
        <f t="shared" si="5"/>
        <v>4.0910000000000002</v>
      </c>
      <c r="K9" s="12">
        <f t="shared" si="5"/>
        <v>3.2509999999999999</v>
      </c>
      <c r="L9" s="12">
        <f t="shared" si="5"/>
        <v>4.5579999999999998</v>
      </c>
      <c r="M9" s="12">
        <f t="shared" si="5"/>
        <v>0.83299999999999996</v>
      </c>
      <c r="N9" s="12">
        <f t="shared" si="5"/>
        <v>7.1559999999999997</v>
      </c>
      <c r="P9" s="289">
        <f>O7*(330.1-110.95)</f>
        <v>674045.79120000009</v>
      </c>
    </row>
    <row r="10" spans="1:17" x14ac:dyDescent="0.25">
      <c r="A10" s="27" t="s">
        <v>5</v>
      </c>
      <c r="B10" s="28" t="s">
        <v>9</v>
      </c>
      <c r="C10" s="12">
        <f t="shared" si="4"/>
        <v>24.690999999999999</v>
      </c>
      <c r="D10" s="12">
        <f t="shared" si="4"/>
        <v>10.295</v>
      </c>
      <c r="E10" s="12">
        <f t="shared" si="4"/>
        <v>5.14</v>
      </c>
      <c r="F10" s="12">
        <f t="shared" si="4"/>
        <v>12.59</v>
      </c>
      <c r="G10" s="12">
        <f t="shared" si="1"/>
        <v>82.236000000000004</v>
      </c>
      <c r="H10" s="12">
        <f t="shared" si="4"/>
        <v>29.23</v>
      </c>
      <c r="I10" s="12">
        <f t="shared" si="4"/>
        <v>40.878999999999998</v>
      </c>
      <c r="J10" s="12">
        <f t="shared" si="5"/>
        <v>51.372999999999998</v>
      </c>
      <c r="K10" s="12">
        <f t="shared" si="5"/>
        <v>43.64</v>
      </c>
      <c r="L10" s="12">
        <f t="shared" si="5"/>
        <v>21.605</v>
      </c>
      <c r="M10" s="12">
        <f t="shared" si="5"/>
        <v>29.872</v>
      </c>
      <c r="N10" s="12">
        <f t="shared" si="5"/>
        <v>14.706</v>
      </c>
      <c r="O10" s="135">
        <f>SUM(C10:N10)</f>
        <v>366.25700000000001</v>
      </c>
    </row>
    <row r="11" spans="1:17" x14ac:dyDescent="0.25">
      <c r="A11" s="107" t="s">
        <v>43</v>
      </c>
      <c r="B11" s="28" t="s">
        <v>36</v>
      </c>
      <c r="C11" s="12">
        <f t="shared" si="4"/>
        <v>59815.1</v>
      </c>
      <c r="D11" s="12">
        <f t="shared" si="4"/>
        <v>63116.83</v>
      </c>
      <c r="E11" s="12">
        <f t="shared" si="4"/>
        <v>55988.71</v>
      </c>
      <c r="F11" s="12">
        <f t="shared" si="4"/>
        <v>41078.61</v>
      </c>
      <c r="G11" s="12">
        <f t="shared" si="1"/>
        <v>22620.85</v>
      </c>
      <c r="H11" s="12">
        <f t="shared" si="4"/>
        <v>19477.419999999998</v>
      </c>
      <c r="I11" s="12">
        <f t="shared" si="4"/>
        <v>14900.35</v>
      </c>
      <c r="J11" s="12">
        <f t="shared" si="5"/>
        <v>21413.31</v>
      </c>
      <c r="K11" s="12">
        <f t="shared" si="5"/>
        <v>22812.94</v>
      </c>
      <c r="L11" s="12">
        <f t="shared" si="5"/>
        <v>46569.17</v>
      </c>
      <c r="M11" s="12">
        <f t="shared" si="5"/>
        <v>54691.45</v>
      </c>
      <c r="N11" s="12">
        <f t="shared" si="5"/>
        <v>80302.820000000007</v>
      </c>
    </row>
    <row r="12" spans="1:17" x14ac:dyDescent="0.25">
      <c r="A12" s="27" t="s">
        <v>11</v>
      </c>
      <c r="B12" s="28" t="s">
        <v>10</v>
      </c>
      <c r="C12" s="12">
        <f t="shared" si="4"/>
        <v>8301.402</v>
      </c>
      <c r="D12" s="12">
        <f t="shared" si="4"/>
        <v>11232.772999999999</v>
      </c>
      <c r="E12" s="12">
        <f t="shared" si="4"/>
        <v>7299.3450000000003</v>
      </c>
      <c r="F12" s="12">
        <f t="shared" si="4"/>
        <v>3856.1170000000002</v>
      </c>
      <c r="G12" s="12">
        <f t="shared" si="1"/>
        <v>3326.56</v>
      </c>
      <c r="H12" s="12">
        <f t="shared" si="4"/>
        <v>3824.3020000000001</v>
      </c>
      <c r="I12" s="12">
        <f t="shared" si="4"/>
        <v>7327.1469999999999</v>
      </c>
      <c r="J12" s="12">
        <f t="shared" si="5"/>
        <v>6523.2160000000003</v>
      </c>
      <c r="K12" s="12">
        <f t="shared" si="5"/>
        <v>7035.0020000000004</v>
      </c>
      <c r="L12" s="12">
        <f t="shared" si="5"/>
        <v>7528.8860000000004</v>
      </c>
      <c r="M12" s="12">
        <f t="shared" si="5"/>
        <v>8718.3889999999992</v>
      </c>
      <c r="N12" s="12">
        <f t="shared" si="5"/>
        <v>11467.620999999999</v>
      </c>
    </row>
    <row r="13" spans="1:17" x14ac:dyDescent="0.25">
      <c r="A13" s="27" t="s">
        <v>6</v>
      </c>
      <c r="B13" s="28" t="s">
        <v>10</v>
      </c>
      <c r="C13" s="12">
        <f t="shared" si="4"/>
        <v>572.81099999999992</v>
      </c>
      <c r="D13" s="12">
        <f>D45+D63</f>
        <v>561.399</v>
      </c>
      <c r="E13" s="12">
        <f t="shared" si="4"/>
        <v>304.55799999999999</v>
      </c>
      <c r="F13" s="12">
        <f t="shared" si="4"/>
        <v>204.1</v>
      </c>
      <c r="G13" s="12">
        <f t="shared" si="1"/>
        <v>181.30499999999998</v>
      </c>
      <c r="H13" s="12">
        <f t="shared" si="4"/>
        <v>101.44</v>
      </c>
      <c r="I13" s="12">
        <f t="shared" si="4"/>
        <v>76.819999999999993</v>
      </c>
      <c r="J13" s="12">
        <f t="shared" si="5"/>
        <v>273.02</v>
      </c>
      <c r="K13" s="12">
        <f t="shared" si="5"/>
        <v>173.34199999999998</v>
      </c>
      <c r="L13" s="12">
        <f t="shared" si="5"/>
        <v>255.78</v>
      </c>
      <c r="M13" s="12">
        <f t="shared" si="5"/>
        <v>531.88300000000004</v>
      </c>
      <c r="N13" s="12">
        <f t="shared" si="5"/>
        <v>179.28799999999998</v>
      </c>
    </row>
    <row r="14" spans="1:17" x14ac:dyDescent="0.25">
      <c r="A14" s="66" t="s">
        <v>7</v>
      </c>
      <c r="B14" s="67" t="s">
        <v>10</v>
      </c>
      <c r="C14" s="12">
        <f t="shared" si="4"/>
        <v>185.10300000000001</v>
      </c>
      <c r="D14" s="12">
        <f t="shared" si="4"/>
        <v>181.44800000000001</v>
      </c>
      <c r="E14" s="12">
        <f t="shared" si="4"/>
        <v>193.374</v>
      </c>
      <c r="F14" s="12">
        <f t="shared" si="4"/>
        <v>217.13200000000001</v>
      </c>
      <c r="G14" s="12">
        <f t="shared" si="1"/>
        <v>750</v>
      </c>
      <c r="H14" s="12">
        <f t="shared" si="4"/>
        <v>238.53399999999999</v>
      </c>
      <c r="I14" s="12">
        <f t="shared" si="4"/>
        <v>244.94200000000001</v>
      </c>
      <c r="J14" s="12">
        <f t="shared" si="5"/>
        <v>278.28699999999998</v>
      </c>
      <c r="K14" s="12">
        <f t="shared" si="5"/>
        <v>242.61699999999999</v>
      </c>
      <c r="L14" s="12">
        <f t="shared" si="5"/>
        <v>265.81200000000001</v>
      </c>
      <c r="M14" s="12">
        <f t="shared" si="5"/>
        <v>286.64400000000001</v>
      </c>
      <c r="N14" s="12">
        <f t="shared" si="5"/>
        <v>259.64800000000002</v>
      </c>
    </row>
    <row r="15" spans="1:17" x14ac:dyDescent="0.25">
      <c r="A15" s="66" t="s">
        <v>30</v>
      </c>
      <c r="B15" s="67" t="s">
        <v>10</v>
      </c>
      <c r="C15" s="12">
        <f t="shared" si="4"/>
        <v>3.7909999999999999</v>
      </c>
      <c r="D15" s="12">
        <f t="shared" si="4"/>
        <v>3.964</v>
      </c>
      <c r="E15" s="12">
        <f t="shared" si="4"/>
        <v>5.109</v>
      </c>
      <c r="F15" s="12">
        <f t="shared" si="4"/>
        <v>4.6890000000000001</v>
      </c>
      <c r="G15" s="12">
        <f t="shared" si="1"/>
        <v>0</v>
      </c>
      <c r="H15" s="12">
        <f t="shared" si="4"/>
        <v>6.4119999999999999</v>
      </c>
      <c r="I15" s="12">
        <f t="shared" si="4"/>
        <v>6.4770000000000003</v>
      </c>
      <c r="J15" s="12">
        <f t="shared" si="5"/>
        <v>4.4459999999999997</v>
      </c>
      <c r="K15" s="12">
        <f t="shared" si="5"/>
        <v>5.9550000000000001</v>
      </c>
      <c r="L15" s="12">
        <f t="shared" si="5"/>
        <v>0</v>
      </c>
      <c r="M15" s="12">
        <f t="shared" si="5"/>
        <v>0.15</v>
      </c>
      <c r="N15" s="12">
        <f t="shared" si="5"/>
        <v>0</v>
      </c>
    </row>
    <row r="16" spans="1:17" x14ac:dyDescent="0.25">
      <c r="A16" s="66" t="s">
        <v>37</v>
      </c>
      <c r="B16" s="67" t="s">
        <v>9</v>
      </c>
      <c r="C16" s="12">
        <f t="shared" si="4"/>
        <v>0</v>
      </c>
      <c r="D16" s="12">
        <f>D48+D66</f>
        <v>0</v>
      </c>
      <c r="E16" s="12">
        <f t="shared" si="4"/>
        <v>0</v>
      </c>
      <c r="F16" s="12">
        <f t="shared" si="4"/>
        <v>0</v>
      </c>
      <c r="G16" s="12">
        <f t="shared" si="1"/>
        <v>0</v>
      </c>
      <c r="H16" s="12">
        <f t="shared" si="4"/>
        <v>0</v>
      </c>
      <c r="I16" s="12">
        <f t="shared" si="4"/>
        <v>0</v>
      </c>
      <c r="J16" s="12">
        <f t="shared" si="5"/>
        <v>0</v>
      </c>
      <c r="K16" s="12">
        <f t="shared" si="5"/>
        <v>0</v>
      </c>
      <c r="L16" s="12">
        <f t="shared" si="5"/>
        <v>0</v>
      </c>
      <c r="M16" s="12">
        <f t="shared" si="5"/>
        <v>0</v>
      </c>
      <c r="N16" s="12">
        <f>N48+N66</f>
        <v>0</v>
      </c>
    </row>
    <row r="17" spans="1:24" x14ac:dyDescent="0.25">
      <c r="A17" s="66" t="s">
        <v>38</v>
      </c>
      <c r="B17" s="67" t="s">
        <v>9</v>
      </c>
      <c r="C17" s="145">
        <f t="shared" si="4"/>
        <v>9586.0509999999995</v>
      </c>
      <c r="D17" s="145">
        <f>D49+D67</f>
        <v>11097.458000000001</v>
      </c>
      <c r="E17" s="145">
        <f t="shared" si="4"/>
        <v>11126.32</v>
      </c>
      <c r="F17" s="145">
        <f t="shared" si="4"/>
        <v>11407.94</v>
      </c>
      <c r="G17" s="145">
        <f t="shared" si="1"/>
        <v>12587.28</v>
      </c>
      <c r="H17" s="145">
        <f t="shared" si="4"/>
        <v>17124.38</v>
      </c>
      <c r="I17" s="145">
        <f t="shared" si="4"/>
        <v>15291.36</v>
      </c>
      <c r="J17" s="145">
        <f t="shared" si="5"/>
        <v>14116.36</v>
      </c>
      <c r="K17" s="145">
        <f t="shared" si="5"/>
        <v>13992.97</v>
      </c>
      <c r="L17" s="145">
        <f>L49+L67</f>
        <v>12884.51</v>
      </c>
      <c r="M17" s="145">
        <f t="shared" si="5"/>
        <v>11672.59</v>
      </c>
      <c r="N17" s="145">
        <f>N49+N67</f>
        <v>13784.15</v>
      </c>
    </row>
    <row r="18" spans="1:24" s="130" customFormat="1" ht="13" thickBot="1" x14ac:dyDescent="0.3">
      <c r="A18" s="90"/>
      <c r="B18" s="91"/>
      <c r="C18" s="147">
        <f t="shared" ref="C18:L18" si="6">C17+C2++C3</f>
        <v>25745.522000000001</v>
      </c>
      <c r="D18" s="147">
        <f>D17+D2++D3</f>
        <v>25156.089</v>
      </c>
      <c r="E18" s="147">
        <f>E17+E2++E3</f>
        <v>25986.233</v>
      </c>
      <c r="F18" s="147">
        <f t="shared" si="6"/>
        <v>25686.116999999998</v>
      </c>
      <c r="G18" s="147">
        <f t="shared" si="6"/>
        <v>30092.367000000002</v>
      </c>
      <c r="H18" s="147">
        <f t="shared" si="6"/>
        <v>30443.302</v>
      </c>
      <c r="I18" s="147">
        <f t="shared" si="6"/>
        <v>32945.682000000001</v>
      </c>
      <c r="J18" s="147">
        <f t="shared" si="6"/>
        <v>32206.384000000002</v>
      </c>
      <c r="K18" s="147">
        <f>K17+K2++K3</f>
        <v>28482.331999999999</v>
      </c>
      <c r="L18" s="147">
        <f t="shared" si="6"/>
        <v>28387.470999999998</v>
      </c>
      <c r="M18" s="147">
        <f>M17+M2++M3</f>
        <v>26111.986000000001</v>
      </c>
      <c r="N18" s="147">
        <f>N17+N2++N3</f>
        <v>27519.455999999998</v>
      </c>
      <c r="O18" s="147"/>
      <c r="P18" s="147"/>
      <c r="Q18" s="147"/>
      <c r="R18" s="147"/>
      <c r="S18" s="147"/>
      <c r="T18" s="147"/>
      <c r="U18" s="147"/>
      <c r="V18" s="147"/>
      <c r="W18" s="147"/>
      <c r="X18" s="147"/>
    </row>
    <row r="19" spans="1:24" ht="13" thickBot="1" x14ac:dyDescent="0.3">
      <c r="A19" s="167"/>
      <c r="B19" s="168"/>
      <c r="C19" s="169">
        <v>1</v>
      </c>
      <c r="D19" s="169">
        <v>2</v>
      </c>
      <c r="E19" s="169">
        <v>3</v>
      </c>
      <c r="F19" s="169">
        <v>4</v>
      </c>
      <c r="G19" s="169">
        <v>5</v>
      </c>
      <c r="H19" s="169">
        <v>6</v>
      </c>
      <c r="I19" s="169">
        <v>7</v>
      </c>
      <c r="J19" s="169">
        <v>8</v>
      </c>
      <c r="K19" s="169">
        <v>9</v>
      </c>
      <c r="L19" s="169">
        <v>10</v>
      </c>
      <c r="M19" s="169">
        <v>11</v>
      </c>
      <c r="N19" s="170">
        <v>12</v>
      </c>
    </row>
    <row r="20" spans="1:24" x14ac:dyDescent="0.25">
      <c r="A20" s="158" t="s">
        <v>56</v>
      </c>
      <c r="B20" s="91"/>
      <c r="C20" s="152">
        <f>(C2+C17)/('2011'!C3+'2011'!C18)-1</f>
        <v>5.9051435551473075E-2</v>
      </c>
      <c r="D20" s="152">
        <f>(D2+D17)/('2011'!D3+'2011'!D18)-1</f>
        <v>2.9331965903566459E-2</v>
      </c>
      <c r="E20" s="152">
        <f>(E2+E17)/('2011'!E3+'2011'!E18)-1</f>
        <v>-4.1407084494804014E-2</v>
      </c>
      <c r="F20" s="152">
        <f>(F2+F17)/('2011'!F3+'2011'!F18)-1</f>
        <v>-4.9263778735523123E-2</v>
      </c>
      <c r="G20" s="152">
        <f>(G2+G17)/('2011'!G3+'2011'!G18)-1</f>
        <v>-0.13085355546802546</v>
      </c>
      <c r="H20" s="152">
        <f>(H2+H17)/('2011'!H3+'2011'!H18)-1</f>
        <v>-9.9422006976555011E-3</v>
      </c>
      <c r="I20" s="152">
        <f>(I2+I17)/('2011'!I3+'2011'!I18)-1</f>
        <v>-2.5005829556468462E-2</v>
      </c>
      <c r="J20" s="152">
        <f>(J2+J17)/('2011'!J3+'2011'!J18)-1</f>
        <v>-7.0869935781899707E-2</v>
      </c>
      <c r="K20" s="152">
        <f>(K2+K17)/('2011'!K3+'2011'!K18)-1</f>
        <v>-4.3184927418145391E-2</v>
      </c>
      <c r="L20" s="152">
        <f>(L2+L17)/('2011'!L3+'2011'!L18)-1</f>
        <v>-3.2805038045431889E-2</v>
      </c>
      <c r="M20" s="152">
        <f>(M2+M17)/('2011'!M3+'2011'!M18)-1</f>
        <v>-5.9948687243854715E-2</v>
      </c>
      <c r="N20" s="166">
        <f>(N2+N17)/('2011'!N3+'2011'!N18)-1</f>
        <v>-3.6200994127951414E-2</v>
      </c>
    </row>
    <row r="21" spans="1:24" x14ac:dyDescent="0.25">
      <c r="A21" s="158" t="s">
        <v>48</v>
      </c>
      <c r="B21" s="91"/>
      <c r="C21" s="152">
        <f>C4/('2011'!C5+'2011'!C17)-1</f>
        <v>0.43541753523011506</v>
      </c>
      <c r="D21" s="152">
        <f>D4/('2011'!D5+'2011'!D17)-1</f>
        <v>0.34699242431111754</v>
      </c>
      <c r="E21" s="152">
        <f>E4/('2011'!E5+'2011'!E17)-1</f>
        <v>0.41332291534363708</v>
      </c>
      <c r="F21" s="152">
        <f>F4/('2011'!F5+'2011'!F17)-1</f>
        <v>1.3497535197073862E-2</v>
      </c>
      <c r="G21" s="152">
        <f>G4/('2011'!G5+'2011'!G17)-1</f>
        <v>5.2529672868502519E-2</v>
      </c>
      <c r="H21" s="152">
        <f>H4/('2011'!H5+'2011'!H17)-1</f>
        <v>0.93809124468781246</v>
      </c>
      <c r="I21" s="152">
        <f>I4/('2011'!I5+'2011'!I17)-1</f>
        <v>0.30969976264942289</v>
      </c>
      <c r="J21" s="152">
        <f>J4/('2011'!J5+'2011'!J17)-1</f>
        <v>0.1989944021488137</v>
      </c>
      <c r="K21" s="152">
        <f>K4/('2011'!K5+'2011'!K17)-1</f>
        <v>0.21628705850494656</v>
      </c>
      <c r="L21" s="152">
        <f>L4/('2011'!L5+'2011'!L17)-1</f>
        <v>0.26765439808399849</v>
      </c>
      <c r="M21" s="152">
        <f>M4/('2011'!M5+'2011'!M17)-1</f>
        <v>0.25093572100762396</v>
      </c>
      <c r="N21" s="166">
        <f>N4/('2011'!N5+'2011'!N17)-1</f>
        <v>0.30824910410993289</v>
      </c>
    </row>
    <row r="22" spans="1:24" ht="13" thickBot="1" x14ac:dyDescent="0.3">
      <c r="A22" s="160" t="s">
        <v>57</v>
      </c>
      <c r="B22" s="161"/>
      <c r="C22" s="162">
        <f>C6/'2011'!C7-1</f>
        <v>-0.36622001047586361</v>
      </c>
      <c r="D22" s="162">
        <f>D6/'2011'!D7-1</f>
        <v>-0.31714529852416984</v>
      </c>
      <c r="E22" s="162">
        <f>E6/'2011'!E7-1</f>
        <v>-0.50786818076882945</v>
      </c>
      <c r="F22" s="162">
        <f>F6/'2011'!F7-1</f>
        <v>-0.39777298620606616</v>
      </c>
      <c r="G22" s="162">
        <f>G6/'2011'!G7-1</f>
        <v>-0.35691425999810689</v>
      </c>
      <c r="H22" s="162">
        <f>H6/'2011'!H7-1</f>
        <v>-0.22860511546527063</v>
      </c>
      <c r="I22" s="162">
        <f>I6/'2011'!I7-1</f>
        <v>-0.32701572427276948</v>
      </c>
      <c r="J22" s="162">
        <f>J6/'2011'!J7-1</f>
        <v>-0.32229124356669625</v>
      </c>
      <c r="K22" s="162">
        <f>K6/'2011'!K7-1</f>
        <v>-0.2849563269334292</v>
      </c>
      <c r="L22" s="162">
        <f>L6/'2011'!L7-1</f>
        <v>-0.31192066140519514</v>
      </c>
      <c r="M22" s="162">
        <f>M6/'2011'!M7-1</f>
        <v>-0.37817444122602684</v>
      </c>
      <c r="N22" s="163">
        <f>N6/'2011'!N7-1</f>
        <v>-0.21817120638725118</v>
      </c>
    </row>
    <row r="23" spans="1:24" x14ac:dyDescent="0.25">
      <c r="A23" s="154" t="s">
        <v>50</v>
      </c>
      <c r="B23" s="155"/>
      <c r="C23" s="156">
        <f>'2011'!C3</f>
        <v>9679.5020000000004</v>
      </c>
      <c r="D23" s="156">
        <f>'2011'!D3</f>
        <v>9982.0810000000001</v>
      </c>
      <c r="E23" s="156">
        <f>'2011'!E3</f>
        <v>11330.047</v>
      </c>
      <c r="F23" s="156">
        <f>'2011'!F3</f>
        <v>10686.273999999999</v>
      </c>
      <c r="G23" s="156">
        <f>'2011'!G3</f>
        <v>15951.224</v>
      </c>
      <c r="H23" s="156">
        <f>'2011'!H3</f>
        <v>10630.535</v>
      </c>
      <c r="I23" s="156">
        <f>'2011'!I3</f>
        <v>11837.376</v>
      </c>
      <c r="J23" s="156">
        <f>'2011'!J3</f>
        <v>24893.643</v>
      </c>
      <c r="K23" s="156">
        <f>'2011'!K3</f>
        <v>20788.105</v>
      </c>
      <c r="L23" s="156">
        <f>'2011'!L3</f>
        <v>21639.717000000001</v>
      </c>
      <c r="M23" s="156">
        <f>'2011'!M3</f>
        <v>20077.462</v>
      </c>
      <c r="N23" s="157">
        <f>'2011'!N3</f>
        <v>18765.858</v>
      </c>
    </row>
    <row r="24" spans="1:24" x14ac:dyDescent="0.25">
      <c r="A24" s="158" t="s">
        <v>49</v>
      </c>
      <c r="B24" s="91"/>
      <c r="C24" s="151">
        <f>C2</f>
        <v>16148.344999999999</v>
      </c>
      <c r="D24" s="151">
        <f t="shared" ref="D24:M24" si="7">D2</f>
        <v>14058.424000000001</v>
      </c>
      <c r="E24" s="151">
        <f t="shared" si="7"/>
        <v>14854.28</v>
      </c>
      <c r="F24" s="151">
        <f t="shared" si="7"/>
        <v>14277.145</v>
      </c>
      <c r="G24" s="151">
        <f t="shared" si="7"/>
        <v>17504.097000000002</v>
      </c>
      <c r="H24" s="151">
        <f t="shared" si="7"/>
        <v>13318.038</v>
      </c>
      <c r="I24" s="151">
        <f t="shared" si="7"/>
        <v>17644.375</v>
      </c>
      <c r="J24" s="151">
        <f t="shared" si="7"/>
        <v>18072.395</v>
      </c>
      <c r="K24" s="151">
        <f t="shared" si="7"/>
        <v>14481.438</v>
      </c>
      <c r="L24" s="151">
        <f t="shared" si="7"/>
        <v>15500.16</v>
      </c>
      <c r="M24" s="151">
        <f t="shared" si="7"/>
        <v>14437.119000000001</v>
      </c>
      <c r="N24" s="159">
        <f>N2</f>
        <v>13728.867</v>
      </c>
    </row>
    <row r="25" spans="1:24" ht="13.5" thickBot="1" x14ac:dyDescent="0.35">
      <c r="A25" s="160" t="s">
        <v>51</v>
      </c>
      <c r="B25" s="161"/>
      <c r="C25" s="164">
        <f>C24/C23-1</f>
        <v>0.66830328667735173</v>
      </c>
      <c r="D25" s="164">
        <f t="shared" ref="D25:N25" si="8">D24/D23-1</f>
        <v>0.40836605112701463</v>
      </c>
      <c r="E25" s="164">
        <f t="shared" si="8"/>
        <v>0.31105193120558106</v>
      </c>
      <c r="F25" s="164">
        <f t="shared" si="8"/>
        <v>0.33602647658107965</v>
      </c>
      <c r="G25" s="164">
        <f t="shared" si="8"/>
        <v>9.7351338054057823E-2</v>
      </c>
      <c r="H25" s="164">
        <f t="shared" si="8"/>
        <v>0.25280975980983089</v>
      </c>
      <c r="I25" s="164">
        <f t="shared" si="8"/>
        <v>0.49056471636957366</v>
      </c>
      <c r="J25" s="164">
        <f t="shared" si="8"/>
        <v>-0.27401565933921357</v>
      </c>
      <c r="K25" s="164">
        <f t="shared" si="8"/>
        <v>-0.30337863888988437</v>
      </c>
      <c r="L25" s="164">
        <f t="shared" si="8"/>
        <v>-0.28371706524627838</v>
      </c>
      <c r="M25" s="164">
        <f t="shared" si="8"/>
        <v>-0.28092908356643875</v>
      </c>
      <c r="N25" s="165">
        <f t="shared" si="8"/>
        <v>-0.2684125074377095</v>
      </c>
    </row>
    <row r="26" spans="1:24" x14ac:dyDescent="0.25">
      <c r="A26" s="154" t="s">
        <v>54</v>
      </c>
      <c r="B26" s="155"/>
      <c r="C26" s="156">
        <f>'2011'!C18</f>
        <v>14619.975</v>
      </c>
      <c r="D26" s="156">
        <f>'2011'!D18</f>
        <v>14456.956</v>
      </c>
      <c r="E26" s="156">
        <f>'2011'!E18</f>
        <v>15772.803</v>
      </c>
      <c r="F26" s="156">
        <f>'2011'!F18</f>
        <v>16329.721</v>
      </c>
      <c r="G26" s="156">
        <f>'2011'!G18</f>
        <v>18670.532999999999</v>
      </c>
      <c r="H26" s="156">
        <f>'2011'!H18</f>
        <v>20117.587</v>
      </c>
      <c r="I26" s="156">
        <f>'2011'!I18</f>
        <v>21943.066999999999</v>
      </c>
      <c r="J26" s="156">
        <f>'2011'!J18</f>
        <v>9750.3279999999995</v>
      </c>
      <c r="K26" s="156">
        <f>'2011'!K18</f>
        <v>8971.4680000000008</v>
      </c>
      <c r="L26" s="156">
        <f>'2011'!L18</f>
        <v>7707.6959999999999</v>
      </c>
      <c r="M26" s="156">
        <f>'2011'!M18</f>
        <v>7697.308</v>
      </c>
      <c r="N26" s="157">
        <f>'2011'!N18</f>
        <v>9780.5679999999993</v>
      </c>
    </row>
    <row r="27" spans="1:24" x14ac:dyDescent="0.25">
      <c r="A27" s="158" t="s">
        <v>55</v>
      </c>
      <c r="B27" s="91"/>
      <c r="C27" s="151">
        <f>C17</f>
        <v>9586.0509999999995</v>
      </c>
      <c r="D27" s="151">
        <f t="shared" ref="D27:L27" si="9">D17</f>
        <v>11097.458000000001</v>
      </c>
      <c r="E27" s="151">
        <f t="shared" si="9"/>
        <v>11126.32</v>
      </c>
      <c r="F27" s="151">
        <f t="shared" si="9"/>
        <v>11407.94</v>
      </c>
      <c r="G27" s="151">
        <f t="shared" si="9"/>
        <v>12587.28</v>
      </c>
      <c r="H27" s="151">
        <f t="shared" si="9"/>
        <v>17124.38</v>
      </c>
      <c r="I27" s="151">
        <f t="shared" si="9"/>
        <v>15291.36</v>
      </c>
      <c r="J27" s="151">
        <f t="shared" si="9"/>
        <v>14116.36</v>
      </c>
      <c r="K27" s="151">
        <f t="shared" si="9"/>
        <v>13992.97</v>
      </c>
      <c r="L27" s="151">
        <f t="shared" si="9"/>
        <v>12884.51</v>
      </c>
      <c r="M27" s="151">
        <f>M17</f>
        <v>11672.59</v>
      </c>
      <c r="N27" s="159">
        <f>N17</f>
        <v>13784.15</v>
      </c>
    </row>
    <row r="28" spans="1:24" ht="13.5" thickBot="1" x14ac:dyDescent="0.35">
      <c r="A28" s="160" t="s">
        <v>51</v>
      </c>
      <c r="B28" s="161"/>
      <c r="C28" s="164">
        <f>C27/C26-1</f>
        <v>-0.34431823583829668</v>
      </c>
      <c r="D28" s="164">
        <f t="shared" ref="D28:N28" si="10">D27/D26-1</f>
        <v>-0.23237934735361987</v>
      </c>
      <c r="E28" s="164">
        <f t="shared" si="10"/>
        <v>-0.294588285924829</v>
      </c>
      <c r="F28" s="164">
        <f t="shared" si="10"/>
        <v>-0.30140018926226597</v>
      </c>
      <c r="G28" s="164">
        <f t="shared" si="10"/>
        <v>-0.32582106788274334</v>
      </c>
      <c r="H28" s="164">
        <f t="shared" si="10"/>
        <v>-0.14878558745638826</v>
      </c>
      <c r="I28" s="164">
        <f t="shared" si="10"/>
        <v>-0.3031347896809502</v>
      </c>
      <c r="J28" s="164">
        <f t="shared" si="10"/>
        <v>0.44778308996374294</v>
      </c>
      <c r="K28" s="164">
        <f t="shared" si="10"/>
        <v>0.55971910059758323</v>
      </c>
      <c r="L28" s="164">
        <f t="shared" si="10"/>
        <v>0.67164221318536699</v>
      </c>
      <c r="M28" s="164">
        <f t="shared" si="10"/>
        <v>0.51645094622691468</v>
      </c>
      <c r="N28" s="164">
        <f t="shared" si="10"/>
        <v>0.40934043912378093</v>
      </c>
    </row>
    <row r="29" spans="1:24" x14ac:dyDescent="0.25">
      <c r="A29" s="154" t="s">
        <v>52</v>
      </c>
      <c r="B29" s="155"/>
      <c r="C29" s="156">
        <f>'2011'!C5+'2011'!C7+'2011'!C8</f>
        <v>49862.990999999995</v>
      </c>
      <c r="D29" s="156">
        <f>'2011'!D5+'2011'!D7+'2011'!D8</f>
        <v>50474.066999999995</v>
      </c>
      <c r="E29" s="156">
        <f>'2011'!E5+'2011'!E7+'2011'!E8</f>
        <v>61051.165000000008</v>
      </c>
      <c r="F29" s="156">
        <f>'2011'!F5+'2011'!F7+'2011'!F8</f>
        <v>48574.345000000001</v>
      </c>
      <c r="G29" s="156">
        <f>'2011'!G5+'2011'!G7+'2011'!G8</f>
        <v>64002.731999999996</v>
      </c>
      <c r="H29" s="156">
        <f>'2011'!H5+'2011'!H7+'2011'!H8</f>
        <v>37490.159999999996</v>
      </c>
      <c r="I29" s="156">
        <f>'2011'!I5+'2011'!I7+'2011'!I8</f>
        <v>56301.172999999995</v>
      </c>
      <c r="J29" s="156">
        <f>'2011'!J5+'2011'!J7+'2011'!J8</f>
        <v>66559.048999999999</v>
      </c>
      <c r="K29" s="156">
        <f>'2011'!K5+'2011'!K7+'2011'!K8</f>
        <v>59511.627</v>
      </c>
      <c r="L29" s="156">
        <f>'2011'!L5+'2011'!L7+'2011'!L8</f>
        <v>60325.34</v>
      </c>
      <c r="M29" s="156">
        <f>'2011'!M5+'2011'!M7+'2011'!M8</f>
        <v>56595.865000000005</v>
      </c>
      <c r="N29" s="157">
        <f>'2011'!N5+'2011'!N7+'2011'!N8</f>
        <v>55181.476000000002</v>
      </c>
    </row>
    <row r="30" spans="1:24" x14ac:dyDescent="0.25">
      <c r="A30" s="158" t="s">
        <v>53</v>
      </c>
      <c r="B30" s="91"/>
      <c r="C30" s="151">
        <f>C4+C6+C7</f>
        <v>59021.213999999993</v>
      </c>
      <c r="D30" s="151">
        <f t="shared" ref="D30:N30" si="11">D4+D6+D7</f>
        <v>55713.173999999999</v>
      </c>
      <c r="E30" s="151">
        <f t="shared" si="11"/>
        <v>66003.600999999995</v>
      </c>
      <c r="F30" s="151">
        <f t="shared" si="11"/>
        <v>43190.388999999996</v>
      </c>
      <c r="G30" s="151">
        <f t="shared" si="11"/>
        <v>60944.298999999999</v>
      </c>
      <c r="H30" s="151">
        <f t="shared" si="11"/>
        <v>57430.031000000003</v>
      </c>
      <c r="I30" s="151">
        <f t="shared" si="11"/>
        <v>60583.039000000004</v>
      </c>
      <c r="J30" s="151">
        <f t="shared" si="11"/>
        <v>65824.236000000004</v>
      </c>
      <c r="K30" s="151">
        <f t="shared" si="11"/>
        <v>61369.006999999998</v>
      </c>
      <c r="L30" s="151">
        <f t="shared" si="11"/>
        <v>64060.329999999994</v>
      </c>
      <c r="M30" s="151">
        <f t="shared" si="11"/>
        <v>58296.267</v>
      </c>
      <c r="N30" s="159">
        <f t="shared" si="11"/>
        <v>62296.847999999998</v>
      </c>
    </row>
    <row r="31" spans="1:24" ht="13.5" thickBot="1" x14ac:dyDescent="0.35">
      <c r="A31" s="160" t="s">
        <v>51</v>
      </c>
      <c r="B31" s="161"/>
      <c r="C31" s="164">
        <f>C30/C29-1</f>
        <v>0.18366774267512342</v>
      </c>
      <c r="D31" s="164">
        <f t="shared" ref="D31:N31" si="12">D30/D29-1</f>
        <v>0.10379799590946392</v>
      </c>
      <c r="E31" s="164">
        <f t="shared" si="12"/>
        <v>8.1119434821595782E-2</v>
      </c>
      <c r="F31" s="164">
        <f t="shared" si="12"/>
        <v>-0.11083949768133783</v>
      </c>
      <c r="G31" s="164">
        <f t="shared" si="12"/>
        <v>-4.7785975761159616E-2</v>
      </c>
      <c r="H31" s="164">
        <f t="shared" si="12"/>
        <v>0.53186945587855616</v>
      </c>
      <c r="I31" s="164">
        <f t="shared" si="12"/>
        <v>7.6052873711885294E-2</v>
      </c>
      <c r="J31" s="164">
        <f t="shared" si="12"/>
        <v>-1.1040016512255058E-2</v>
      </c>
      <c r="K31" s="164">
        <f t="shared" si="12"/>
        <v>3.1210371714421425E-2</v>
      </c>
      <c r="L31" s="164">
        <f t="shared" si="12"/>
        <v>6.1914114367196182E-2</v>
      </c>
      <c r="M31" s="164">
        <f t="shared" si="12"/>
        <v>3.0044633119398201E-2</v>
      </c>
      <c r="N31" s="165">
        <f t="shared" si="12"/>
        <v>0.12894493797157569</v>
      </c>
    </row>
    <row r="32" spans="1:24" x14ac:dyDescent="0.25">
      <c r="A32" s="90"/>
      <c r="B32" s="91"/>
      <c r="C32" s="151">
        <f>SUM(C2:C17)</f>
        <v>153680.24099999998</v>
      </c>
      <c r="D32" s="151">
        <f t="shared" ref="D32:N32" si="13">SUM(D2:D17)</f>
        <v>156003.02000000002</v>
      </c>
      <c r="E32" s="151">
        <f t="shared" si="13"/>
        <v>155799.68700000001</v>
      </c>
      <c r="F32" s="151">
        <f t="shared" si="13"/>
        <v>114284.51999999999</v>
      </c>
      <c r="G32" s="151">
        <f t="shared" si="13"/>
        <v>118010.79000000001</v>
      </c>
      <c r="H32" s="151">
        <f t="shared" si="13"/>
        <v>111586.242</v>
      </c>
      <c r="I32" s="151">
        <f t="shared" si="13"/>
        <v>116138.246</v>
      </c>
      <c r="J32" s="151">
        <f t="shared" si="13"/>
        <v>126582.303</v>
      </c>
      <c r="K32" s="151">
        <f t="shared" si="13"/>
        <v>120171.94500000002</v>
      </c>
      <c r="L32" s="151">
        <f t="shared" si="13"/>
        <v>147105.802</v>
      </c>
      <c r="M32" s="151">
        <f t="shared" si="13"/>
        <v>148682.231</v>
      </c>
      <c r="N32" s="151">
        <f t="shared" si="13"/>
        <v>182052.54199999999</v>
      </c>
    </row>
    <row r="33" spans="1:14" ht="13.5" thickBot="1" x14ac:dyDescent="0.35">
      <c r="A33" s="5" t="s">
        <v>16</v>
      </c>
      <c r="B33" s="5" t="s">
        <v>15</v>
      </c>
      <c r="C33" s="6">
        <v>1</v>
      </c>
      <c r="D33" s="6">
        <v>2</v>
      </c>
      <c r="E33" s="6">
        <v>3</v>
      </c>
      <c r="F33" s="6">
        <v>4</v>
      </c>
      <c r="G33" s="6">
        <v>5</v>
      </c>
      <c r="H33" s="6">
        <v>6</v>
      </c>
      <c r="I33" s="6">
        <v>7</v>
      </c>
      <c r="J33" s="6">
        <v>8</v>
      </c>
      <c r="K33" s="6">
        <v>9</v>
      </c>
      <c r="L33" s="6">
        <v>10</v>
      </c>
      <c r="M33" s="6">
        <v>11</v>
      </c>
      <c r="N33" s="6">
        <v>12</v>
      </c>
    </row>
    <row r="34" spans="1:14" ht="13" thickTop="1" x14ac:dyDescent="0.25">
      <c r="A34" s="27" t="s">
        <v>8</v>
      </c>
      <c r="B34" s="28" t="s">
        <v>9</v>
      </c>
      <c r="C34" s="21"/>
      <c r="D34" s="25"/>
      <c r="E34" s="26"/>
      <c r="F34" s="21"/>
      <c r="G34" s="25"/>
      <c r="H34" s="25"/>
      <c r="I34" s="25"/>
      <c r="J34" s="25"/>
      <c r="K34" s="25"/>
      <c r="L34" s="25"/>
      <c r="M34" s="25"/>
      <c r="N34" s="25"/>
    </row>
    <row r="35" spans="1:14" x14ac:dyDescent="0.25">
      <c r="A35" s="27" t="s">
        <v>0</v>
      </c>
      <c r="B35" s="28" t="s">
        <v>9</v>
      </c>
      <c r="C35" s="10"/>
      <c r="D35" s="9"/>
      <c r="E35" s="24">
        <v>4.2089999999999996</v>
      </c>
      <c r="F35" s="24">
        <v>2.1000000000000001E-2</v>
      </c>
      <c r="G35" s="43">
        <v>0.17</v>
      </c>
      <c r="H35" s="43">
        <v>7.8E-2</v>
      </c>
      <c r="I35" s="43"/>
      <c r="J35" s="10">
        <v>0.222</v>
      </c>
      <c r="K35" s="10">
        <v>0.1</v>
      </c>
      <c r="L35" s="10">
        <v>0.25</v>
      </c>
      <c r="M35" s="43">
        <v>0.223</v>
      </c>
      <c r="N35" s="43">
        <v>0.23300000000000001</v>
      </c>
    </row>
    <row r="36" spans="1:14" x14ac:dyDescent="0.25">
      <c r="A36" s="27" t="s">
        <v>1</v>
      </c>
      <c r="B36" s="28" t="s">
        <v>9</v>
      </c>
      <c r="C36" s="43">
        <v>10819.526</v>
      </c>
      <c r="D36" s="9">
        <v>10495.55</v>
      </c>
      <c r="E36" s="24">
        <v>17679.359</v>
      </c>
      <c r="F36" s="24">
        <v>1620.117</v>
      </c>
      <c r="G36" s="43">
        <v>77.265000000000001</v>
      </c>
      <c r="H36" s="43">
        <v>1445.819</v>
      </c>
      <c r="I36" s="43">
        <v>1116.6120000000001</v>
      </c>
      <c r="J36" s="43">
        <v>3446.3679999999999</v>
      </c>
      <c r="K36" s="43">
        <v>3066.393</v>
      </c>
      <c r="L36" s="43">
        <v>4404.6149999999998</v>
      </c>
      <c r="M36" s="43">
        <v>1009.121</v>
      </c>
      <c r="N36" s="43">
        <v>4042.1080000000002</v>
      </c>
    </row>
    <row r="37" spans="1:14" x14ac:dyDescent="0.25">
      <c r="A37" s="107" t="s">
        <v>40</v>
      </c>
      <c r="B37" s="28" t="s">
        <v>9</v>
      </c>
      <c r="C37" s="43"/>
      <c r="D37" s="9"/>
      <c r="E37" s="24"/>
      <c r="F37" s="24"/>
      <c r="G37" s="43"/>
      <c r="H37" s="43"/>
      <c r="I37" s="43"/>
      <c r="J37" s="43"/>
      <c r="K37" s="43"/>
      <c r="L37" s="43"/>
      <c r="M37" s="43"/>
      <c r="N37" s="43">
        <v>3.7999999999999999E-2</v>
      </c>
    </row>
    <row r="38" spans="1:14" x14ac:dyDescent="0.25">
      <c r="A38" s="27" t="s">
        <v>2</v>
      </c>
      <c r="B38" s="28" t="s">
        <v>9</v>
      </c>
      <c r="C38" s="43">
        <v>1516.0250000000001</v>
      </c>
      <c r="D38" s="9">
        <v>2470.5909999999999</v>
      </c>
      <c r="E38" s="24">
        <v>1589.1030000000001</v>
      </c>
      <c r="F38" s="24">
        <v>459.66699999999997</v>
      </c>
      <c r="G38" s="43">
        <v>1087.8309999999999</v>
      </c>
      <c r="H38" s="43">
        <v>1520.838</v>
      </c>
      <c r="I38" s="43">
        <v>1808.94</v>
      </c>
      <c r="J38" s="43"/>
      <c r="K38" s="43"/>
      <c r="L38" s="43"/>
      <c r="M38" s="43">
        <v>551.14499999999998</v>
      </c>
      <c r="N38" s="43">
        <v>196.74</v>
      </c>
    </row>
    <row r="39" spans="1:14" x14ac:dyDescent="0.25">
      <c r="A39" s="27" t="s">
        <v>39</v>
      </c>
      <c r="B39" s="28" t="s">
        <v>9</v>
      </c>
      <c r="C39" s="43"/>
      <c r="D39" s="9"/>
      <c r="E39" s="24"/>
      <c r="F39" s="24"/>
      <c r="G39" s="43"/>
      <c r="H39" s="43"/>
      <c r="I39" s="43">
        <v>241.31700000000001</v>
      </c>
      <c r="J39" s="43">
        <v>715.56399999999996</v>
      </c>
      <c r="K39" s="43">
        <v>596.09</v>
      </c>
      <c r="L39" s="43">
        <v>535.40899999999999</v>
      </c>
      <c r="M39" s="43">
        <v>406.964</v>
      </c>
      <c r="N39" s="43">
        <v>580.38400000000001</v>
      </c>
    </row>
    <row r="40" spans="1:14" x14ac:dyDescent="0.25">
      <c r="A40" s="27" t="s">
        <v>35</v>
      </c>
      <c r="B40" s="28" t="s">
        <v>36</v>
      </c>
      <c r="C40" s="43"/>
      <c r="D40" s="9"/>
      <c r="E40" s="24"/>
      <c r="F40" s="24"/>
      <c r="G40" s="43"/>
      <c r="H40" s="43"/>
      <c r="I40" s="43"/>
      <c r="J40" s="43"/>
      <c r="K40" s="43"/>
      <c r="L40" s="43"/>
      <c r="M40" s="43"/>
      <c r="N40" s="43"/>
    </row>
    <row r="41" spans="1:14" x14ac:dyDescent="0.25">
      <c r="A41" s="27" t="s">
        <v>4</v>
      </c>
      <c r="B41" s="28" t="s">
        <v>9</v>
      </c>
      <c r="C41" s="44"/>
      <c r="D41" s="9"/>
      <c r="E41" s="19"/>
      <c r="F41" s="19"/>
      <c r="G41" s="10"/>
      <c r="H41" s="43"/>
      <c r="I41" s="10"/>
      <c r="J41" s="44"/>
      <c r="K41" s="44"/>
      <c r="L41" s="44"/>
      <c r="M41" s="44"/>
      <c r="N41" s="44"/>
    </row>
    <row r="42" spans="1:14" x14ac:dyDescent="0.25">
      <c r="A42" s="27" t="s">
        <v>5</v>
      </c>
      <c r="B42" s="28" t="s">
        <v>9</v>
      </c>
      <c r="C42" s="44"/>
      <c r="D42" s="9"/>
      <c r="E42" s="19"/>
      <c r="F42" s="19"/>
      <c r="G42" s="10"/>
      <c r="H42" s="43"/>
      <c r="I42" s="22"/>
      <c r="J42" s="44"/>
      <c r="K42" s="44"/>
      <c r="L42" s="44"/>
      <c r="M42" s="44"/>
      <c r="N42" s="43"/>
    </row>
    <row r="43" spans="1:14" x14ac:dyDescent="0.25">
      <c r="A43" s="107" t="s">
        <v>43</v>
      </c>
      <c r="B43" s="28" t="s">
        <v>36</v>
      </c>
      <c r="C43" s="44"/>
      <c r="D43" s="9"/>
      <c r="E43" s="19"/>
      <c r="F43" s="19"/>
      <c r="G43" s="10"/>
      <c r="H43" s="43"/>
      <c r="I43" s="22"/>
      <c r="J43" s="44"/>
      <c r="K43" s="44"/>
      <c r="L43" s="44"/>
      <c r="M43" s="44"/>
      <c r="N43" s="43"/>
    </row>
    <row r="44" spans="1:14" x14ac:dyDescent="0.25">
      <c r="A44" s="27" t="s">
        <v>11</v>
      </c>
      <c r="B44" s="28" t="s">
        <v>10</v>
      </c>
      <c r="C44" s="44"/>
      <c r="D44" s="9"/>
      <c r="E44" s="19"/>
      <c r="F44" s="19"/>
      <c r="G44" s="10"/>
      <c r="H44" s="10"/>
      <c r="I44" s="22"/>
      <c r="J44" s="44">
        <v>0.317</v>
      </c>
      <c r="K44" s="44"/>
      <c r="L44" s="44"/>
      <c r="M44" s="44"/>
      <c r="N44" s="44"/>
    </row>
    <row r="45" spans="1:14" x14ac:dyDescent="0.25">
      <c r="A45" s="27" t="s">
        <v>6</v>
      </c>
      <c r="B45" s="28" t="s">
        <v>10</v>
      </c>
      <c r="C45" s="43">
        <v>99.350999999999999</v>
      </c>
      <c r="D45" s="9">
        <v>169.62899999999999</v>
      </c>
      <c r="E45" s="24">
        <v>97.912000000000006</v>
      </c>
      <c r="F45" s="24"/>
      <c r="G45" s="10">
        <v>23.385000000000002</v>
      </c>
      <c r="H45" s="10"/>
      <c r="I45" s="22"/>
      <c r="J45" s="43">
        <v>26.4</v>
      </c>
      <c r="K45" s="43">
        <v>48.962000000000003</v>
      </c>
      <c r="L45" s="43"/>
      <c r="M45" s="43">
        <v>220.27200000000002</v>
      </c>
      <c r="N45" s="43">
        <v>49.38</v>
      </c>
    </row>
    <row r="46" spans="1:14" x14ac:dyDescent="0.25">
      <c r="A46" s="27" t="s">
        <v>7</v>
      </c>
      <c r="B46" s="28" t="s">
        <v>10</v>
      </c>
      <c r="C46" s="43"/>
      <c r="D46" s="9"/>
      <c r="E46" s="24"/>
      <c r="F46" s="24"/>
      <c r="G46" s="10"/>
      <c r="H46" s="10"/>
      <c r="I46" s="22"/>
      <c r="J46" s="43"/>
      <c r="K46" s="43"/>
      <c r="L46" s="43"/>
      <c r="M46" s="43"/>
      <c r="N46" s="43"/>
    </row>
    <row r="47" spans="1:14" x14ac:dyDescent="0.25">
      <c r="A47" s="27" t="s">
        <v>30</v>
      </c>
      <c r="B47" s="28" t="s">
        <v>10</v>
      </c>
      <c r="C47" s="43"/>
      <c r="D47" s="9"/>
      <c r="E47" s="24"/>
      <c r="F47" s="24"/>
      <c r="G47" s="10"/>
      <c r="H47" s="10"/>
      <c r="I47" s="22"/>
      <c r="J47" s="43"/>
      <c r="K47" s="43"/>
      <c r="L47" s="43"/>
      <c r="M47" s="43">
        <v>0.15</v>
      </c>
      <c r="N47" s="43"/>
    </row>
    <row r="48" spans="1:14" x14ac:dyDescent="0.25">
      <c r="A48" s="27" t="s">
        <v>37</v>
      </c>
      <c r="B48" s="28" t="s">
        <v>9</v>
      </c>
      <c r="C48" s="43"/>
      <c r="D48" s="9"/>
      <c r="E48" s="24"/>
      <c r="F48" s="24"/>
      <c r="G48" s="10"/>
      <c r="H48" s="10"/>
      <c r="I48" s="22"/>
      <c r="J48" s="43"/>
      <c r="K48" s="43"/>
      <c r="L48" s="43"/>
      <c r="M48" s="43"/>
      <c r="N48" s="43"/>
    </row>
    <row r="49" spans="1:14" x14ac:dyDescent="0.25">
      <c r="A49" s="27" t="s">
        <v>38</v>
      </c>
      <c r="B49" s="28" t="s">
        <v>9</v>
      </c>
      <c r="C49" s="10"/>
      <c r="D49" s="9"/>
      <c r="E49" s="9"/>
      <c r="F49" s="10"/>
      <c r="G49" s="10"/>
      <c r="H49" s="22"/>
      <c r="I49" s="22"/>
      <c r="J49" s="10"/>
      <c r="K49" s="10"/>
      <c r="L49" s="10"/>
      <c r="M49" s="10"/>
      <c r="N49" s="10"/>
    </row>
    <row r="51" spans="1:14" ht="13.5" thickBot="1" x14ac:dyDescent="0.35">
      <c r="A51" s="105" t="s">
        <v>17</v>
      </c>
      <c r="B51" s="7" t="s">
        <v>15</v>
      </c>
      <c r="C51" s="110">
        <v>1</v>
      </c>
      <c r="D51" s="8">
        <v>2</v>
      </c>
      <c r="E51" s="110">
        <v>3</v>
      </c>
      <c r="F51" s="8">
        <v>4</v>
      </c>
      <c r="G51" s="110">
        <v>5</v>
      </c>
      <c r="H51" s="8">
        <v>6</v>
      </c>
      <c r="I51" s="110">
        <v>7</v>
      </c>
      <c r="J51" s="8">
        <v>8</v>
      </c>
      <c r="K51" s="108">
        <v>9</v>
      </c>
      <c r="L51" s="8">
        <v>10</v>
      </c>
      <c r="M51" s="8">
        <v>11</v>
      </c>
      <c r="N51" s="8">
        <v>12</v>
      </c>
    </row>
    <row r="52" spans="1:14" ht="13" thickTop="1" x14ac:dyDescent="0.25">
      <c r="A52" s="106" t="s">
        <v>8</v>
      </c>
      <c r="B52" s="42" t="s">
        <v>9</v>
      </c>
      <c r="C52" s="111">
        <v>16148.344999999999</v>
      </c>
      <c r="D52" s="98">
        <v>14058.424000000001</v>
      </c>
      <c r="E52" s="113">
        <v>14854.28</v>
      </c>
      <c r="F52" s="25">
        <v>14277.145</v>
      </c>
      <c r="G52" s="12">
        <v>17504.097000000002</v>
      </c>
      <c r="H52" s="25">
        <v>13318.038</v>
      </c>
      <c r="I52" s="113">
        <f>28.601+17615.774</f>
        <v>17644.375</v>
      </c>
      <c r="J52" s="25">
        <v>18072.395</v>
      </c>
      <c r="K52" s="112">
        <v>14481.438</v>
      </c>
      <c r="L52" s="25">
        <v>15500.16</v>
      </c>
      <c r="M52" s="21">
        <v>14437.119000000001</v>
      </c>
      <c r="N52" s="25">
        <v>13728.867</v>
      </c>
    </row>
    <row r="53" spans="1:14" x14ac:dyDescent="0.25">
      <c r="A53" s="107" t="s">
        <v>0</v>
      </c>
      <c r="B53" s="28" t="s">
        <v>9</v>
      </c>
      <c r="C53" s="103">
        <v>11.125999999999999</v>
      </c>
      <c r="D53" s="10">
        <v>0.20699999999999999</v>
      </c>
      <c r="E53" s="103">
        <v>1.4239999999999999</v>
      </c>
      <c r="F53" s="10">
        <v>1.0109999999999999</v>
      </c>
      <c r="G53" s="12">
        <v>0.82</v>
      </c>
      <c r="H53" s="10">
        <v>0.80600000000000005</v>
      </c>
      <c r="I53" s="103">
        <v>9.9469999999999992</v>
      </c>
      <c r="J53" s="9">
        <v>17.407</v>
      </c>
      <c r="K53" s="109">
        <v>7.8239999999999998</v>
      </c>
      <c r="L53" s="10">
        <v>2.5510000000000002</v>
      </c>
      <c r="M53" s="10">
        <v>2.0539999999999998</v>
      </c>
      <c r="N53" s="10">
        <v>6.2060000000000004</v>
      </c>
    </row>
    <row r="54" spans="1:14" x14ac:dyDescent="0.25">
      <c r="A54" s="107" t="s">
        <v>1</v>
      </c>
      <c r="B54" s="28" t="s">
        <v>9</v>
      </c>
      <c r="C54" s="103">
        <v>35337.165999999997</v>
      </c>
      <c r="D54" s="10">
        <v>30653.238000000001</v>
      </c>
      <c r="E54" s="103">
        <v>35454.834000000003</v>
      </c>
      <c r="F54" s="10">
        <v>28928.072</v>
      </c>
      <c r="G54" s="12">
        <v>46511.559000000001</v>
      </c>
      <c r="H54" s="10">
        <v>44858.588000000003</v>
      </c>
      <c r="I54" s="103">
        <v>46778.498</v>
      </c>
      <c r="J54" s="9">
        <v>45242.495000000003</v>
      </c>
      <c r="K54" s="109">
        <v>43124.553999999996</v>
      </c>
      <c r="L54" s="10">
        <v>45848.447999999997</v>
      </c>
      <c r="M54" s="10">
        <v>45859.928999999996</v>
      </c>
      <c r="N54" s="10">
        <v>43176.366000000002</v>
      </c>
    </row>
    <row r="55" spans="1:14" x14ac:dyDescent="0.25">
      <c r="A55" s="107" t="s">
        <v>40</v>
      </c>
      <c r="B55" s="28" t="s">
        <v>9</v>
      </c>
      <c r="C55" s="103">
        <v>0.57899999999999996</v>
      </c>
      <c r="D55" s="10"/>
      <c r="E55" s="103"/>
      <c r="F55" s="10"/>
      <c r="G55" s="12">
        <v>0</v>
      </c>
      <c r="H55" s="10"/>
      <c r="I55" s="103">
        <v>9.01</v>
      </c>
      <c r="J55" s="9"/>
      <c r="K55" s="109">
        <v>0.25900000000000001</v>
      </c>
      <c r="L55" s="10">
        <v>8.2899999999999991</v>
      </c>
      <c r="M55" s="10">
        <v>3.9569999999999999</v>
      </c>
      <c r="N55" s="10">
        <v>1.0609999999999999</v>
      </c>
    </row>
    <row r="56" spans="1:14" x14ac:dyDescent="0.25">
      <c r="A56" s="107" t="s">
        <v>2</v>
      </c>
      <c r="B56" s="28" t="s">
        <v>9</v>
      </c>
      <c r="C56" s="103">
        <v>11348.496999999999</v>
      </c>
      <c r="D56" s="10">
        <v>12093.795</v>
      </c>
      <c r="E56" s="103">
        <v>11280.305</v>
      </c>
      <c r="F56" s="10">
        <v>12182.532999999999</v>
      </c>
      <c r="G56" s="12">
        <v>13267.644</v>
      </c>
      <c r="H56" s="10">
        <v>9604.7860000000001</v>
      </c>
      <c r="I56" s="103">
        <v>10637.672</v>
      </c>
      <c r="J56" s="9">
        <v>16419.809000000001</v>
      </c>
      <c r="K56" s="109">
        <v>14581.97</v>
      </c>
      <c r="L56" s="10">
        <v>13271.858</v>
      </c>
      <c r="M56" s="10">
        <v>11478.228999999999</v>
      </c>
      <c r="N56" s="10">
        <v>14301.25</v>
      </c>
    </row>
    <row r="57" spans="1:14" x14ac:dyDescent="0.25">
      <c r="A57" s="107" t="s">
        <v>39</v>
      </c>
      <c r="B57" s="28" t="s">
        <v>9</v>
      </c>
      <c r="C57" s="103"/>
      <c r="D57" s="10"/>
      <c r="E57" s="103"/>
      <c r="F57" s="10"/>
      <c r="G57" s="12"/>
      <c r="H57" s="10"/>
      <c r="I57" s="103"/>
      <c r="J57" s="9"/>
      <c r="K57" s="109"/>
      <c r="L57" s="10"/>
      <c r="M57" s="10"/>
      <c r="N57" s="10"/>
    </row>
    <row r="58" spans="1:14" x14ac:dyDescent="0.25">
      <c r="A58" s="107" t="s">
        <v>35</v>
      </c>
      <c r="B58" s="28" t="s">
        <v>45</v>
      </c>
      <c r="C58" s="103">
        <v>9.9</v>
      </c>
      <c r="D58" s="10">
        <v>13.5</v>
      </c>
      <c r="E58" s="103">
        <v>12.9</v>
      </c>
      <c r="F58" s="10">
        <v>9.6</v>
      </c>
      <c r="G58" s="12">
        <v>8.9</v>
      </c>
      <c r="H58" s="10">
        <v>3.8</v>
      </c>
      <c r="I58" s="103">
        <v>3.9</v>
      </c>
      <c r="J58" s="9">
        <v>3.94</v>
      </c>
      <c r="K58" s="109">
        <v>3.6</v>
      </c>
      <c r="L58" s="10">
        <v>3.9</v>
      </c>
      <c r="M58" s="10">
        <v>10.8</v>
      </c>
      <c r="N58" s="10">
        <v>3.9</v>
      </c>
    </row>
    <row r="59" spans="1:14" x14ac:dyDescent="0.25">
      <c r="A59" s="107" t="s">
        <v>4</v>
      </c>
      <c r="B59" s="28" t="s">
        <v>9</v>
      </c>
      <c r="C59" s="103">
        <v>0.128</v>
      </c>
      <c r="D59" s="10">
        <v>13.548</v>
      </c>
      <c r="E59" s="103">
        <v>0.71699999999999997</v>
      </c>
      <c r="F59" s="10">
        <v>25.175999999999998</v>
      </c>
      <c r="G59" s="12">
        <v>4.2729999999999997</v>
      </c>
      <c r="H59" s="10">
        <v>31.771000000000001</v>
      </c>
      <c r="I59" s="103"/>
      <c r="J59" s="9">
        <v>4.0910000000000002</v>
      </c>
      <c r="K59" s="109">
        <v>3.2509999999999999</v>
      </c>
      <c r="L59" s="10">
        <v>4.5579999999999998</v>
      </c>
      <c r="M59" s="10">
        <v>0.83299999999999996</v>
      </c>
      <c r="N59" s="10">
        <v>7.1559999999999997</v>
      </c>
    </row>
    <row r="60" spans="1:14" x14ac:dyDescent="0.25">
      <c r="A60" s="107" t="s">
        <v>5</v>
      </c>
      <c r="B60" s="28" t="s">
        <v>9</v>
      </c>
      <c r="C60" s="103">
        <v>24.690999999999999</v>
      </c>
      <c r="D60" s="10">
        <v>10.295</v>
      </c>
      <c r="E60" s="103">
        <v>5.14</v>
      </c>
      <c r="F60" s="10">
        <v>12.59</v>
      </c>
      <c r="G60" s="12">
        <v>82.236000000000004</v>
      </c>
      <c r="H60" s="10">
        <v>29.23</v>
      </c>
      <c r="I60" s="103">
        <v>40.878999999999998</v>
      </c>
      <c r="J60" s="9">
        <v>51.372999999999998</v>
      </c>
      <c r="K60" s="109">
        <v>43.64</v>
      </c>
      <c r="L60" s="10">
        <v>21.605</v>
      </c>
      <c r="M60" s="10">
        <v>29.872</v>
      </c>
      <c r="N60" s="10">
        <v>14.706</v>
      </c>
    </row>
    <row r="61" spans="1:14" x14ac:dyDescent="0.25">
      <c r="A61" s="107" t="s">
        <v>43</v>
      </c>
      <c r="B61" s="28" t="s">
        <v>45</v>
      </c>
      <c r="C61" s="103">
        <v>59815.1</v>
      </c>
      <c r="D61" s="10">
        <v>63116.83</v>
      </c>
      <c r="E61" s="103">
        <v>55988.71</v>
      </c>
      <c r="F61" s="10">
        <v>41078.61</v>
      </c>
      <c r="G61" s="12">
        <v>22620.85</v>
      </c>
      <c r="H61" s="10">
        <v>19477.419999999998</v>
      </c>
      <c r="I61" s="103">
        <v>14900.35</v>
      </c>
      <c r="J61" s="9">
        <v>21413.31</v>
      </c>
      <c r="K61" s="109">
        <v>22812.94</v>
      </c>
      <c r="L61" s="10">
        <v>46569.17</v>
      </c>
      <c r="M61" s="10">
        <v>54691.45</v>
      </c>
      <c r="N61" s="10">
        <v>80302.820000000007</v>
      </c>
    </row>
    <row r="62" spans="1:14" x14ac:dyDescent="0.25">
      <c r="A62" s="107" t="s">
        <v>11</v>
      </c>
      <c r="B62" s="28" t="s">
        <v>10</v>
      </c>
      <c r="C62" s="103">
        <v>8301.402</v>
      </c>
      <c r="D62" s="10">
        <v>11232.772999999999</v>
      </c>
      <c r="E62" s="103">
        <v>7299.3450000000003</v>
      </c>
      <c r="F62" s="10">
        <v>3856.1170000000002</v>
      </c>
      <c r="G62" s="12">
        <v>3326.56</v>
      </c>
      <c r="H62" s="10">
        <v>3824.3020000000001</v>
      </c>
      <c r="I62" s="103">
        <v>7327.1469999999999</v>
      </c>
      <c r="J62" s="9">
        <v>6522.8990000000003</v>
      </c>
      <c r="K62" s="109">
        <v>7035.0020000000004</v>
      </c>
      <c r="L62" s="10">
        <v>7528.8860000000004</v>
      </c>
      <c r="M62" s="10">
        <v>8718.3889999999992</v>
      </c>
      <c r="N62" s="10">
        <v>11467.620999999999</v>
      </c>
    </row>
    <row r="63" spans="1:14" x14ac:dyDescent="0.25">
      <c r="A63" s="107" t="s">
        <v>6</v>
      </c>
      <c r="B63" s="28" t="s">
        <v>10</v>
      </c>
      <c r="C63" s="103">
        <v>473.46</v>
      </c>
      <c r="D63" s="10">
        <v>391.77</v>
      </c>
      <c r="E63" s="103">
        <v>206.64599999999999</v>
      </c>
      <c r="F63" s="10">
        <v>204.1</v>
      </c>
      <c r="G63" s="12">
        <v>157.91999999999999</v>
      </c>
      <c r="H63" s="10">
        <v>101.44</v>
      </c>
      <c r="I63" s="103">
        <v>76.819999999999993</v>
      </c>
      <c r="J63" s="9">
        <v>246.62</v>
      </c>
      <c r="K63" s="109">
        <v>124.38</v>
      </c>
      <c r="L63" s="10">
        <v>255.78</v>
      </c>
      <c r="M63" s="10">
        <v>311.61099999999999</v>
      </c>
      <c r="N63" s="10">
        <v>129.90799999999999</v>
      </c>
    </row>
    <row r="64" spans="1:14" x14ac:dyDescent="0.25">
      <c r="A64" s="107" t="s">
        <v>7</v>
      </c>
      <c r="B64" s="28" t="s">
        <v>10</v>
      </c>
      <c r="C64" s="103">
        <v>185.10300000000001</v>
      </c>
      <c r="D64" s="10">
        <v>181.44800000000001</v>
      </c>
      <c r="E64" s="103">
        <v>193.374</v>
      </c>
      <c r="F64" s="10">
        <v>217.13200000000001</v>
      </c>
      <c r="G64" s="12">
        <f>G83+G101</f>
        <v>750</v>
      </c>
      <c r="H64" s="10">
        <v>238.53399999999999</v>
      </c>
      <c r="I64" s="103">
        <v>244.94200000000001</v>
      </c>
      <c r="J64" s="9">
        <v>278.28699999999998</v>
      </c>
      <c r="K64" s="109">
        <v>242.61699999999999</v>
      </c>
      <c r="L64" s="10">
        <v>265.81200000000001</v>
      </c>
      <c r="M64" s="10">
        <v>286.64400000000001</v>
      </c>
      <c r="N64" s="10">
        <v>259.64800000000002</v>
      </c>
    </row>
    <row r="65" spans="1:14" x14ac:dyDescent="0.25">
      <c r="A65" s="27" t="s">
        <v>30</v>
      </c>
      <c r="B65" s="28" t="s">
        <v>10</v>
      </c>
      <c r="C65" s="10">
        <v>3.7909999999999999</v>
      </c>
      <c r="D65" s="10">
        <v>3.964</v>
      </c>
      <c r="E65" s="10">
        <v>5.109</v>
      </c>
      <c r="F65" s="10">
        <v>4.6890000000000001</v>
      </c>
      <c r="G65" s="12">
        <f>G84+G102</f>
        <v>0</v>
      </c>
      <c r="H65" s="10">
        <v>6.4119999999999999</v>
      </c>
      <c r="I65" s="10">
        <v>6.4770000000000003</v>
      </c>
      <c r="J65" s="9">
        <v>4.4459999999999997</v>
      </c>
      <c r="K65" s="10">
        <v>5.9550000000000001</v>
      </c>
      <c r="L65" s="10"/>
      <c r="M65" s="10"/>
      <c r="N65" s="10"/>
    </row>
    <row r="66" spans="1:14" x14ac:dyDescent="0.25">
      <c r="A66" s="27" t="s">
        <v>37</v>
      </c>
      <c r="B66" s="28" t="s">
        <v>9</v>
      </c>
      <c r="C66" s="10"/>
      <c r="D66" s="10"/>
      <c r="E66" s="10"/>
      <c r="F66" s="10"/>
      <c r="G66" s="12">
        <v>0</v>
      </c>
      <c r="H66" s="10"/>
      <c r="I66" s="10"/>
      <c r="J66" s="9"/>
      <c r="K66" s="10"/>
      <c r="L66" s="10"/>
      <c r="M66" s="10"/>
      <c r="N66" s="10"/>
    </row>
    <row r="67" spans="1:14" x14ac:dyDescent="0.25">
      <c r="A67" s="27" t="s">
        <v>38</v>
      </c>
      <c r="B67" s="28" t="s">
        <v>9</v>
      </c>
      <c r="C67" s="10">
        <v>9586.0509999999995</v>
      </c>
      <c r="D67" s="10">
        <v>11097.458000000001</v>
      </c>
      <c r="E67" s="10">
        <v>11126.32</v>
      </c>
      <c r="F67" s="10">
        <v>11407.94</v>
      </c>
      <c r="G67" s="12">
        <v>12587.28</v>
      </c>
      <c r="H67" s="10">
        <v>17124.38</v>
      </c>
      <c r="I67" s="10">
        <v>15291.36</v>
      </c>
      <c r="J67" s="9">
        <v>14116.36</v>
      </c>
      <c r="K67" s="10">
        <v>13992.97</v>
      </c>
      <c r="L67" s="10">
        <v>12884.51</v>
      </c>
      <c r="M67" s="10">
        <v>11672.59</v>
      </c>
      <c r="N67" s="10">
        <v>13784.15</v>
      </c>
    </row>
    <row r="68" spans="1:14" ht="13" x14ac:dyDescent="0.3">
      <c r="A68" s="345" t="s">
        <v>13</v>
      </c>
      <c r="B68" s="345"/>
      <c r="C68" s="345"/>
      <c r="D68" s="345"/>
      <c r="E68" s="345"/>
      <c r="F68" s="345"/>
      <c r="G68" s="345"/>
      <c r="H68" s="345"/>
      <c r="I68" s="345"/>
      <c r="J68" s="345"/>
      <c r="K68" s="345"/>
      <c r="L68" s="345"/>
      <c r="M68" s="345"/>
      <c r="N68" s="345"/>
    </row>
    <row r="69" spans="1:14" ht="13.5" thickBot="1" x14ac:dyDescent="0.35">
      <c r="A69" s="5" t="s">
        <v>14</v>
      </c>
      <c r="B69" s="5" t="s">
        <v>15</v>
      </c>
      <c r="C69" s="6">
        <v>1</v>
      </c>
      <c r="D69" s="6">
        <v>2</v>
      </c>
      <c r="E69" s="6">
        <v>3</v>
      </c>
      <c r="F69" s="6">
        <v>4</v>
      </c>
      <c r="G69" s="6">
        <v>5</v>
      </c>
      <c r="H69" s="6">
        <v>6</v>
      </c>
      <c r="I69" s="6">
        <v>7</v>
      </c>
      <c r="J69" s="6">
        <v>8</v>
      </c>
      <c r="K69" s="6">
        <v>9</v>
      </c>
      <c r="L69" s="6">
        <v>10</v>
      </c>
      <c r="M69" s="6">
        <v>11</v>
      </c>
      <c r="N69" s="6">
        <v>12</v>
      </c>
    </row>
    <row r="70" spans="1:14" ht="13" thickTop="1" x14ac:dyDescent="0.25">
      <c r="A70" s="27" t="s">
        <v>8</v>
      </c>
      <c r="B70" s="28" t="s">
        <v>44</v>
      </c>
      <c r="C70" s="4">
        <f t="shared" ref="C70:N70" si="14">C88+C106</f>
        <v>6827036</v>
      </c>
      <c r="D70" s="4">
        <f t="shared" si="14"/>
        <v>5943480</v>
      </c>
      <c r="E70" s="4">
        <f t="shared" si="14"/>
        <v>6279944</v>
      </c>
      <c r="F70" s="4">
        <f t="shared" si="14"/>
        <v>6035949</v>
      </c>
      <c r="G70" s="4">
        <f t="shared" si="14"/>
        <v>7400207</v>
      </c>
      <c r="H70" s="4">
        <f t="shared" si="14"/>
        <v>5630467</v>
      </c>
      <c r="I70" s="4">
        <f t="shared" si="14"/>
        <v>7459513</v>
      </c>
      <c r="J70" s="4">
        <f t="shared" si="14"/>
        <v>7640466</v>
      </c>
      <c r="K70" s="4">
        <f t="shared" si="14"/>
        <v>6122318</v>
      </c>
      <c r="L70" s="4">
        <f>L88+L106</f>
        <v>6553003</v>
      </c>
      <c r="M70" s="4">
        <f t="shared" si="14"/>
        <v>6103581</v>
      </c>
      <c r="N70" s="4">
        <f t="shared" si="14"/>
        <v>5804153</v>
      </c>
    </row>
    <row r="71" spans="1:14" x14ac:dyDescent="0.25">
      <c r="A71" s="27" t="s">
        <v>0</v>
      </c>
      <c r="B71" s="28" t="s">
        <v>44</v>
      </c>
      <c r="C71" s="4">
        <f t="shared" ref="C71:N71" si="15">C89+C107</f>
        <v>4704</v>
      </c>
      <c r="D71" s="4">
        <f t="shared" si="15"/>
        <v>88</v>
      </c>
      <c r="E71" s="4">
        <f t="shared" si="15"/>
        <v>2381</v>
      </c>
      <c r="F71" s="4">
        <f t="shared" si="15"/>
        <v>436</v>
      </c>
      <c r="G71" s="4">
        <f t="shared" si="15"/>
        <v>419</v>
      </c>
      <c r="H71" s="4">
        <f t="shared" si="15"/>
        <v>374</v>
      </c>
      <c r="I71" s="4">
        <f t="shared" si="15"/>
        <v>4205</v>
      </c>
      <c r="J71" s="4">
        <f t="shared" si="15"/>
        <v>7453</v>
      </c>
      <c r="K71" s="4">
        <f t="shared" si="15"/>
        <v>3350</v>
      </c>
      <c r="L71" s="4">
        <f t="shared" si="15"/>
        <v>1184</v>
      </c>
      <c r="M71" s="4">
        <f t="shared" si="15"/>
        <v>962</v>
      </c>
      <c r="N71" s="4">
        <f t="shared" si="15"/>
        <v>2723</v>
      </c>
    </row>
    <row r="72" spans="1:14" x14ac:dyDescent="0.25">
      <c r="A72" s="27" t="s">
        <v>1</v>
      </c>
      <c r="B72" s="28" t="s">
        <v>44</v>
      </c>
      <c r="C72" s="4">
        <f t="shared" ref="C72:N72" si="16">C90+C108</f>
        <v>18135887</v>
      </c>
      <c r="D72" s="4">
        <f t="shared" si="16"/>
        <v>16168181</v>
      </c>
      <c r="E72" s="4">
        <f t="shared" si="16"/>
        <v>20877487</v>
      </c>
      <c r="F72" s="4">
        <f t="shared" si="16"/>
        <v>12002994</v>
      </c>
      <c r="G72" s="4">
        <f t="shared" si="16"/>
        <v>18305681</v>
      </c>
      <c r="H72" s="4">
        <f t="shared" si="16"/>
        <v>18193927</v>
      </c>
      <c r="I72" s="4">
        <f t="shared" si="16"/>
        <v>18818946</v>
      </c>
      <c r="J72" s="4">
        <f t="shared" si="16"/>
        <v>19130828</v>
      </c>
      <c r="K72" s="4">
        <f t="shared" si="16"/>
        <v>18149347</v>
      </c>
      <c r="L72" s="4">
        <f t="shared" si="16"/>
        <v>19745433</v>
      </c>
      <c r="M72" s="4">
        <f t="shared" si="16"/>
        <v>18415787</v>
      </c>
      <c r="N72" s="4">
        <f t="shared" si="16"/>
        <v>18553083</v>
      </c>
    </row>
    <row r="73" spans="1:14" x14ac:dyDescent="0.25">
      <c r="A73" s="107" t="s">
        <v>40</v>
      </c>
      <c r="B73" s="28" t="s">
        <v>44</v>
      </c>
      <c r="C73" s="4">
        <f t="shared" ref="C73:N73" si="17">C91+C109</f>
        <v>228</v>
      </c>
      <c r="D73" s="4">
        <f t="shared" si="17"/>
        <v>0</v>
      </c>
      <c r="E73" s="4">
        <f t="shared" si="17"/>
        <v>0</v>
      </c>
      <c r="F73" s="4">
        <f t="shared" si="17"/>
        <v>0</v>
      </c>
      <c r="G73" s="4">
        <f t="shared" si="17"/>
        <v>0</v>
      </c>
      <c r="H73" s="4">
        <f t="shared" si="17"/>
        <v>0</v>
      </c>
      <c r="I73" s="4">
        <f t="shared" si="17"/>
        <v>3540</v>
      </c>
      <c r="J73" s="4">
        <f t="shared" si="17"/>
        <v>0</v>
      </c>
      <c r="K73" s="4">
        <f t="shared" si="17"/>
        <v>102</v>
      </c>
      <c r="L73" s="4">
        <f t="shared" si="17"/>
        <v>3257</v>
      </c>
      <c r="M73" s="4">
        <f t="shared" si="17"/>
        <v>1555</v>
      </c>
      <c r="N73" s="4">
        <f t="shared" si="17"/>
        <v>432</v>
      </c>
    </row>
    <row r="74" spans="1:14" x14ac:dyDescent="0.25">
      <c r="A74" s="27" t="s">
        <v>2</v>
      </c>
      <c r="B74" s="28" t="s">
        <v>44</v>
      </c>
      <c r="C74" s="4">
        <f t="shared" ref="C74:N74" si="18">C92+C110</f>
        <v>1427319</v>
      </c>
      <c r="D74" s="4">
        <f t="shared" si="18"/>
        <v>1615919</v>
      </c>
      <c r="E74" s="4">
        <f t="shared" si="18"/>
        <v>1427861</v>
      </c>
      <c r="F74" s="4">
        <f t="shared" si="18"/>
        <v>1402652</v>
      </c>
      <c r="G74" s="4">
        <f t="shared" si="18"/>
        <v>1592740</v>
      </c>
      <c r="H74" s="4">
        <f t="shared" si="18"/>
        <v>1234388</v>
      </c>
      <c r="I74" s="4">
        <f t="shared" si="18"/>
        <v>1380952</v>
      </c>
      <c r="J74" s="4">
        <f t="shared" si="18"/>
        <v>1821778</v>
      </c>
      <c r="K74" s="4">
        <f t="shared" si="18"/>
        <v>1617870</v>
      </c>
      <c r="L74" s="4">
        <f t="shared" si="18"/>
        <v>1472513</v>
      </c>
      <c r="M74" s="4">
        <f t="shared" si="18"/>
        <v>1334660</v>
      </c>
      <c r="N74" s="4">
        <f t="shared" si="18"/>
        <v>1608552</v>
      </c>
    </row>
    <row r="75" spans="1:14" x14ac:dyDescent="0.25">
      <c r="A75" s="27" t="s">
        <v>39</v>
      </c>
      <c r="B75" s="28" t="s">
        <v>44</v>
      </c>
      <c r="C75" s="4">
        <f t="shared" ref="C75:N75" si="19">C93+C111</f>
        <v>0</v>
      </c>
      <c r="D75" s="4">
        <f t="shared" si="19"/>
        <v>0</v>
      </c>
      <c r="E75" s="4">
        <f t="shared" si="19"/>
        <v>0</v>
      </c>
      <c r="F75" s="4">
        <f t="shared" si="19"/>
        <v>0</v>
      </c>
      <c r="G75" s="4">
        <f t="shared" si="19"/>
        <v>0</v>
      </c>
      <c r="H75" s="4">
        <f t="shared" si="19"/>
        <v>0</v>
      </c>
      <c r="I75" s="4">
        <f t="shared" si="19"/>
        <v>26774</v>
      </c>
      <c r="J75" s="4">
        <f t="shared" si="19"/>
        <v>79392</v>
      </c>
      <c r="K75" s="4">
        <f t="shared" si="19"/>
        <v>66136</v>
      </c>
      <c r="L75" s="4">
        <f t="shared" si="19"/>
        <v>59404</v>
      </c>
      <c r="M75" s="4">
        <f t="shared" si="19"/>
        <v>45153</v>
      </c>
      <c r="N75" s="4">
        <f t="shared" si="19"/>
        <v>64394</v>
      </c>
    </row>
    <row r="76" spans="1:14" x14ac:dyDescent="0.25">
      <c r="A76" s="27" t="s">
        <v>35</v>
      </c>
      <c r="B76" s="28" t="s">
        <v>44</v>
      </c>
      <c r="C76" s="4">
        <f t="shared" ref="C76:N76" si="20">C94+C112</f>
        <v>83</v>
      </c>
      <c r="D76" s="4">
        <f t="shared" si="20"/>
        <v>109</v>
      </c>
      <c r="E76" s="4">
        <f t="shared" si="20"/>
        <v>105</v>
      </c>
      <c r="F76" s="4">
        <f t="shared" si="20"/>
        <v>80</v>
      </c>
      <c r="G76" s="4">
        <f t="shared" si="20"/>
        <v>75</v>
      </c>
      <c r="H76" s="4">
        <f t="shared" si="20"/>
        <v>36</v>
      </c>
      <c r="I76" s="4">
        <f t="shared" si="20"/>
        <v>37</v>
      </c>
      <c r="J76" s="4">
        <f t="shared" si="20"/>
        <v>38</v>
      </c>
      <c r="K76" s="4">
        <f t="shared" si="20"/>
        <v>35</v>
      </c>
      <c r="L76" s="4">
        <f t="shared" si="20"/>
        <v>37</v>
      </c>
      <c r="M76" s="4">
        <f t="shared" si="20"/>
        <v>89</v>
      </c>
      <c r="N76" s="4">
        <f t="shared" si="20"/>
        <v>37</v>
      </c>
    </row>
    <row r="77" spans="1:14" x14ac:dyDescent="0.25">
      <c r="A77" s="27" t="s">
        <v>4</v>
      </c>
      <c r="B77" s="28" t="s">
        <v>44</v>
      </c>
      <c r="C77" s="4">
        <f t="shared" ref="C77:N77" si="21">C95+C113</f>
        <v>9</v>
      </c>
      <c r="D77" s="4">
        <f t="shared" si="21"/>
        <v>970</v>
      </c>
      <c r="E77" s="4">
        <f t="shared" si="21"/>
        <v>51</v>
      </c>
      <c r="F77" s="4">
        <f t="shared" si="21"/>
        <v>1802</v>
      </c>
      <c r="G77" s="4">
        <f t="shared" si="21"/>
        <v>306</v>
      </c>
      <c r="H77" s="4">
        <f t="shared" si="21"/>
        <v>2274</v>
      </c>
      <c r="I77" s="4">
        <f t="shared" si="21"/>
        <v>0</v>
      </c>
      <c r="J77" s="4">
        <f t="shared" si="21"/>
        <v>1730</v>
      </c>
      <c r="K77" s="4">
        <f t="shared" si="21"/>
        <v>1374</v>
      </c>
      <c r="L77" s="4">
        <f t="shared" si="21"/>
        <v>1927</v>
      </c>
      <c r="M77" s="4">
        <f t="shared" si="21"/>
        <v>352</v>
      </c>
      <c r="N77" s="4">
        <f t="shared" si="21"/>
        <v>3025</v>
      </c>
    </row>
    <row r="78" spans="1:14" x14ac:dyDescent="0.25">
      <c r="A78" s="27" t="s">
        <v>5</v>
      </c>
      <c r="B78" s="28" t="s">
        <v>44</v>
      </c>
      <c r="C78" s="4">
        <f t="shared" ref="C78:N78" si="22">C96+C114</f>
        <v>8151</v>
      </c>
      <c r="D78" s="4">
        <f t="shared" si="22"/>
        <v>3398</v>
      </c>
      <c r="E78" s="4">
        <f t="shared" si="22"/>
        <v>1697</v>
      </c>
      <c r="F78" s="4">
        <f t="shared" si="22"/>
        <v>4156</v>
      </c>
      <c r="G78" s="4">
        <f t="shared" si="22"/>
        <v>27146</v>
      </c>
      <c r="H78" s="4">
        <f t="shared" si="22"/>
        <v>9649</v>
      </c>
      <c r="I78" s="4">
        <f t="shared" si="22"/>
        <v>13494</v>
      </c>
      <c r="J78" s="4">
        <f t="shared" si="22"/>
        <v>16958</v>
      </c>
      <c r="K78" s="4">
        <f t="shared" si="22"/>
        <v>14406</v>
      </c>
      <c r="L78" s="4">
        <f t="shared" si="22"/>
        <v>7132</v>
      </c>
      <c r="M78" s="4">
        <f t="shared" si="22"/>
        <v>9861</v>
      </c>
      <c r="N78" s="4">
        <f t="shared" si="22"/>
        <v>4854</v>
      </c>
    </row>
    <row r="79" spans="1:14" x14ac:dyDescent="0.25">
      <c r="A79" s="107" t="s">
        <v>43</v>
      </c>
      <c r="B79" s="28" t="s">
        <v>44</v>
      </c>
      <c r="C79" s="4">
        <f t="shared" ref="C79:N79" si="23">C97+C115</f>
        <v>86153</v>
      </c>
      <c r="D79" s="4">
        <f t="shared" si="23"/>
        <v>89120</v>
      </c>
      <c r="E79" s="4">
        <f t="shared" si="23"/>
        <v>78343</v>
      </c>
      <c r="F79" s="4">
        <f t="shared" si="23"/>
        <v>56979</v>
      </c>
      <c r="G79" s="4">
        <f t="shared" si="23"/>
        <v>31970</v>
      </c>
      <c r="H79" s="4">
        <f t="shared" si="23"/>
        <v>29005</v>
      </c>
      <c r="I79" s="4">
        <f t="shared" si="23"/>
        <v>21999</v>
      </c>
      <c r="J79" s="4">
        <f t="shared" si="23"/>
        <v>31920</v>
      </c>
      <c r="K79" s="4">
        <f t="shared" si="23"/>
        <v>32976</v>
      </c>
      <c r="L79" s="4">
        <f t="shared" si="23"/>
        <v>66574</v>
      </c>
      <c r="M79" s="4">
        <f t="shared" si="23"/>
        <v>77926</v>
      </c>
      <c r="N79" s="4">
        <f t="shared" si="23"/>
        <v>110527</v>
      </c>
    </row>
    <row r="80" spans="1:14" x14ac:dyDescent="0.25">
      <c r="A80" s="27" t="s">
        <v>11</v>
      </c>
      <c r="B80" s="28" t="s">
        <v>44</v>
      </c>
      <c r="C80" s="4">
        <f t="shared" ref="C80:N80" si="24">C98+C116</f>
        <v>124604</v>
      </c>
      <c r="D80" s="4">
        <f t="shared" si="24"/>
        <v>168604</v>
      </c>
      <c r="E80" s="4">
        <f t="shared" si="24"/>
        <v>109563</v>
      </c>
      <c r="F80" s="4">
        <f t="shared" si="24"/>
        <v>57880</v>
      </c>
      <c r="G80" s="4">
        <f t="shared" si="24"/>
        <v>49932</v>
      </c>
      <c r="H80" s="4">
        <f t="shared" si="24"/>
        <v>57403</v>
      </c>
      <c r="I80" s="4">
        <f t="shared" si="24"/>
        <v>109980</v>
      </c>
      <c r="J80" s="4">
        <f t="shared" si="24"/>
        <v>97909</v>
      </c>
      <c r="K80" s="4">
        <f t="shared" si="24"/>
        <v>105595</v>
      </c>
      <c r="L80" s="4">
        <f t="shared" si="24"/>
        <v>113009</v>
      </c>
      <c r="M80" s="4">
        <f t="shared" si="24"/>
        <v>130863</v>
      </c>
      <c r="N80" s="4">
        <f t="shared" si="24"/>
        <v>172129</v>
      </c>
    </row>
    <row r="81" spans="1:14" x14ac:dyDescent="0.25">
      <c r="A81" s="27" t="s">
        <v>6</v>
      </c>
      <c r="B81" s="28" t="s">
        <v>44</v>
      </c>
      <c r="C81" s="4">
        <f t="shared" ref="C81:N81" si="25">C99+C117</f>
        <v>8598</v>
      </c>
      <c r="D81" s="4">
        <f t="shared" si="25"/>
        <v>8426</v>
      </c>
      <c r="E81" s="4">
        <f t="shared" si="25"/>
        <v>4572</v>
      </c>
      <c r="F81" s="4">
        <f t="shared" si="25"/>
        <v>3064</v>
      </c>
      <c r="G81" s="4">
        <f t="shared" si="25"/>
        <v>2811</v>
      </c>
      <c r="H81" s="4">
        <f t="shared" si="25"/>
        <v>1523</v>
      </c>
      <c r="I81" s="4">
        <f t="shared" si="25"/>
        <v>1153</v>
      </c>
      <c r="J81" s="4">
        <f t="shared" si="25"/>
        <v>3707</v>
      </c>
      <c r="K81" s="4">
        <f t="shared" si="25"/>
        <v>2602</v>
      </c>
      <c r="L81" s="4">
        <f t="shared" si="25"/>
        <v>3839</v>
      </c>
      <c r="M81" s="4">
        <f t="shared" si="25"/>
        <v>7983</v>
      </c>
      <c r="N81" s="4">
        <f t="shared" si="25"/>
        <v>2691</v>
      </c>
    </row>
    <row r="82" spans="1:14" x14ac:dyDescent="0.25">
      <c r="A82" s="66" t="s">
        <v>7</v>
      </c>
      <c r="B82" s="28" t="s">
        <v>44</v>
      </c>
      <c r="C82" s="4">
        <f t="shared" ref="C82:N82" si="26">C100+C118</f>
        <v>23186</v>
      </c>
      <c r="D82" s="4">
        <f t="shared" si="26"/>
        <v>22728</v>
      </c>
      <c r="E82" s="4">
        <f t="shared" si="26"/>
        <v>24222</v>
      </c>
      <c r="F82" s="4">
        <f t="shared" si="26"/>
        <v>27198</v>
      </c>
      <c r="G82" s="4">
        <f t="shared" si="26"/>
        <v>29468</v>
      </c>
      <c r="H82" s="4">
        <f t="shared" si="26"/>
        <v>29879</v>
      </c>
      <c r="I82" s="4">
        <f t="shared" si="26"/>
        <v>30681</v>
      </c>
      <c r="J82" s="4">
        <f t="shared" si="26"/>
        <v>35254</v>
      </c>
      <c r="K82" s="4">
        <f t="shared" si="26"/>
        <v>30390</v>
      </c>
      <c r="L82" s="4">
        <f t="shared" si="26"/>
        <v>33296</v>
      </c>
      <c r="M82" s="4">
        <f t="shared" si="26"/>
        <v>35905</v>
      </c>
      <c r="N82" s="4">
        <f t="shared" si="26"/>
        <v>0</v>
      </c>
    </row>
    <row r="83" spans="1:14" x14ac:dyDescent="0.25">
      <c r="A83" s="66" t="s">
        <v>30</v>
      </c>
      <c r="B83" s="28" t="s">
        <v>44</v>
      </c>
      <c r="C83" s="4">
        <f t="shared" ref="C83:N83" si="27">C101+C119</f>
        <v>475</v>
      </c>
      <c r="D83" s="4">
        <f t="shared" si="27"/>
        <v>497</v>
      </c>
      <c r="E83" s="4">
        <f t="shared" si="27"/>
        <v>640</v>
      </c>
      <c r="F83" s="4">
        <f t="shared" si="27"/>
        <v>587</v>
      </c>
      <c r="G83" s="4">
        <f t="shared" si="27"/>
        <v>750</v>
      </c>
      <c r="H83" s="4">
        <f t="shared" si="27"/>
        <v>803</v>
      </c>
      <c r="I83" s="4">
        <f t="shared" si="27"/>
        <v>811</v>
      </c>
      <c r="J83" s="4">
        <f t="shared" si="27"/>
        <v>557</v>
      </c>
      <c r="K83" s="4">
        <f t="shared" si="27"/>
        <v>746</v>
      </c>
      <c r="L83" s="4">
        <f t="shared" si="27"/>
        <v>0</v>
      </c>
      <c r="M83" s="4">
        <f t="shared" si="27"/>
        <v>19</v>
      </c>
      <c r="N83" s="4">
        <f t="shared" si="27"/>
        <v>32524</v>
      </c>
    </row>
    <row r="84" spans="1:14" x14ac:dyDescent="0.25">
      <c r="A84" s="66" t="s">
        <v>37</v>
      </c>
      <c r="B84" s="28" t="s">
        <v>44</v>
      </c>
      <c r="C84" s="4">
        <f t="shared" ref="C84:N84" si="28">C102+C120</f>
        <v>0</v>
      </c>
      <c r="D84" s="4">
        <f>D102+D120</f>
        <v>0</v>
      </c>
      <c r="E84" s="4">
        <f t="shared" si="28"/>
        <v>0</v>
      </c>
      <c r="F84" s="4">
        <f t="shared" si="28"/>
        <v>0</v>
      </c>
      <c r="G84" s="4">
        <f t="shared" si="28"/>
        <v>0</v>
      </c>
      <c r="H84" s="4">
        <f t="shared" si="28"/>
        <v>0</v>
      </c>
      <c r="I84" s="4">
        <f t="shared" si="28"/>
        <v>0</v>
      </c>
      <c r="J84" s="4">
        <f t="shared" si="28"/>
        <v>0</v>
      </c>
      <c r="K84" s="4">
        <f t="shared" si="28"/>
        <v>0</v>
      </c>
      <c r="L84" s="4">
        <f t="shared" si="28"/>
        <v>0</v>
      </c>
      <c r="M84" s="4">
        <f t="shared" si="28"/>
        <v>0</v>
      </c>
      <c r="N84" s="4">
        <f t="shared" si="28"/>
        <v>0</v>
      </c>
    </row>
    <row r="85" spans="1:14" x14ac:dyDescent="0.25">
      <c r="A85" s="66" t="s">
        <v>38</v>
      </c>
      <c r="B85" s="28" t="s">
        <v>44</v>
      </c>
      <c r="C85" s="4">
        <f t="shared" ref="C85:N85" si="29">C103+C121</f>
        <v>4052695</v>
      </c>
      <c r="D85" s="4">
        <f>D103+D121</f>
        <v>4691672</v>
      </c>
      <c r="E85" s="4">
        <f t="shared" si="29"/>
        <v>4703876</v>
      </c>
      <c r="F85" s="4">
        <f t="shared" si="29"/>
        <v>4822937</v>
      </c>
      <c r="G85" s="4">
        <f t="shared" si="29"/>
        <v>5321522</v>
      </c>
      <c r="H85" s="4">
        <f t="shared" si="29"/>
        <v>7239677</v>
      </c>
      <c r="I85" s="4">
        <f t="shared" si="29"/>
        <v>6464729</v>
      </c>
      <c r="J85" s="4">
        <f t="shared" si="29"/>
        <v>5967972</v>
      </c>
      <c r="K85" s="4">
        <f t="shared" si="29"/>
        <v>5915808</v>
      </c>
      <c r="L85" s="4">
        <f t="shared" si="29"/>
        <v>5447180</v>
      </c>
      <c r="M85" s="4">
        <f t="shared" si="29"/>
        <v>4934819</v>
      </c>
      <c r="N85" s="4">
        <f t="shared" si="29"/>
        <v>5827527</v>
      </c>
    </row>
    <row r="86" spans="1:14" x14ac:dyDescent="0.25">
      <c r="A86" s="134"/>
      <c r="B86" s="134"/>
      <c r="C86" s="134"/>
      <c r="D86" s="134"/>
      <c r="E86" s="134"/>
      <c r="F86" s="134"/>
      <c r="G86" s="134"/>
      <c r="H86" s="134"/>
      <c r="I86" s="134"/>
      <c r="J86" s="150"/>
      <c r="K86" s="134"/>
      <c r="L86" s="134"/>
      <c r="M86" s="134"/>
      <c r="N86" s="134"/>
    </row>
    <row r="87" spans="1:14" ht="13.5" thickBot="1" x14ac:dyDescent="0.35">
      <c r="A87" s="120" t="s">
        <v>16</v>
      </c>
      <c r="B87" s="120" t="s">
        <v>15</v>
      </c>
      <c r="C87" s="62">
        <v>1</v>
      </c>
      <c r="D87" s="62">
        <v>2</v>
      </c>
      <c r="E87" s="62">
        <v>3</v>
      </c>
      <c r="F87" s="62">
        <v>4</v>
      </c>
      <c r="G87" s="62">
        <v>5</v>
      </c>
      <c r="H87" s="62">
        <v>6</v>
      </c>
      <c r="I87" s="62">
        <v>7</v>
      </c>
      <c r="J87" s="62">
        <v>8</v>
      </c>
      <c r="K87" s="62">
        <v>9</v>
      </c>
      <c r="L87" s="62">
        <v>10</v>
      </c>
      <c r="M87" s="62">
        <v>11</v>
      </c>
      <c r="N87" s="62">
        <v>12</v>
      </c>
    </row>
    <row r="88" spans="1:14" ht="13" thickTop="1" x14ac:dyDescent="0.25">
      <c r="A88" s="41" t="s">
        <v>8</v>
      </c>
      <c r="B88" s="28" t="s">
        <v>44</v>
      </c>
      <c r="C88" s="4"/>
      <c r="D88" s="31"/>
      <c r="E88" s="3"/>
      <c r="F88" s="4"/>
      <c r="G88" s="31"/>
      <c r="H88" s="31"/>
      <c r="I88" s="31"/>
      <c r="J88" s="4"/>
      <c r="K88" s="31"/>
      <c r="L88" s="31"/>
      <c r="M88" s="4"/>
      <c r="N88" s="31"/>
    </row>
    <row r="89" spans="1:14" x14ac:dyDescent="0.25">
      <c r="A89" s="27" t="s">
        <v>0</v>
      </c>
      <c r="B89" s="28" t="s">
        <v>44</v>
      </c>
      <c r="C89" s="1"/>
      <c r="D89" s="39"/>
      <c r="E89" s="1">
        <v>1779</v>
      </c>
      <c r="F89" s="1">
        <v>9</v>
      </c>
      <c r="G89" s="39">
        <v>72</v>
      </c>
      <c r="H89" s="39">
        <v>33</v>
      </c>
      <c r="I89" s="39"/>
      <c r="J89" s="1">
        <v>94</v>
      </c>
      <c r="K89" s="40">
        <v>42</v>
      </c>
      <c r="L89" s="13">
        <v>106</v>
      </c>
      <c r="M89" s="1">
        <v>94</v>
      </c>
      <c r="N89" s="39">
        <v>99</v>
      </c>
    </row>
    <row r="90" spans="1:14" x14ac:dyDescent="0.25">
      <c r="A90" s="27" t="s">
        <v>1</v>
      </c>
      <c r="B90" s="28" t="s">
        <v>44</v>
      </c>
      <c r="C90" s="1">
        <v>4251208</v>
      </c>
      <c r="D90" s="39">
        <v>4123911</v>
      </c>
      <c r="E90" s="1">
        <v>6946574</v>
      </c>
      <c r="F90" s="1">
        <v>636576</v>
      </c>
      <c r="G90" s="39">
        <v>30359</v>
      </c>
      <c r="H90" s="39">
        <v>568091</v>
      </c>
      <c r="I90" s="39">
        <v>438739</v>
      </c>
      <c r="J90" s="1">
        <v>1354147</v>
      </c>
      <c r="K90" s="40">
        <v>1204847</v>
      </c>
      <c r="L90" s="39">
        <v>1730661</v>
      </c>
      <c r="M90" s="1">
        <v>396504</v>
      </c>
      <c r="N90" s="39">
        <v>1588225</v>
      </c>
    </row>
    <row r="91" spans="1:14" x14ac:dyDescent="0.25">
      <c r="A91" s="107" t="s">
        <v>40</v>
      </c>
      <c r="B91" s="28" t="s">
        <v>44</v>
      </c>
      <c r="C91" s="1"/>
      <c r="D91" s="39"/>
      <c r="E91" s="1"/>
      <c r="F91" s="1"/>
      <c r="G91" s="39"/>
      <c r="H91" s="39"/>
      <c r="I91" s="39"/>
      <c r="J91" s="1"/>
      <c r="K91" s="40"/>
      <c r="L91" s="39"/>
      <c r="M91" s="1"/>
      <c r="N91" s="39">
        <v>15</v>
      </c>
    </row>
    <row r="92" spans="1:14" x14ac:dyDescent="0.25">
      <c r="A92" s="27" t="s">
        <v>2</v>
      </c>
      <c r="B92" s="28" t="s">
        <v>44</v>
      </c>
      <c r="C92" s="1">
        <v>168203</v>
      </c>
      <c r="D92" s="39">
        <v>274112</v>
      </c>
      <c r="E92" s="1">
        <v>176311</v>
      </c>
      <c r="F92" s="1">
        <v>51000</v>
      </c>
      <c r="G92" s="39">
        <v>120695</v>
      </c>
      <c r="H92" s="39">
        <v>168737</v>
      </c>
      <c r="I92" s="39">
        <v>200702</v>
      </c>
      <c r="J92" s="1"/>
      <c r="K92" s="40"/>
      <c r="L92" s="39"/>
      <c r="M92" s="1">
        <v>61150</v>
      </c>
      <c r="N92" s="39">
        <v>21828</v>
      </c>
    </row>
    <row r="93" spans="1:14" x14ac:dyDescent="0.25">
      <c r="A93" s="27" t="s">
        <v>39</v>
      </c>
      <c r="B93" s="28" t="s">
        <v>44</v>
      </c>
      <c r="C93" s="1"/>
      <c r="D93" s="39"/>
      <c r="E93" s="1"/>
      <c r="F93" s="1"/>
      <c r="G93" s="39"/>
      <c r="H93" s="39"/>
      <c r="I93" s="39">
        <v>26774</v>
      </c>
      <c r="J93" s="1">
        <v>79392</v>
      </c>
      <c r="K93" s="40">
        <v>66136</v>
      </c>
      <c r="L93" s="39">
        <v>59404</v>
      </c>
      <c r="M93" s="1">
        <v>45153</v>
      </c>
      <c r="N93" s="39">
        <v>64394</v>
      </c>
    </row>
    <row r="94" spans="1:14" x14ac:dyDescent="0.25">
      <c r="A94" s="27" t="s">
        <v>35</v>
      </c>
      <c r="B94" s="28" t="s">
        <v>44</v>
      </c>
      <c r="C94" s="1"/>
      <c r="D94" s="39"/>
      <c r="E94" s="1"/>
      <c r="F94" s="1"/>
      <c r="G94" s="39"/>
      <c r="H94" s="39"/>
      <c r="I94" s="39"/>
      <c r="J94" s="1"/>
      <c r="K94" s="40"/>
      <c r="L94" s="39"/>
      <c r="M94" s="1"/>
      <c r="N94" s="39"/>
    </row>
    <row r="95" spans="1:14" x14ac:dyDescent="0.25">
      <c r="A95" s="27" t="s">
        <v>4</v>
      </c>
      <c r="B95" s="28" t="s">
        <v>44</v>
      </c>
      <c r="C95" s="1"/>
      <c r="D95" s="38"/>
      <c r="E95" s="1"/>
      <c r="F95" s="1"/>
      <c r="G95" s="1"/>
      <c r="H95" s="39"/>
      <c r="I95" s="13"/>
      <c r="J95" s="1"/>
      <c r="K95" s="15"/>
      <c r="L95" s="38"/>
      <c r="M95" s="1"/>
      <c r="N95" s="38"/>
    </row>
    <row r="96" spans="1:14" x14ac:dyDescent="0.25">
      <c r="A96" s="27" t="s">
        <v>5</v>
      </c>
      <c r="B96" s="28" t="s">
        <v>44</v>
      </c>
      <c r="C96" s="1"/>
      <c r="D96" s="38"/>
      <c r="E96" s="1"/>
      <c r="F96" s="1"/>
      <c r="G96" s="1"/>
      <c r="H96" s="39"/>
      <c r="I96" s="1"/>
      <c r="J96" s="1"/>
      <c r="K96" s="15"/>
      <c r="L96" s="38"/>
      <c r="M96" s="1"/>
      <c r="N96" s="39"/>
    </row>
    <row r="97" spans="1:16" x14ac:dyDescent="0.25">
      <c r="A97" s="107" t="s">
        <v>43</v>
      </c>
      <c r="B97" s="28" t="s">
        <v>44</v>
      </c>
      <c r="C97" s="1"/>
      <c r="D97" s="38"/>
      <c r="E97" s="1"/>
      <c r="F97" s="1"/>
      <c r="G97" s="1"/>
      <c r="H97" s="39"/>
      <c r="I97" s="1"/>
      <c r="J97" s="1"/>
      <c r="K97" s="15"/>
      <c r="L97" s="38"/>
      <c r="M97" s="1"/>
      <c r="N97" s="39"/>
    </row>
    <row r="98" spans="1:16" x14ac:dyDescent="0.25">
      <c r="A98" s="27" t="s">
        <v>11</v>
      </c>
      <c r="B98" s="28" t="s">
        <v>44</v>
      </c>
      <c r="C98" s="1"/>
      <c r="D98" s="38"/>
      <c r="E98" s="1"/>
      <c r="F98" s="1"/>
      <c r="G98" s="1"/>
      <c r="H98" s="13"/>
      <c r="I98" s="1"/>
      <c r="J98" s="1"/>
      <c r="K98" s="15"/>
      <c r="L98" s="38"/>
      <c r="M98" s="1"/>
      <c r="N98" s="38"/>
    </row>
    <row r="99" spans="1:16" x14ac:dyDescent="0.25">
      <c r="A99" s="27" t="s">
        <v>6</v>
      </c>
      <c r="B99" s="28" t="s">
        <v>44</v>
      </c>
      <c r="C99" s="1">
        <v>1491</v>
      </c>
      <c r="D99" s="39">
        <v>2546</v>
      </c>
      <c r="E99" s="1">
        <v>1470</v>
      </c>
      <c r="F99" s="1"/>
      <c r="G99" s="1">
        <v>351</v>
      </c>
      <c r="H99" s="1"/>
      <c r="I99" s="1"/>
      <c r="J99" s="1">
        <v>5</v>
      </c>
      <c r="K99" s="40">
        <v>735</v>
      </c>
      <c r="L99" s="39"/>
      <c r="M99" s="1">
        <v>3306</v>
      </c>
      <c r="N99" s="39">
        <v>741</v>
      </c>
    </row>
    <row r="100" spans="1:16" x14ac:dyDescent="0.25">
      <c r="A100" s="27" t="s">
        <v>7</v>
      </c>
      <c r="B100" s="28" t="s">
        <v>44</v>
      </c>
      <c r="C100" s="1"/>
      <c r="D100" s="39"/>
      <c r="E100" s="1"/>
      <c r="F100" s="1"/>
      <c r="G100" s="1"/>
      <c r="H100" s="1"/>
      <c r="I100" s="1"/>
      <c r="J100" s="1">
        <v>396</v>
      </c>
      <c r="K100" s="40"/>
      <c r="L100" s="39"/>
      <c r="M100" s="1"/>
      <c r="N100" s="39"/>
    </row>
    <row r="101" spans="1:16" x14ac:dyDescent="0.25">
      <c r="A101" s="27" t="s">
        <v>30</v>
      </c>
      <c r="B101" s="28" t="s">
        <v>44</v>
      </c>
      <c r="C101" s="1"/>
      <c r="D101" s="39"/>
      <c r="E101" s="1"/>
      <c r="F101" s="1"/>
      <c r="G101" s="1"/>
      <c r="H101" s="1"/>
      <c r="I101" s="1"/>
      <c r="J101" s="1"/>
      <c r="K101" s="40"/>
      <c r="L101" s="39"/>
      <c r="M101" s="1">
        <v>19</v>
      </c>
      <c r="N101" s="39"/>
    </row>
    <row r="102" spans="1:16" x14ac:dyDescent="0.25">
      <c r="A102" s="27" t="s">
        <v>37</v>
      </c>
      <c r="B102" s="28" t="s">
        <v>44</v>
      </c>
      <c r="C102" s="1"/>
      <c r="D102" s="39"/>
      <c r="E102" s="1"/>
      <c r="F102" s="1"/>
      <c r="G102" s="1"/>
      <c r="H102" s="1"/>
      <c r="I102" s="1"/>
      <c r="J102" s="1"/>
      <c r="K102" s="40"/>
      <c r="L102" s="39"/>
      <c r="M102" s="1"/>
      <c r="N102" s="39"/>
    </row>
    <row r="103" spans="1:16" x14ac:dyDescent="0.25">
      <c r="A103" s="27" t="s">
        <v>38</v>
      </c>
      <c r="B103" s="28" t="s">
        <v>44</v>
      </c>
      <c r="C103" s="1"/>
      <c r="D103" s="13"/>
      <c r="E103" s="1"/>
      <c r="F103" s="1"/>
      <c r="G103" s="1"/>
      <c r="H103" s="1"/>
      <c r="I103" s="1"/>
      <c r="J103" s="1"/>
      <c r="K103" s="13"/>
      <c r="L103" s="13"/>
      <c r="M103" s="1"/>
      <c r="N103" s="13"/>
    </row>
    <row r="105" spans="1:16" ht="13.5" thickBot="1" x14ac:dyDescent="0.35">
      <c r="A105" s="5" t="s">
        <v>18</v>
      </c>
      <c r="B105" s="5" t="s">
        <v>15</v>
      </c>
      <c r="C105" s="6">
        <v>1</v>
      </c>
      <c r="D105" s="6">
        <v>2</v>
      </c>
      <c r="E105" s="6">
        <v>3</v>
      </c>
      <c r="F105" s="6">
        <v>4</v>
      </c>
      <c r="G105" s="6">
        <v>5</v>
      </c>
      <c r="H105" s="6">
        <v>6</v>
      </c>
      <c r="I105" s="6">
        <v>7</v>
      </c>
      <c r="J105" s="6">
        <v>8</v>
      </c>
      <c r="K105" s="6">
        <v>9</v>
      </c>
      <c r="L105" s="6">
        <v>10</v>
      </c>
      <c r="M105" s="6">
        <v>11</v>
      </c>
      <c r="N105" s="6">
        <v>12</v>
      </c>
    </row>
    <row r="106" spans="1:16" ht="13" thickTop="1" x14ac:dyDescent="0.25">
      <c r="A106" s="27" t="s">
        <v>8</v>
      </c>
      <c r="B106" s="28" t="s">
        <v>44</v>
      </c>
      <c r="C106" s="13">
        <v>6827036</v>
      </c>
      <c r="D106" s="99">
        <v>5943480</v>
      </c>
      <c r="E106" s="35">
        <v>6279944</v>
      </c>
      <c r="F106" s="4">
        <v>6035949</v>
      </c>
      <c r="G106" s="4">
        <v>7400207</v>
      </c>
      <c r="H106" s="13">
        <v>5630467</v>
      </c>
      <c r="I106" s="4">
        <f>12092+7447421</f>
        <v>7459513</v>
      </c>
      <c r="J106" s="37">
        <v>7640466</v>
      </c>
      <c r="K106" s="37">
        <v>6122318</v>
      </c>
      <c r="L106" s="4">
        <v>6553003</v>
      </c>
      <c r="M106" s="37">
        <v>6103581</v>
      </c>
      <c r="N106" s="13">
        <v>5804153</v>
      </c>
      <c r="P106" s="45">
        <f>N106+N121</f>
        <v>11631680</v>
      </c>
    </row>
    <row r="107" spans="1:16" x14ac:dyDescent="0.25">
      <c r="A107" s="27" t="s">
        <v>0</v>
      </c>
      <c r="B107" s="28" t="s">
        <v>44</v>
      </c>
      <c r="C107" s="13">
        <v>4704</v>
      </c>
      <c r="D107" s="100">
        <v>88</v>
      </c>
      <c r="E107" s="1">
        <v>602</v>
      </c>
      <c r="F107" s="1">
        <v>427</v>
      </c>
      <c r="G107" s="1">
        <v>347</v>
      </c>
      <c r="H107" s="13">
        <v>341</v>
      </c>
      <c r="I107" s="1">
        <v>4205</v>
      </c>
      <c r="J107" s="37">
        <v>7359</v>
      </c>
      <c r="K107" s="37">
        <v>3308</v>
      </c>
      <c r="L107" s="1">
        <v>1078</v>
      </c>
      <c r="M107" s="37">
        <v>868</v>
      </c>
      <c r="N107" s="13">
        <v>2624</v>
      </c>
    </row>
    <row r="108" spans="1:16" x14ac:dyDescent="0.25">
      <c r="A108" s="27" t="s">
        <v>1</v>
      </c>
      <c r="B108" s="28" t="s">
        <v>44</v>
      </c>
      <c r="C108" s="13">
        <v>13884679</v>
      </c>
      <c r="D108" s="100">
        <v>12044270</v>
      </c>
      <c r="E108" s="1">
        <v>13930913</v>
      </c>
      <c r="F108" s="1">
        <v>11366418</v>
      </c>
      <c r="G108" s="1">
        <v>18275322</v>
      </c>
      <c r="H108" s="13">
        <v>17625836</v>
      </c>
      <c r="I108" s="1">
        <v>18380207</v>
      </c>
      <c r="J108" s="37">
        <v>17776681</v>
      </c>
      <c r="K108" s="37">
        <v>16944500</v>
      </c>
      <c r="L108" s="1">
        <v>18014772</v>
      </c>
      <c r="M108" s="37">
        <v>18019283</v>
      </c>
      <c r="N108" s="13">
        <v>16964858</v>
      </c>
    </row>
    <row r="109" spans="1:16" x14ac:dyDescent="0.25">
      <c r="A109" s="107" t="s">
        <v>40</v>
      </c>
      <c r="B109" s="28" t="s">
        <v>44</v>
      </c>
      <c r="C109" s="13">
        <v>228</v>
      </c>
      <c r="D109" s="100"/>
      <c r="E109" s="1"/>
      <c r="F109" s="1"/>
      <c r="G109" s="1"/>
      <c r="H109" s="13"/>
      <c r="I109" s="1">
        <v>3540</v>
      </c>
      <c r="J109" s="37"/>
      <c r="K109" s="37">
        <v>102</v>
      </c>
      <c r="L109" s="1">
        <v>3257</v>
      </c>
      <c r="M109" s="37">
        <v>1555</v>
      </c>
      <c r="N109" s="13">
        <v>417</v>
      </c>
    </row>
    <row r="110" spans="1:16" x14ac:dyDescent="0.25">
      <c r="A110" s="27" t="s">
        <v>2</v>
      </c>
      <c r="B110" s="28" t="s">
        <v>44</v>
      </c>
      <c r="C110" s="13">
        <v>1259116</v>
      </c>
      <c r="D110" s="100">
        <v>1341807</v>
      </c>
      <c r="E110" s="1">
        <v>1251550</v>
      </c>
      <c r="F110" s="1">
        <v>1351652</v>
      </c>
      <c r="G110" s="1">
        <v>1472045</v>
      </c>
      <c r="H110" s="13">
        <v>1065651</v>
      </c>
      <c r="I110" s="1">
        <v>1180250</v>
      </c>
      <c r="J110" s="37">
        <v>1821778</v>
      </c>
      <c r="K110" s="37">
        <v>1617870</v>
      </c>
      <c r="L110" s="1">
        <v>1472513</v>
      </c>
      <c r="M110" s="37">
        <v>1273510</v>
      </c>
      <c r="N110" s="13">
        <v>1586724</v>
      </c>
    </row>
    <row r="111" spans="1:16" x14ac:dyDescent="0.25">
      <c r="A111" s="27" t="s">
        <v>39</v>
      </c>
      <c r="B111" s="28" t="s">
        <v>44</v>
      </c>
      <c r="C111" s="13"/>
      <c r="D111" s="100"/>
      <c r="E111" s="1"/>
      <c r="F111" s="1"/>
      <c r="G111" s="1"/>
      <c r="H111" s="13"/>
      <c r="I111" s="1"/>
      <c r="J111" s="37"/>
      <c r="K111" s="37"/>
      <c r="L111" s="1"/>
      <c r="M111" s="37"/>
      <c r="N111" s="13"/>
    </row>
    <row r="112" spans="1:16" x14ac:dyDescent="0.25">
      <c r="A112" s="27" t="s">
        <v>35</v>
      </c>
      <c r="B112" s="28" t="s">
        <v>44</v>
      </c>
      <c r="C112" s="13">
        <v>83</v>
      </c>
      <c r="D112" s="100">
        <v>109</v>
      </c>
      <c r="E112" s="1">
        <v>105</v>
      </c>
      <c r="F112" s="1">
        <v>80</v>
      </c>
      <c r="G112" s="1">
        <v>75</v>
      </c>
      <c r="H112" s="13">
        <v>36</v>
      </c>
      <c r="I112" s="1">
        <v>37</v>
      </c>
      <c r="J112" s="37">
        <v>38</v>
      </c>
      <c r="K112" s="37">
        <v>35</v>
      </c>
      <c r="L112" s="1">
        <v>37</v>
      </c>
      <c r="M112" s="37">
        <v>89</v>
      </c>
      <c r="N112" s="13">
        <v>37</v>
      </c>
    </row>
    <row r="113" spans="1:16" x14ac:dyDescent="0.25">
      <c r="A113" s="27" t="s">
        <v>4</v>
      </c>
      <c r="B113" s="28" t="s">
        <v>44</v>
      </c>
      <c r="C113" s="13">
        <v>9</v>
      </c>
      <c r="D113" s="100">
        <v>970</v>
      </c>
      <c r="E113" s="1">
        <v>51</v>
      </c>
      <c r="F113" s="1">
        <v>1802</v>
      </c>
      <c r="G113" s="1">
        <v>306</v>
      </c>
      <c r="H113" s="13">
        <v>2274</v>
      </c>
      <c r="I113" s="1"/>
      <c r="J113" s="37">
        <v>1730</v>
      </c>
      <c r="K113" s="37">
        <v>1374</v>
      </c>
      <c r="L113" s="1">
        <v>1927</v>
      </c>
      <c r="M113" s="37">
        <v>352</v>
      </c>
      <c r="N113" s="13">
        <v>3025</v>
      </c>
    </row>
    <row r="114" spans="1:16" x14ac:dyDescent="0.25">
      <c r="A114" s="27" t="s">
        <v>5</v>
      </c>
      <c r="B114" s="28" t="s">
        <v>44</v>
      </c>
      <c r="C114" s="13">
        <v>8151</v>
      </c>
      <c r="D114" s="100">
        <v>3398</v>
      </c>
      <c r="E114" s="1">
        <v>1697</v>
      </c>
      <c r="F114" s="1">
        <v>4156</v>
      </c>
      <c r="G114" s="1">
        <v>27146</v>
      </c>
      <c r="H114" s="13">
        <v>9649</v>
      </c>
      <c r="I114" s="1">
        <v>13494</v>
      </c>
      <c r="J114" s="37">
        <v>16958</v>
      </c>
      <c r="K114" s="37">
        <v>14406</v>
      </c>
      <c r="L114" s="1">
        <v>7132</v>
      </c>
      <c r="M114" s="37">
        <v>9861</v>
      </c>
      <c r="N114" s="13">
        <v>4854</v>
      </c>
    </row>
    <row r="115" spans="1:16" x14ac:dyDescent="0.25">
      <c r="A115" s="107" t="s">
        <v>43</v>
      </c>
      <c r="B115" s="28" t="s">
        <v>44</v>
      </c>
      <c r="C115" s="13">
        <v>86153</v>
      </c>
      <c r="D115" s="100">
        <v>89120</v>
      </c>
      <c r="E115" s="1">
        <v>78343</v>
      </c>
      <c r="F115" s="1">
        <v>56979</v>
      </c>
      <c r="G115" s="1">
        <v>31970</v>
      </c>
      <c r="H115" s="13">
        <v>29005</v>
      </c>
      <c r="I115" s="1">
        <v>21999</v>
      </c>
      <c r="J115" s="37">
        <v>31920</v>
      </c>
      <c r="K115" s="37">
        <v>32976</v>
      </c>
      <c r="L115" s="1">
        <v>66574</v>
      </c>
      <c r="M115" s="37">
        <v>77926</v>
      </c>
      <c r="N115" s="13">
        <v>110527</v>
      </c>
    </row>
    <row r="116" spans="1:16" x14ac:dyDescent="0.25">
      <c r="A116" s="27" t="s">
        <v>11</v>
      </c>
      <c r="B116" s="28" t="s">
        <v>44</v>
      </c>
      <c r="C116" s="13">
        <v>124604</v>
      </c>
      <c r="D116" s="100">
        <v>168604</v>
      </c>
      <c r="E116" s="1">
        <v>109563</v>
      </c>
      <c r="F116" s="1">
        <v>57880</v>
      </c>
      <c r="G116" s="1">
        <v>49932</v>
      </c>
      <c r="H116" s="13">
        <v>57403</v>
      </c>
      <c r="I116" s="1">
        <v>109980</v>
      </c>
      <c r="J116" s="37">
        <v>97909</v>
      </c>
      <c r="K116" s="37">
        <v>105595</v>
      </c>
      <c r="L116" s="1">
        <v>113009</v>
      </c>
      <c r="M116" s="37">
        <v>130863</v>
      </c>
      <c r="N116" s="13">
        <v>172129</v>
      </c>
    </row>
    <row r="117" spans="1:16" x14ac:dyDescent="0.25">
      <c r="A117" s="27" t="s">
        <v>6</v>
      </c>
      <c r="B117" s="28" t="s">
        <v>44</v>
      </c>
      <c r="C117" s="13">
        <v>7107</v>
      </c>
      <c r="D117" s="100">
        <v>5880</v>
      </c>
      <c r="E117" s="2">
        <v>3102</v>
      </c>
      <c r="F117" s="1">
        <v>3064</v>
      </c>
      <c r="G117" s="1">
        <v>2460</v>
      </c>
      <c r="H117" s="13">
        <v>1523</v>
      </c>
      <c r="I117" s="1">
        <v>1153</v>
      </c>
      <c r="J117" s="37">
        <v>3702</v>
      </c>
      <c r="K117" s="37">
        <v>1867</v>
      </c>
      <c r="L117" s="1">
        <v>3839</v>
      </c>
      <c r="M117" s="37">
        <v>4677</v>
      </c>
      <c r="N117" s="13">
        <v>1950</v>
      </c>
    </row>
    <row r="118" spans="1:16" x14ac:dyDescent="0.25">
      <c r="A118" s="27" t="s">
        <v>7</v>
      </c>
      <c r="B118" s="28" t="s">
        <v>44</v>
      </c>
      <c r="C118" s="13">
        <v>23186</v>
      </c>
      <c r="D118" s="100">
        <v>22728</v>
      </c>
      <c r="E118" s="1">
        <v>24222</v>
      </c>
      <c r="F118" s="1">
        <v>27198</v>
      </c>
      <c r="G118" s="1">
        <v>29468</v>
      </c>
      <c r="H118" s="13">
        <v>29879</v>
      </c>
      <c r="I118" s="1">
        <v>30681</v>
      </c>
      <c r="J118" s="37">
        <v>34858</v>
      </c>
      <c r="K118" s="37">
        <v>30390</v>
      </c>
      <c r="L118" s="1">
        <v>33296</v>
      </c>
      <c r="M118" s="37">
        <v>35905</v>
      </c>
      <c r="N118" s="13"/>
    </row>
    <row r="119" spans="1:16" x14ac:dyDescent="0.25">
      <c r="A119" s="27" t="s">
        <v>30</v>
      </c>
      <c r="B119" s="28" t="s">
        <v>44</v>
      </c>
      <c r="C119" s="13">
        <v>475</v>
      </c>
      <c r="D119" s="100">
        <v>497</v>
      </c>
      <c r="E119" s="1">
        <v>640</v>
      </c>
      <c r="F119" s="1">
        <v>587</v>
      </c>
      <c r="G119" s="1">
        <v>750</v>
      </c>
      <c r="H119" s="13">
        <v>803</v>
      </c>
      <c r="I119" s="1">
        <v>811</v>
      </c>
      <c r="J119" s="13">
        <v>557</v>
      </c>
      <c r="K119" s="13">
        <v>746</v>
      </c>
      <c r="L119" s="1"/>
      <c r="M119" s="13"/>
      <c r="N119" s="13">
        <v>32524</v>
      </c>
    </row>
    <row r="120" spans="1:16" x14ac:dyDescent="0.25">
      <c r="A120" s="27" t="s">
        <v>37</v>
      </c>
      <c r="B120" s="28" t="s">
        <v>44</v>
      </c>
      <c r="C120" s="13"/>
      <c r="D120" s="13"/>
      <c r="E120" s="1"/>
      <c r="F120" s="1"/>
      <c r="G120" s="1"/>
      <c r="H120" s="13"/>
      <c r="I120" s="1"/>
      <c r="J120" s="13"/>
      <c r="K120" s="13"/>
      <c r="L120" s="1"/>
      <c r="M120" s="13"/>
      <c r="N120" s="13"/>
    </row>
    <row r="121" spans="1:16" x14ac:dyDescent="0.25">
      <c r="A121" s="27" t="s">
        <v>38</v>
      </c>
      <c r="B121" s="28" t="s">
        <v>44</v>
      </c>
      <c r="C121" s="13">
        <v>4052695</v>
      </c>
      <c r="D121" s="100">
        <v>4691672</v>
      </c>
      <c r="E121" s="1">
        <v>4703876</v>
      </c>
      <c r="F121" s="1">
        <v>4822937</v>
      </c>
      <c r="G121" s="1">
        <v>5321522</v>
      </c>
      <c r="H121" s="13">
        <v>7239677</v>
      </c>
      <c r="I121" s="1">
        <v>6464729</v>
      </c>
      <c r="J121" s="13">
        <v>5967972</v>
      </c>
      <c r="K121" s="13">
        <v>5915808</v>
      </c>
      <c r="L121" s="1">
        <v>5447180</v>
      </c>
      <c r="M121" s="13">
        <v>4934819</v>
      </c>
      <c r="N121" s="13">
        <v>5827527</v>
      </c>
      <c r="P121">
        <f>N121/P106</f>
        <v>0.50100475597678062</v>
      </c>
    </row>
    <row r="123" spans="1:16" ht="13" x14ac:dyDescent="0.3">
      <c r="A123" s="93" t="s">
        <v>28</v>
      </c>
      <c r="B123" s="85" t="s">
        <v>15</v>
      </c>
      <c r="C123" s="86">
        <v>2</v>
      </c>
      <c r="D123" s="87">
        <v>3</v>
      </c>
      <c r="E123" s="87">
        <v>4</v>
      </c>
      <c r="F123" s="87">
        <v>5</v>
      </c>
      <c r="G123" s="87">
        <v>6</v>
      </c>
      <c r="H123" s="87">
        <v>7</v>
      </c>
      <c r="I123" s="87">
        <v>8</v>
      </c>
      <c r="J123" s="88">
        <v>9</v>
      </c>
      <c r="K123" s="88">
        <v>10</v>
      </c>
      <c r="L123" s="88">
        <v>11</v>
      </c>
      <c r="M123" s="88">
        <v>12</v>
      </c>
      <c r="N123" s="88">
        <v>1</v>
      </c>
    </row>
    <row r="124" spans="1:16" x14ac:dyDescent="0.25">
      <c r="A124" s="82" t="s">
        <v>8</v>
      </c>
      <c r="B124" s="89" t="s">
        <v>44</v>
      </c>
      <c r="C124" s="84">
        <f t="shared" ref="C124:M124" si="30">C106+D88+C121+D103</f>
        <v>10879731</v>
      </c>
      <c r="D124" s="84">
        <f t="shared" si="30"/>
        <v>10635152</v>
      </c>
      <c r="E124" s="84">
        <f t="shared" si="30"/>
        <v>10983820</v>
      </c>
      <c r="F124" s="84">
        <f t="shared" si="30"/>
        <v>10858886</v>
      </c>
      <c r="G124" s="84">
        <f t="shared" si="30"/>
        <v>12721729</v>
      </c>
      <c r="H124" s="84">
        <f t="shared" si="30"/>
        <v>12870144</v>
      </c>
      <c r="I124" s="84">
        <f t="shared" si="30"/>
        <v>13924242</v>
      </c>
      <c r="J124" s="84">
        <f t="shared" si="30"/>
        <v>13608438</v>
      </c>
      <c r="K124" s="84">
        <f t="shared" si="30"/>
        <v>12038126</v>
      </c>
      <c r="L124" s="84">
        <f t="shared" si="30"/>
        <v>12000183</v>
      </c>
      <c r="M124" s="84">
        <f t="shared" si="30"/>
        <v>11038400</v>
      </c>
      <c r="N124" s="84">
        <f>N106+N121</f>
        <v>11631680</v>
      </c>
    </row>
    <row r="125" spans="1:16" x14ac:dyDescent="0.25">
      <c r="A125" s="82" t="s">
        <v>0</v>
      </c>
      <c r="B125" s="89" t="s">
        <v>44</v>
      </c>
      <c r="C125" s="84">
        <f>C107+D89</f>
        <v>4704</v>
      </c>
      <c r="D125" s="84">
        <f t="shared" ref="D125:L125" si="31">D107+E89</f>
        <v>1867</v>
      </c>
      <c r="E125" s="84">
        <f t="shared" si="31"/>
        <v>611</v>
      </c>
      <c r="F125" s="84">
        <f t="shared" si="31"/>
        <v>499</v>
      </c>
      <c r="G125" s="84">
        <f t="shared" si="31"/>
        <v>380</v>
      </c>
      <c r="H125" s="84">
        <f t="shared" si="31"/>
        <v>341</v>
      </c>
      <c r="I125" s="84">
        <f t="shared" si="31"/>
        <v>4299</v>
      </c>
      <c r="J125" s="84">
        <f t="shared" si="31"/>
        <v>7401</v>
      </c>
      <c r="K125" s="84">
        <f t="shared" si="31"/>
        <v>3414</v>
      </c>
      <c r="L125" s="84">
        <f t="shared" si="31"/>
        <v>1172</v>
      </c>
      <c r="M125" s="84">
        <f>M107+N89+M120+N102</f>
        <v>967</v>
      </c>
      <c r="N125" s="84">
        <f>N107+N89</f>
        <v>2723</v>
      </c>
    </row>
    <row r="126" spans="1:16" x14ac:dyDescent="0.25">
      <c r="A126" s="82" t="s">
        <v>1</v>
      </c>
      <c r="B126" s="89" t="s">
        <v>44</v>
      </c>
      <c r="C126" s="84">
        <f>C108+D90</f>
        <v>18008590</v>
      </c>
      <c r="D126" s="84">
        <f t="shared" ref="D126:M126" si="32">D108+E90</f>
        <v>18990844</v>
      </c>
      <c r="E126" s="84">
        <f t="shared" si="32"/>
        <v>14567489</v>
      </c>
      <c r="F126" s="84">
        <f t="shared" si="32"/>
        <v>11396777</v>
      </c>
      <c r="G126" s="84">
        <f t="shared" si="32"/>
        <v>18843413</v>
      </c>
      <c r="H126" s="84">
        <f t="shared" si="32"/>
        <v>18064575</v>
      </c>
      <c r="I126" s="84">
        <f t="shared" si="32"/>
        <v>19734354</v>
      </c>
      <c r="J126" s="84">
        <f t="shared" si="32"/>
        <v>18981528</v>
      </c>
      <c r="K126" s="84">
        <f t="shared" si="32"/>
        <v>18675161</v>
      </c>
      <c r="L126" s="84">
        <f t="shared" si="32"/>
        <v>18411276</v>
      </c>
      <c r="M126" s="84">
        <f t="shared" si="32"/>
        <v>19607508</v>
      </c>
      <c r="N126" s="84">
        <f>N108+N90</f>
        <v>18553083</v>
      </c>
    </row>
    <row r="127" spans="1:16" x14ac:dyDescent="0.25">
      <c r="A127" s="82" t="s">
        <v>40</v>
      </c>
      <c r="B127" s="89" t="s">
        <v>44</v>
      </c>
      <c r="C127" s="84">
        <f t="shared" ref="C127:M127" si="33">C109+D91</f>
        <v>228</v>
      </c>
      <c r="D127" s="84">
        <f t="shared" si="33"/>
        <v>0</v>
      </c>
      <c r="E127" s="84">
        <f t="shared" si="33"/>
        <v>0</v>
      </c>
      <c r="F127" s="84">
        <f t="shared" si="33"/>
        <v>0</v>
      </c>
      <c r="G127" s="84">
        <f t="shared" si="33"/>
        <v>0</v>
      </c>
      <c r="H127" s="84">
        <f t="shared" si="33"/>
        <v>0</v>
      </c>
      <c r="I127" s="84">
        <f t="shared" si="33"/>
        <v>3540</v>
      </c>
      <c r="J127" s="84">
        <f t="shared" si="33"/>
        <v>0</v>
      </c>
      <c r="K127" s="84">
        <f t="shared" si="33"/>
        <v>102</v>
      </c>
      <c r="L127" s="84">
        <f t="shared" si="33"/>
        <v>3257</v>
      </c>
      <c r="M127" s="84">
        <f t="shared" si="33"/>
        <v>1570</v>
      </c>
      <c r="N127" s="84">
        <f>N109+N91</f>
        <v>432</v>
      </c>
    </row>
    <row r="128" spans="1:16" x14ac:dyDescent="0.25">
      <c r="A128" s="82" t="s">
        <v>2</v>
      </c>
      <c r="B128" s="89" t="s">
        <v>44</v>
      </c>
      <c r="C128" s="84">
        <f t="shared" ref="C128:M128" si="34">C110+D92</f>
        <v>1533228</v>
      </c>
      <c r="D128" s="84">
        <f t="shared" si="34"/>
        <v>1518118</v>
      </c>
      <c r="E128" s="84">
        <f t="shared" si="34"/>
        <v>1302550</v>
      </c>
      <c r="F128" s="84">
        <f t="shared" si="34"/>
        <v>1472347</v>
      </c>
      <c r="G128" s="84">
        <f t="shared" si="34"/>
        <v>1640782</v>
      </c>
      <c r="H128" s="84">
        <f t="shared" si="34"/>
        <v>1266353</v>
      </c>
      <c r="I128" s="84">
        <f t="shared" si="34"/>
        <v>1180250</v>
      </c>
      <c r="J128" s="84">
        <f t="shared" si="34"/>
        <v>1821778</v>
      </c>
      <c r="K128" s="84">
        <f>K110+L92</f>
        <v>1617870</v>
      </c>
      <c r="L128" s="84">
        <f t="shared" si="34"/>
        <v>1533663</v>
      </c>
      <c r="M128" s="84">
        <f t="shared" si="34"/>
        <v>1295338</v>
      </c>
      <c r="N128" s="84">
        <f>N110+N92</f>
        <v>1608552</v>
      </c>
    </row>
    <row r="129" spans="1:18" x14ac:dyDescent="0.25">
      <c r="A129" s="82" t="s">
        <v>39</v>
      </c>
      <c r="B129" s="89" t="s">
        <v>44</v>
      </c>
      <c r="C129" s="84">
        <f t="shared" ref="C129:M129" si="35">C111+D93</f>
        <v>0</v>
      </c>
      <c r="D129" s="84">
        <f t="shared" si="35"/>
        <v>0</v>
      </c>
      <c r="E129" s="84">
        <f t="shared" si="35"/>
        <v>0</v>
      </c>
      <c r="F129" s="84">
        <f t="shared" si="35"/>
        <v>0</v>
      </c>
      <c r="G129" s="84">
        <f t="shared" si="35"/>
        <v>0</v>
      </c>
      <c r="H129" s="84">
        <f t="shared" si="35"/>
        <v>26774</v>
      </c>
      <c r="I129" s="84">
        <f t="shared" si="35"/>
        <v>79392</v>
      </c>
      <c r="J129" s="84">
        <f t="shared" si="35"/>
        <v>66136</v>
      </c>
      <c r="K129" s="84">
        <f t="shared" si="35"/>
        <v>59404</v>
      </c>
      <c r="L129" s="84">
        <f t="shared" si="35"/>
        <v>45153</v>
      </c>
      <c r="M129" s="84">
        <f t="shared" si="35"/>
        <v>64394</v>
      </c>
      <c r="N129" s="84">
        <f>N111+N93</f>
        <v>64394</v>
      </c>
    </row>
    <row r="130" spans="1:18" x14ac:dyDescent="0.25">
      <c r="A130" s="82" t="s">
        <v>35</v>
      </c>
      <c r="B130" s="89" t="s">
        <v>44</v>
      </c>
      <c r="C130" s="84">
        <f>C112+D94</f>
        <v>83</v>
      </c>
      <c r="D130" s="84">
        <f t="shared" ref="D130:M130" si="36">D112+E94</f>
        <v>109</v>
      </c>
      <c r="E130" s="84">
        <f t="shared" si="36"/>
        <v>105</v>
      </c>
      <c r="F130" s="84">
        <f t="shared" si="36"/>
        <v>80</v>
      </c>
      <c r="G130" s="84">
        <f t="shared" si="36"/>
        <v>75</v>
      </c>
      <c r="H130" s="84">
        <f t="shared" si="36"/>
        <v>36</v>
      </c>
      <c r="I130" s="84">
        <f t="shared" si="36"/>
        <v>37</v>
      </c>
      <c r="J130" s="84">
        <f t="shared" si="36"/>
        <v>38</v>
      </c>
      <c r="K130" s="84">
        <f t="shared" si="36"/>
        <v>35</v>
      </c>
      <c r="L130" s="84">
        <f t="shared" si="36"/>
        <v>37</v>
      </c>
      <c r="M130" s="84">
        <f t="shared" si="36"/>
        <v>89</v>
      </c>
      <c r="N130" s="84">
        <f>N112</f>
        <v>37</v>
      </c>
    </row>
    <row r="131" spans="1:18" x14ac:dyDescent="0.25">
      <c r="A131" s="82" t="s">
        <v>4</v>
      </c>
      <c r="B131" s="89" t="s">
        <v>44</v>
      </c>
      <c r="C131" s="84">
        <f t="shared" ref="C131:M131" si="37">C113+D95</f>
        <v>9</v>
      </c>
      <c r="D131" s="84">
        <f t="shared" si="37"/>
        <v>970</v>
      </c>
      <c r="E131" s="84">
        <f t="shared" si="37"/>
        <v>51</v>
      </c>
      <c r="F131" s="84">
        <f t="shared" si="37"/>
        <v>1802</v>
      </c>
      <c r="G131" s="84">
        <f t="shared" si="37"/>
        <v>306</v>
      </c>
      <c r="H131" s="84">
        <f t="shared" si="37"/>
        <v>2274</v>
      </c>
      <c r="I131" s="84">
        <f t="shared" si="37"/>
        <v>0</v>
      </c>
      <c r="J131" s="84">
        <f t="shared" si="37"/>
        <v>1730</v>
      </c>
      <c r="K131" s="84">
        <f t="shared" si="37"/>
        <v>1374</v>
      </c>
      <c r="L131" s="84">
        <f t="shared" si="37"/>
        <v>1927</v>
      </c>
      <c r="M131" s="84">
        <f t="shared" si="37"/>
        <v>352</v>
      </c>
      <c r="N131" s="84">
        <f t="shared" ref="N131:N137" si="38">N113</f>
        <v>3025</v>
      </c>
    </row>
    <row r="132" spans="1:18" x14ac:dyDescent="0.25">
      <c r="A132" s="82" t="s">
        <v>5</v>
      </c>
      <c r="B132" s="89" t="s">
        <v>44</v>
      </c>
      <c r="C132" s="84">
        <f t="shared" ref="C132:M132" si="39">C114+D96</f>
        <v>8151</v>
      </c>
      <c r="D132" s="84">
        <f t="shared" si="39"/>
        <v>3398</v>
      </c>
      <c r="E132" s="84">
        <f t="shared" si="39"/>
        <v>1697</v>
      </c>
      <c r="F132" s="84">
        <f t="shared" si="39"/>
        <v>4156</v>
      </c>
      <c r="G132" s="84">
        <f t="shared" si="39"/>
        <v>27146</v>
      </c>
      <c r="H132" s="84">
        <f t="shared" si="39"/>
        <v>9649</v>
      </c>
      <c r="I132" s="84">
        <f t="shared" si="39"/>
        <v>13494</v>
      </c>
      <c r="J132" s="84">
        <f t="shared" si="39"/>
        <v>16958</v>
      </c>
      <c r="K132" s="84">
        <f t="shared" si="39"/>
        <v>14406</v>
      </c>
      <c r="L132" s="84">
        <f t="shared" si="39"/>
        <v>7132</v>
      </c>
      <c r="M132" s="84">
        <f t="shared" si="39"/>
        <v>9861</v>
      </c>
      <c r="N132" s="84">
        <f t="shared" si="38"/>
        <v>4854</v>
      </c>
    </row>
    <row r="133" spans="1:18" x14ac:dyDescent="0.25">
      <c r="A133" s="82" t="s">
        <v>43</v>
      </c>
      <c r="B133" s="144" t="s">
        <v>44</v>
      </c>
      <c r="C133" s="84">
        <f t="shared" ref="C133:M133" si="40">C115+D97</f>
        <v>86153</v>
      </c>
      <c r="D133" s="84">
        <f t="shared" si="40"/>
        <v>89120</v>
      </c>
      <c r="E133" s="84">
        <f t="shared" si="40"/>
        <v>78343</v>
      </c>
      <c r="F133" s="84">
        <f t="shared" si="40"/>
        <v>56979</v>
      </c>
      <c r="G133" s="84">
        <f t="shared" si="40"/>
        <v>31970</v>
      </c>
      <c r="H133" s="84">
        <f t="shared" si="40"/>
        <v>29005</v>
      </c>
      <c r="I133" s="84">
        <f t="shared" si="40"/>
        <v>21999</v>
      </c>
      <c r="J133" s="84">
        <f t="shared" si="40"/>
        <v>31920</v>
      </c>
      <c r="K133" s="84">
        <f t="shared" si="40"/>
        <v>32976</v>
      </c>
      <c r="L133" s="84">
        <f t="shared" si="40"/>
        <v>66574</v>
      </c>
      <c r="M133" s="84">
        <f t="shared" si="40"/>
        <v>77926</v>
      </c>
      <c r="N133" s="84">
        <f t="shared" si="38"/>
        <v>110527</v>
      </c>
    </row>
    <row r="134" spans="1:18" x14ac:dyDescent="0.25">
      <c r="A134" s="82" t="s">
        <v>11</v>
      </c>
      <c r="B134" s="89" t="s">
        <v>44</v>
      </c>
      <c r="C134" s="84">
        <f t="shared" ref="C134:M134" si="41">C116+D98</f>
        <v>124604</v>
      </c>
      <c r="D134" s="84">
        <f t="shared" si="41"/>
        <v>168604</v>
      </c>
      <c r="E134" s="84">
        <f t="shared" si="41"/>
        <v>109563</v>
      </c>
      <c r="F134" s="84">
        <f t="shared" si="41"/>
        <v>57880</v>
      </c>
      <c r="G134" s="84">
        <f t="shared" si="41"/>
        <v>49932</v>
      </c>
      <c r="H134" s="84">
        <f t="shared" si="41"/>
        <v>57403</v>
      </c>
      <c r="I134" s="84">
        <f t="shared" si="41"/>
        <v>109980</v>
      </c>
      <c r="J134" s="84">
        <f t="shared" si="41"/>
        <v>97909</v>
      </c>
      <c r="K134" s="84">
        <f t="shared" si="41"/>
        <v>105595</v>
      </c>
      <c r="L134" s="84">
        <f t="shared" si="41"/>
        <v>113009</v>
      </c>
      <c r="M134" s="84">
        <f t="shared" si="41"/>
        <v>130863</v>
      </c>
      <c r="N134" s="84">
        <f t="shared" si="38"/>
        <v>172129</v>
      </c>
    </row>
    <row r="135" spans="1:18" x14ac:dyDescent="0.25">
      <c r="A135" s="82" t="s">
        <v>6</v>
      </c>
      <c r="B135" s="89" t="s">
        <v>44</v>
      </c>
      <c r="C135" s="84">
        <f t="shared" ref="C135:M135" si="42">C117+D99</f>
        <v>9653</v>
      </c>
      <c r="D135" s="84">
        <f t="shared" si="42"/>
        <v>7350</v>
      </c>
      <c r="E135" s="84">
        <f t="shared" si="42"/>
        <v>3102</v>
      </c>
      <c r="F135" s="84">
        <f t="shared" si="42"/>
        <v>3415</v>
      </c>
      <c r="G135" s="84">
        <f t="shared" si="42"/>
        <v>2460</v>
      </c>
      <c r="H135" s="84">
        <f t="shared" si="42"/>
        <v>1523</v>
      </c>
      <c r="I135" s="84">
        <f t="shared" si="42"/>
        <v>1158</v>
      </c>
      <c r="J135" s="84">
        <f t="shared" si="42"/>
        <v>4437</v>
      </c>
      <c r="K135" s="84">
        <f t="shared" si="42"/>
        <v>1867</v>
      </c>
      <c r="L135" s="84">
        <f t="shared" si="42"/>
        <v>7145</v>
      </c>
      <c r="M135" s="84">
        <f t="shared" si="42"/>
        <v>5418</v>
      </c>
      <c r="N135" s="84">
        <f>N117+N99</f>
        <v>2691</v>
      </c>
    </row>
    <row r="136" spans="1:18" x14ac:dyDescent="0.25">
      <c r="A136" s="83" t="s">
        <v>7</v>
      </c>
      <c r="B136" s="89" t="s">
        <v>44</v>
      </c>
      <c r="C136" s="84">
        <f t="shared" ref="C136:M136" si="43">C118+D100</f>
        <v>23186</v>
      </c>
      <c r="D136" s="84">
        <f t="shared" si="43"/>
        <v>22728</v>
      </c>
      <c r="E136" s="84">
        <f t="shared" si="43"/>
        <v>24222</v>
      </c>
      <c r="F136" s="84">
        <f t="shared" si="43"/>
        <v>27198</v>
      </c>
      <c r="G136" s="84">
        <f t="shared" si="43"/>
        <v>29468</v>
      </c>
      <c r="H136" s="84">
        <f t="shared" si="43"/>
        <v>29879</v>
      </c>
      <c r="I136" s="84">
        <f t="shared" si="43"/>
        <v>31077</v>
      </c>
      <c r="J136" s="84">
        <f t="shared" si="43"/>
        <v>34858</v>
      </c>
      <c r="K136" s="84">
        <f t="shared" si="43"/>
        <v>30390</v>
      </c>
      <c r="L136" s="84">
        <f t="shared" si="43"/>
        <v>33296</v>
      </c>
      <c r="M136" s="84">
        <f t="shared" si="43"/>
        <v>35905</v>
      </c>
      <c r="N136" s="84">
        <f t="shared" si="38"/>
        <v>0</v>
      </c>
    </row>
    <row r="137" spans="1:18" x14ac:dyDescent="0.25">
      <c r="A137" s="83" t="s">
        <v>30</v>
      </c>
      <c r="B137" s="89" t="s">
        <v>44</v>
      </c>
      <c r="C137" s="84">
        <f t="shared" ref="C137:M137" si="44">C119+D101</f>
        <v>475</v>
      </c>
      <c r="D137" s="84">
        <f t="shared" si="44"/>
        <v>497</v>
      </c>
      <c r="E137" s="84">
        <f t="shared" si="44"/>
        <v>640</v>
      </c>
      <c r="F137" s="84">
        <f t="shared" si="44"/>
        <v>587</v>
      </c>
      <c r="G137" s="84">
        <f t="shared" si="44"/>
        <v>750</v>
      </c>
      <c r="H137" s="84">
        <f t="shared" si="44"/>
        <v>803</v>
      </c>
      <c r="I137" s="84">
        <f t="shared" si="44"/>
        <v>811</v>
      </c>
      <c r="J137" s="84">
        <f t="shared" si="44"/>
        <v>557</v>
      </c>
      <c r="K137" s="84">
        <f t="shared" si="44"/>
        <v>746</v>
      </c>
      <c r="L137" s="84">
        <f t="shared" si="44"/>
        <v>19</v>
      </c>
      <c r="M137" s="84">
        <f t="shared" si="44"/>
        <v>0</v>
      </c>
      <c r="N137" s="84">
        <f t="shared" si="38"/>
        <v>32524</v>
      </c>
    </row>
    <row r="138" spans="1:18" x14ac:dyDescent="0.25">
      <c r="A138" s="83" t="s">
        <v>29</v>
      </c>
      <c r="B138" s="89" t="s">
        <v>44</v>
      </c>
      <c r="C138" s="84">
        <v>2069981</v>
      </c>
      <c r="D138" s="84">
        <v>2323544</v>
      </c>
      <c r="E138" s="84">
        <v>1664827</v>
      </c>
      <c r="F138" s="84">
        <v>1209492</v>
      </c>
      <c r="G138" s="84">
        <v>600532</v>
      </c>
      <c r="H138" s="84">
        <v>470262</v>
      </c>
      <c r="I138" s="84">
        <v>443597</v>
      </c>
      <c r="J138" s="84">
        <v>395656</v>
      </c>
      <c r="K138" s="84">
        <v>507368</v>
      </c>
      <c r="L138" s="84">
        <v>1023969</v>
      </c>
      <c r="M138" s="84">
        <v>1356552</v>
      </c>
      <c r="N138" s="94">
        <v>2182044</v>
      </c>
    </row>
    <row r="139" spans="1:18" x14ac:dyDescent="0.25">
      <c r="A139" s="83" t="s">
        <v>27</v>
      </c>
      <c r="B139" s="89" t="s">
        <v>44</v>
      </c>
      <c r="C139" s="84">
        <f>SUM(C124:C138)</f>
        <v>32748776</v>
      </c>
      <c r="D139" s="84">
        <f t="shared" ref="D139:N139" si="45">SUM(D124:D138)</f>
        <v>33762301</v>
      </c>
      <c r="E139" s="84">
        <f>SUM(E124:E138)</f>
        <v>28737020</v>
      </c>
      <c r="F139" s="84">
        <f>SUM(F124:F138)</f>
        <v>25090098</v>
      </c>
      <c r="G139" s="84">
        <f t="shared" si="45"/>
        <v>33948943</v>
      </c>
      <c r="H139" s="84">
        <f t="shared" si="45"/>
        <v>32829021</v>
      </c>
      <c r="I139" s="84">
        <f t="shared" si="45"/>
        <v>35548230</v>
      </c>
      <c r="J139" s="84">
        <f t="shared" si="45"/>
        <v>35069344</v>
      </c>
      <c r="K139" s="84">
        <f t="shared" si="45"/>
        <v>33088834</v>
      </c>
      <c r="L139" s="84">
        <f t="shared" si="45"/>
        <v>33247812</v>
      </c>
      <c r="M139" s="84">
        <f t="shared" si="45"/>
        <v>33625143</v>
      </c>
      <c r="N139" s="84">
        <f t="shared" si="45"/>
        <v>34368695</v>
      </c>
    </row>
    <row r="140" spans="1:18" x14ac:dyDescent="0.25">
      <c r="C140" s="141"/>
      <c r="D140" s="141"/>
      <c r="E140" s="141"/>
      <c r="F140" s="141"/>
      <c r="G140" s="141"/>
      <c r="H140" s="141"/>
      <c r="I140" s="141"/>
      <c r="J140" s="141"/>
      <c r="K140" s="141"/>
      <c r="L140" s="141"/>
      <c r="M140" s="141"/>
      <c r="N140" s="81"/>
    </row>
    <row r="141" spans="1:18" x14ac:dyDescent="0.25">
      <c r="C141" s="45"/>
    </row>
    <row r="142" spans="1:18" ht="13" x14ac:dyDescent="0.3">
      <c r="A142" s="56"/>
      <c r="B142" s="61" t="s">
        <v>15</v>
      </c>
      <c r="C142" s="58">
        <v>2</v>
      </c>
      <c r="D142" s="47">
        <v>3</v>
      </c>
      <c r="E142" s="47">
        <v>4</v>
      </c>
      <c r="F142" s="47">
        <v>5</v>
      </c>
      <c r="G142" s="47">
        <v>6</v>
      </c>
      <c r="H142" s="47">
        <v>7</v>
      </c>
      <c r="I142" s="47">
        <v>8</v>
      </c>
      <c r="J142" s="46">
        <v>9</v>
      </c>
      <c r="K142" s="46">
        <v>10</v>
      </c>
      <c r="L142" s="46">
        <v>11</v>
      </c>
      <c r="M142" s="46">
        <v>12</v>
      </c>
      <c r="N142" s="46">
        <v>1</v>
      </c>
    </row>
    <row r="143" spans="1:18" x14ac:dyDescent="0.25">
      <c r="A143" s="57" t="s">
        <v>21</v>
      </c>
      <c r="B143" s="54" t="s">
        <v>44</v>
      </c>
      <c r="C143" s="59">
        <v>32666486.23</v>
      </c>
      <c r="D143" s="49">
        <v>31244536.100000001</v>
      </c>
      <c r="E143" s="49">
        <v>33900196.32</v>
      </c>
      <c r="F143" s="49">
        <v>25412247.949999999</v>
      </c>
      <c r="G143" s="49">
        <v>33343563.399999999</v>
      </c>
      <c r="H143" s="149">
        <v>32969072.229999997</v>
      </c>
      <c r="I143" s="49">
        <v>34880361.670000002</v>
      </c>
      <c r="J143" s="49">
        <v>33790988.189999998</v>
      </c>
      <c r="K143" s="49">
        <v>33107740.91</v>
      </c>
      <c r="L143" s="49">
        <v>34229151.280000001</v>
      </c>
      <c r="M143" s="149">
        <v>33872008.600000001</v>
      </c>
      <c r="N143" s="50">
        <v>34087388.759999998</v>
      </c>
      <c r="O143" s="45"/>
    </row>
    <row r="144" spans="1:18" x14ac:dyDescent="0.25">
      <c r="A144" s="51" t="s">
        <v>8</v>
      </c>
      <c r="B144" s="60" t="s">
        <v>44</v>
      </c>
      <c r="C144" s="53">
        <f>C124/C139*$C$143</f>
        <v>10852392.861876857</v>
      </c>
      <c r="D144" s="53">
        <f>D124/D$139*D$143</f>
        <v>9842054.0292258877</v>
      </c>
      <c r="E144" s="53">
        <f t="shared" ref="E144:M144" si="46">E124/E$139*E$143</f>
        <v>12957281.386293445</v>
      </c>
      <c r="F144" s="53">
        <f t="shared" si="46"/>
        <v>10998311.106348954</v>
      </c>
      <c r="G144" s="53">
        <f t="shared" si="46"/>
        <v>12494874.360863565</v>
      </c>
      <c r="H144" s="53">
        <f>H124/H$139*H$143</f>
        <v>12925049.06395171</v>
      </c>
      <c r="I144" s="53">
        <f t="shared" si="46"/>
        <v>13662637.969333611</v>
      </c>
      <c r="J144" s="53">
        <f t="shared" si="46"/>
        <v>13112380.081656137</v>
      </c>
      <c r="K144" s="53">
        <f t="shared" si="46"/>
        <v>12045004.56709761</v>
      </c>
      <c r="L144" s="53">
        <f t="shared" si="46"/>
        <v>12354379.268466877</v>
      </c>
      <c r="M144" s="53">
        <f t="shared" si="46"/>
        <v>11119440.584393648</v>
      </c>
      <c r="N144" s="53">
        <f>N124/N$139*N$143</f>
        <v>11536475.216528203</v>
      </c>
      <c r="O144" s="45">
        <f>N144/1000</f>
        <v>11536.475216528203</v>
      </c>
      <c r="P144" s="236">
        <f>SUM(C144:N144)/1000000</f>
        <v>143.90028049603649</v>
      </c>
      <c r="Q144">
        <f>P144*P121</f>
        <v>72.094724914907047</v>
      </c>
      <c r="R144" s="236">
        <f>P144-Q144</f>
        <v>71.80555558112944</v>
      </c>
    </row>
    <row r="145" spans="1:16" x14ac:dyDescent="0.25">
      <c r="A145" s="51" t="s">
        <v>0</v>
      </c>
      <c r="B145" s="60" t="s">
        <v>44</v>
      </c>
      <c r="C145" s="53">
        <f>C125/$C$139*$C$143</f>
        <v>4692.1799833349496</v>
      </c>
      <c r="D145" s="53">
        <f>D125/D$139*D$143</f>
        <v>1727.7717208522015</v>
      </c>
      <c r="E145" s="53">
        <f>E125/E$139*E$143</f>
        <v>720.77828360491105</v>
      </c>
      <c r="F145" s="53">
        <f>F125/F$139*F$143</f>
        <v>505.40702260509306</v>
      </c>
      <c r="G145" s="53">
        <f>G125/G$139*G$143</f>
        <v>373.22381707141807</v>
      </c>
      <c r="H145" s="53">
        <f>H125/H$139*H$143</f>
        <v>342.45473328095892</v>
      </c>
      <c r="I145" s="53">
        <f t="shared" ref="I145:N145" si="47">I125/I$139*I$143</f>
        <v>4218.2318168676757</v>
      </c>
      <c r="J145" s="53">
        <f t="shared" si="47"/>
        <v>7131.2170422745858</v>
      </c>
      <c r="K145" s="53">
        <f t="shared" si="47"/>
        <v>3415.9507544672019</v>
      </c>
      <c r="L145" s="53">
        <f t="shared" si="47"/>
        <v>1206.5926413491511</v>
      </c>
      <c r="M145" s="53">
        <f t="shared" si="47"/>
        <v>974.09942066863482</v>
      </c>
      <c r="N145" s="53">
        <f t="shared" si="47"/>
        <v>2700.7123661075871</v>
      </c>
      <c r="O145" s="45">
        <f t="shared" ref="O145:O158" si="48">N145/1000</f>
        <v>2.7007123661075871</v>
      </c>
      <c r="P145" s="236">
        <f t="shared" ref="P145:P158" si="49">SUM(C145:N145)/1000000</f>
        <v>2.8008619602484363E-2</v>
      </c>
    </row>
    <row r="146" spans="1:16" x14ac:dyDescent="0.25">
      <c r="A146" s="51" t="s">
        <v>1</v>
      </c>
      <c r="B146" s="60" t="s">
        <v>44</v>
      </c>
      <c r="C146" s="53">
        <f t="shared" ref="C146:C157" si="50">C126/$C$139*$C$143</f>
        <v>17963338.759797182</v>
      </c>
      <c r="D146" s="53">
        <f t="shared" ref="D146:N146" si="51">D126/D$139*D$143</f>
        <v>17574634.825021803</v>
      </c>
      <c r="E146" s="53">
        <f t="shared" si="51"/>
        <v>17184827.688794471</v>
      </c>
      <c r="F146" s="53">
        <f t="shared" si="51"/>
        <v>11543108.478685781</v>
      </c>
      <c r="G146" s="53">
        <f t="shared" si="51"/>
        <v>18507396.122403108</v>
      </c>
      <c r="H146" s="53">
        <f t="shared" si="51"/>
        <v>18141639.922166798</v>
      </c>
      <c r="I146" s="53">
        <f t="shared" si="51"/>
        <v>19363591.516196761</v>
      </c>
      <c r="J146" s="53">
        <f t="shared" si="51"/>
        <v>18289608.966627784</v>
      </c>
      <c r="K146" s="53">
        <f t="shared" si="51"/>
        <v>18685831.958918121</v>
      </c>
      <c r="L146" s="53">
        <f t="shared" si="51"/>
        <v>18954701.484170847</v>
      </c>
      <c r="M146" s="53">
        <f t="shared" si="51"/>
        <v>19751460.37596238</v>
      </c>
      <c r="N146" s="53">
        <f t="shared" si="51"/>
        <v>18401226.840808097</v>
      </c>
      <c r="O146" s="45">
        <f t="shared" si="48"/>
        <v>18401.226840808096</v>
      </c>
      <c r="P146" s="236">
        <f t="shared" si="49"/>
        <v>214.36136693955314</v>
      </c>
    </row>
    <row r="147" spans="1:16" x14ac:dyDescent="0.25">
      <c r="A147" s="51" t="s">
        <v>40</v>
      </c>
      <c r="B147" s="60" t="s">
        <v>44</v>
      </c>
      <c r="C147" s="53">
        <f t="shared" si="50"/>
        <v>227.42709102898991</v>
      </c>
      <c r="D147" s="53">
        <f t="shared" ref="D147:N147" si="52">D127/D$139*D$143</f>
        <v>0</v>
      </c>
      <c r="E147" s="53">
        <f t="shared" si="52"/>
        <v>0</v>
      </c>
      <c r="F147" s="53">
        <f t="shared" si="52"/>
        <v>0</v>
      </c>
      <c r="G147" s="53">
        <f t="shared" si="52"/>
        <v>0</v>
      </c>
      <c r="H147" s="53">
        <f t="shared" si="52"/>
        <v>0</v>
      </c>
      <c r="I147" s="53">
        <f t="shared" si="52"/>
        <v>3473.4916565972485</v>
      </c>
      <c r="J147" s="53">
        <f t="shared" si="52"/>
        <v>0</v>
      </c>
      <c r="K147" s="53">
        <f t="shared" si="52"/>
        <v>102.0582826466475</v>
      </c>
      <c r="L147" s="53">
        <f t="shared" si="52"/>
        <v>3353.1333045001579</v>
      </c>
      <c r="M147" s="53">
        <f t="shared" si="52"/>
        <v>1581.5264637536263</v>
      </c>
      <c r="N147" s="53">
        <f t="shared" si="52"/>
        <v>428.46409921354302</v>
      </c>
      <c r="O147" s="45">
        <f t="shared" si="48"/>
        <v>0.428464099213543</v>
      </c>
      <c r="P147" s="236">
        <f t="shared" si="49"/>
        <v>9.166100897740212E-3</v>
      </c>
    </row>
    <row r="148" spans="1:16" x14ac:dyDescent="0.25">
      <c r="A148" s="51" t="s">
        <v>2</v>
      </c>
      <c r="B148" s="60" t="s">
        <v>44</v>
      </c>
      <c r="C148" s="53">
        <f t="shared" si="50"/>
        <v>1529375.3680885795</v>
      </c>
      <c r="D148" s="53">
        <f t="shared" ref="D148:N148" si="53">D128/D$139*D$143</f>
        <v>1404906.989457259</v>
      </c>
      <c r="E148" s="53">
        <f t="shared" si="53"/>
        <v>1536578.9743200932</v>
      </c>
      <c r="F148" s="53">
        <f t="shared" si="53"/>
        <v>1491251.5300832484</v>
      </c>
      <c r="G148" s="53">
        <f t="shared" si="53"/>
        <v>1611523.4763738827</v>
      </c>
      <c r="H148" s="53">
        <f t="shared" si="53"/>
        <v>1271755.3632098013</v>
      </c>
      <c r="I148" s="53">
        <f t="shared" si="53"/>
        <v>1158075.8552821758</v>
      </c>
      <c r="J148" s="53">
        <f t="shared" si="53"/>
        <v>1755370.1284746535</v>
      </c>
      <c r="K148" s="53">
        <f t="shared" si="53"/>
        <v>1618794.4484856038</v>
      </c>
      <c r="L148" s="53">
        <f t="shared" si="53"/>
        <v>1578930.4523118285</v>
      </c>
      <c r="M148" s="53">
        <f t="shared" si="53"/>
        <v>1304847.9786660476</v>
      </c>
      <c r="N148" s="53">
        <f t="shared" si="53"/>
        <v>1595386.0734216273</v>
      </c>
      <c r="O148" s="45">
        <f t="shared" si="48"/>
        <v>1595.3860734216273</v>
      </c>
      <c r="P148" s="236">
        <f t="shared" si="49"/>
        <v>17.856796638174803</v>
      </c>
    </row>
    <row r="149" spans="1:16" x14ac:dyDescent="0.25">
      <c r="A149" s="51" t="s">
        <v>39</v>
      </c>
      <c r="B149" s="60" t="s">
        <v>44</v>
      </c>
      <c r="C149" s="53">
        <f t="shared" si="50"/>
        <v>0</v>
      </c>
      <c r="D149" s="53">
        <f t="shared" ref="D149:N149" si="54">D129/D$139*D$143</f>
        <v>0</v>
      </c>
      <c r="E149" s="53">
        <f t="shared" si="54"/>
        <v>0</v>
      </c>
      <c r="F149" s="53">
        <f t="shared" si="54"/>
        <v>0</v>
      </c>
      <c r="G149" s="53">
        <f t="shared" si="54"/>
        <v>0</v>
      </c>
      <c r="H149" s="53">
        <f t="shared" si="54"/>
        <v>26888.220025995292</v>
      </c>
      <c r="I149" s="53">
        <f t="shared" si="54"/>
        <v>77900.409491686078</v>
      </c>
      <c r="J149" s="53">
        <f t="shared" si="54"/>
        <v>63725.195285484668</v>
      </c>
      <c r="K149" s="53">
        <f t="shared" si="54"/>
        <v>59437.943356288706</v>
      </c>
      <c r="L149" s="53">
        <f t="shared" si="54"/>
        <v>46485.731685015548</v>
      </c>
      <c r="M149" s="53">
        <f t="shared" si="54"/>
        <v>64866.761214618477</v>
      </c>
      <c r="N149" s="53">
        <f t="shared" si="54"/>
        <v>63866.93797397428</v>
      </c>
      <c r="O149" s="45">
        <f t="shared" si="48"/>
        <v>63.866937973974281</v>
      </c>
      <c r="P149" s="236">
        <f t="shared" si="49"/>
        <v>0.40317119903306303</v>
      </c>
    </row>
    <row r="150" spans="1:16" x14ac:dyDescent="0.25">
      <c r="A150" s="51" t="s">
        <v>35</v>
      </c>
      <c r="B150" s="60" t="s">
        <v>44</v>
      </c>
      <c r="C150" s="53">
        <f t="shared" si="50"/>
        <v>82.791441032483178</v>
      </c>
      <c r="D150" s="53">
        <f t="shared" ref="D150:N150" si="55">D130/D$139*D$143</f>
        <v>100.87151450074448</v>
      </c>
      <c r="E150" s="53">
        <f t="shared" si="55"/>
        <v>123.86533515305345</v>
      </c>
      <c r="F150" s="53">
        <f t="shared" si="55"/>
        <v>81.027177972760413</v>
      </c>
      <c r="G150" s="53">
        <f t="shared" si="55"/>
        <v>73.66259547462198</v>
      </c>
      <c r="H150" s="53">
        <f t="shared" si="55"/>
        <v>36.153578880101236</v>
      </c>
      <c r="I150" s="53">
        <f t="shared" si="55"/>
        <v>36.304856297767849</v>
      </c>
      <c r="J150" s="53">
        <f t="shared" si="55"/>
        <v>36.614815242052998</v>
      </c>
      <c r="K150" s="53">
        <f t="shared" si="55"/>
        <v>35.019998947379051</v>
      </c>
      <c r="L150" s="53">
        <f t="shared" si="55"/>
        <v>38.092088506756475</v>
      </c>
      <c r="M150" s="53">
        <f t="shared" si="55"/>
        <v>89.653411002594112</v>
      </c>
      <c r="N150" s="53">
        <f t="shared" si="55"/>
        <v>36.69715664560438</v>
      </c>
      <c r="O150" s="45">
        <f t="shared" si="48"/>
        <v>3.6697156645604377E-2</v>
      </c>
      <c r="P150" s="236">
        <f t="shared" si="49"/>
        <v>7.7075396965591958E-4</v>
      </c>
    </row>
    <row r="151" spans="1:16" x14ac:dyDescent="0.25">
      <c r="A151" s="51" t="s">
        <v>4</v>
      </c>
      <c r="B151" s="60" t="s">
        <v>44</v>
      </c>
      <c r="C151" s="53">
        <f t="shared" si="50"/>
        <v>8.9773851721969695</v>
      </c>
      <c r="D151" s="53">
        <f t="shared" ref="D151:N151" si="56">D131/D$139*D$143</f>
        <v>897.66393638277214</v>
      </c>
      <c r="E151" s="53">
        <f t="shared" si="56"/>
        <v>60.163162788625961</v>
      </c>
      <c r="F151" s="53">
        <f t="shared" si="56"/>
        <v>1825.137183836428</v>
      </c>
      <c r="G151" s="53">
        <f t="shared" si="56"/>
        <v>300.54338953645777</v>
      </c>
      <c r="H151" s="53">
        <f t="shared" si="56"/>
        <v>2283.7010659263947</v>
      </c>
      <c r="I151" s="53">
        <f t="shared" si="56"/>
        <v>0</v>
      </c>
      <c r="J151" s="53">
        <f t="shared" si="56"/>
        <v>1666.937641282939</v>
      </c>
      <c r="K151" s="53">
        <f t="shared" si="56"/>
        <v>1374.7851015342517</v>
      </c>
      <c r="L151" s="53">
        <f t="shared" si="56"/>
        <v>1983.8771500681007</v>
      </c>
      <c r="M151" s="53">
        <f t="shared" si="56"/>
        <v>354.58427722374296</v>
      </c>
      <c r="N151" s="53">
        <f t="shared" si="56"/>
        <v>3000.2405095392764</v>
      </c>
      <c r="O151" s="45">
        <f t="shared" si="48"/>
        <v>3.0002405095392763</v>
      </c>
      <c r="P151" s="236">
        <f t="shared" si="49"/>
        <v>1.3756610803291188E-2</v>
      </c>
    </row>
    <row r="152" spans="1:16" x14ac:dyDescent="0.25">
      <c r="A152" s="51" t="s">
        <v>5</v>
      </c>
      <c r="B152" s="60" t="s">
        <v>44</v>
      </c>
      <c r="C152" s="53">
        <f t="shared" si="50"/>
        <v>8130.5185042863895</v>
      </c>
      <c r="D152" s="53">
        <f t="shared" ref="D152:N152" si="57">D132/D$139*D$143</f>
        <v>3144.6000575553194</v>
      </c>
      <c r="E152" s="53">
        <f t="shared" si="57"/>
        <v>2001.8997500450637</v>
      </c>
      <c r="F152" s="53">
        <f t="shared" si="57"/>
        <v>4209.3618956849032</v>
      </c>
      <c r="G152" s="53">
        <f t="shared" si="57"/>
        <v>26661.930890054515</v>
      </c>
      <c r="H152" s="53">
        <f t="shared" si="57"/>
        <v>9690.1634059471344</v>
      </c>
      <c r="I152" s="53">
        <f t="shared" si="57"/>
        <v>13240.479213029172</v>
      </c>
      <c r="J152" s="53">
        <f t="shared" si="57"/>
        <v>16339.843075650915</v>
      </c>
      <c r="K152" s="53">
        <f t="shared" si="57"/>
        <v>14414.231566741215</v>
      </c>
      <c r="L152" s="53">
        <f t="shared" si="57"/>
        <v>7342.507438653708</v>
      </c>
      <c r="M152" s="53">
        <f t="shared" si="57"/>
        <v>9933.3964707480955</v>
      </c>
      <c r="N152" s="53">
        <f t="shared" si="57"/>
        <v>4814.2702258855043</v>
      </c>
      <c r="O152" s="45">
        <f t="shared" si="48"/>
        <v>4.8142702258855046</v>
      </c>
      <c r="P152" s="236">
        <f t="shared" si="49"/>
        <v>0.11992320249428193</v>
      </c>
    </row>
    <row r="153" spans="1:16" x14ac:dyDescent="0.25">
      <c r="A153" s="51" t="s">
        <v>43</v>
      </c>
      <c r="B153" s="60" t="s">
        <v>44</v>
      </c>
      <c r="C153" s="53">
        <f t="shared" si="50"/>
        <v>85936.51830447618</v>
      </c>
      <c r="D153" s="53">
        <f t="shared" ref="D153:N153" si="58">D133/D$139*D$143</f>
        <v>82474.030938590353</v>
      </c>
      <c r="E153" s="53">
        <f t="shared" si="58"/>
        <v>92418.875732339671</v>
      </c>
      <c r="F153" s="53">
        <f t="shared" si="58"/>
        <v>57710.594671373932</v>
      </c>
      <c r="G153" s="53">
        <f t="shared" si="58"/>
        <v>31399.909030982202</v>
      </c>
      <c r="H153" s="53">
        <f t="shared" si="58"/>
        <v>29128.737650481562</v>
      </c>
      <c r="I153" s="53">
        <f t="shared" si="58"/>
        <v>21585.69009985392</v>
      </c>
      <c r="J153" s="53">
        <f t="shared" si="58"/>
        <v>30756.444803324517</v>
      </c>
      <c r="K153" s="53">
        <f t="shared" si="58"/>
        <v>32994.842436822044</v>
      </c>
      <c r="L153" s="53">
        <f t="shared" si="58"/>
        <v>68538.991898616368</v>
      </c>
      <c r="M153" s="53">
        <f t="shared" si="58"/>
        <v>78498.109053799417</v>
      </c>
      <c r="N153" s="53">
        <f t="shared" si="58"/>
        <v>109622.34142077608</v>
      </c>
      <c r="O153" s="45">
        <f t="shared" si="48"/>
        <v>109.62234142077608</v>
      </c>
      <c r="P153" s="236">
        <f t="shared" si="49"/>
        <v>0.72106508604143615</v>
      </c>
    </row>
    <row r="154" spans="1:16" x14ac:dyDescent="0.25">
      <c r="A154" s="51" t="s">
        <v>11</v>
      </c>
      <c r="B154" s="60" t="s">
        <v>44</v>
      </c>
      <c r="C154" s="53">
        <f>C134/$C$139*$C$143</f>
        <v>124290.90022182569</v>
      </c>
      <c r="D154" s="53">
        <f t="shared" ref="D154:N154" si="59">D134/D$139*D$143</f>
        <v>156030.6498246195</v>
      </c>
      <c r="E154" s="53">
        <f t="shared" si="59"/>
        <v>129248.16871784757</v>
      </c>
      <c r="F154" s="53">
        <f t="shared" si="59"/>
        <v>58623.163263292161</v>
      </c>
      <c r="G154" s="53">
        <f t="shared" si="59"/>
        <v>49041.609563184335</v>
      </c>
      <c r="H154" s="53">
        <f t="shared" si="59"/>
        <v>57647.885790401422</v>
      </c>
      <c r="I154" s="53">
        <f t="shared" si="59"/>
        <v>107913.732314284</v>
      </c>
      <c r="J154" s="53">
        <f t="shared" si="59"/>
        <v>94339.99856668862</v>
      </c>
      <c r="K154" s="53">
        <f t="shared" si="59"/>
        <v>105655.33682424259</v>
      </c>
      <c r="L154" s="53">
        <f t="shared" si="59"/>
        <v>116344.56297459576</v>
      </c>
      <c r="M154" s="53">
        <f t="shared" si="59"/>
        <v>131823.75644980304</v>
      </c>
      <c r="N154" s="53">
        <f t="shared" si="59"/>
        <v>170720.13179057394</v>
      </c>
      <c r="O154" s="45">
        <f t="shared" si="48"/>
        <v>170.72013179057393</v>
      </c>
      <c r="P154" s="236">
        <f t="shared" si="49"/>
        <v>1.3016798963013585</v>
      </c>
    </row>
    <row r="155" spans="1:16" x14ac:dyDescent="0.25">
      <c r="A155" s="51" t="s">
        <v>6</v>
      </c>
      <c r="B155" s="60" t="s">
        <v>44</v>
      </c>
      <c r="C155" s="53">
        <f t="shared" si="50"/>
        <v>9628.7443408019299</v>
      </c>
      <c r="D155" s="53">
        <f t="shared" ref="D155:N155" si="60">D135/D$139*D$143</f>
        <v>6801.8865282612105</v>
      </c>
      <c r="E155" s="53">
        <f t="shared" si="60"/>
        <v>3659.335901378779</v>
      </c>
      <c r="F155" s="53">
        <f t="shared" si="60"/>
        <v>3458.8476597122099</v>
      </c>
      <c r="G155" s="53">
        <f t="shared" si="60"/>
        <v>2416.1331315676011</v>
      </c>
      <c r="H155" s="53">
        <f t="shared" si="60"/>
        <v>1529.4972398442826</v>
      </c>
      <c r="I155" s="53">
        <f t="shared" si="60"/>
        <v>1136.2438808868965</v>
      </c>
      <c r="J155" s="53">
        <f t="shared" si="60"/>
        <v>4275.2614533944516</v>
      </c>
      <c r="K155" s="53">
        <f t="shared" si="60"/>
        <v>1868.066800993048</v>
      </c>
      <c r="L155" s="53">
        <f t="shared" si="60"/>
        <v>7355.8911454263525</v>
      </c>
      <c r="M155" s="53">
        <f t="shared" si="60"/>
        <v>5457.777312494999</v>
      </c>
      <c r="N155" s="53">
        <f t="shared" si="60"/>
        <v>2668.9742846843615</v>
      </c>
      <c r="O155" s="45">
        <f t="shared" si="48"/>
        <v>2.6689742846843614</v>
      </c>
      <c r="P155" s="236">
        <f t="shared" si="49"/>
        <v>5.0256659679446113E-2</v>
      </c>
    </row>
    <row r="156" spans="1:16" x14ac:dyDescent="0.25">
      <c r="A156" s="52" t="s">
        <v>7</v>
      </c>
      <c r="B156" s="60" t="s">
        <v>44</v>
      </c>
      <c r="C156" s="53">
        <f t="shared" si="50"/>
        <v>23127.739178062104</v>
      </c>
      <c r="D156" s="53">
        <f t="shared" ref="D156:N156" si="61">D136/D$139*D$143</f>
        <v>21033.098913513033</v>
      </c>
      <c r="E156" s="53">
        <f t="shared" si="61"/>
        <v>28573.96331502153</v>
      </c>
      <c r="F156" s="53">
        <f t="shared" si="61"/>
        <v>27547.21483128922</v>
      </c>
      <c r="G156" s="53">
        <f t="shared" si="61"/>
        <v>28942.524845948814</v>
      </c>
      <c r="H156" s="53">
        <f t="shared" si="61"/>
        <v>30006.46620440402</v>
      </c>
      <c r="I156" s="53">
        <f t="shared" si="61"/>
        <v>30493.13565312788</v>
      </c>
      <c r="J156" s="53">
        <f t="shared" si="61"/>
        <v>33587.348150196929</v>
      </c>
      <c r="K156" s="53">
        <f t="shared" si="61"/>
        <v>30407.364800309977</v>
      </c>
      <c r="L156" s="53">
        <f t="shared" si="61"/>
        <v>34278.761592458482</v>
      </c>
      <c r="M156" s="53">
        <f t="shared" si="61"/>
        <v>36168.603618518442</v>
      </c>
      <c r="N156" s="53">
        <f t="shared" si="61"/>
        <v>0</v>
      </c>
      <c r="O156" s="45">
        <f t="shared" si="48"/>
        <v>0</v>
      </c>
      <c r="P156" s="236">
        <f t="shared" si="49"/>
        <v>0.32416622110285043</v>
      </c>
    </row>
    <row r="157" spans="1:16" x14ac:dyDescent="0.25">
      <c r="A157" s="52" t="s">
        <v>30</v>
      </c>
      <c r="B157" s="60" t="s">
        <v>44</v>
      </c>
      <c r="C157" s="53">
        <f t="shared" si="50"/>
        <v>473.80643964372899</v>
      </c>
      <c r="D157" s="53">
        <f t="shared" ref="D157:N157" si="62">D137/D$139*D$143</f>
        <v>459.93708905385336</v>
      </c>
      <c r="E157" s="53">
        <f t="shared" si="62"/>
        <v>754.98870950432581</v>
      </c>
      <c r="F157" s="53">
        <f t="shared" si="62"/>
        <v>594.53691837512952</v>
      </c>
      <c r="G157" s="53">
        <f t="shared" si="62"/>
        <v>736.62595474621992</v>
      </c>
      <c r="H157" s="53">
        <f t="shared" si="62"/>
        <v>806.42566224225811</v>
      </c>
      <c r="I157" s="53">
        <f t="shared" si="62"/>
        <v>795.76320155377641</v>
      </c>
      <c r="J157" s="53">
        <f t="shared" si="62"/>
        <v>536.6961076269348</v>
      </c>
      <c r="K157" s="53">
        <f t="shared" si="62"/>
        <v>746.42626327842186</v>
      </c>
      <c r="L157" s="53">
        <f t="shared" si="62"/>
        <v>19.560802206172244</v>
      </c>
      <c r="M157" s="53">
        <f t="shared" si="62"/>
        <v>0</v>
      </c>
      <c r="N157" s="53">
        <f t="shared" si="62"/>
        <v>32257.792506530724</v>
      </c>
      <c r="O157" s="45">
        <f t="shared" si="48"/>
        <v>32.257792506530727</v>
      </c>
      <c r="P157" s="236">
        <f t="shared" si="49"/>
        <v>3.8182559654761541E-2</v>
      </c>
    </row>
    <row r="158" spans="1:16" x14ac:dyDescent="0.25">
      <c r="A158" s="52" t="s">
        <v>29</v>
      </c>
      <c r="B158" s="60" t="s">
        <v>44</v>
      </c>
      <c r="C158" s="53">
        <f>C138/$C$139*$C$143</f>
        <v>2064779.6373477175</v>
      </c>
      <c r="D158" s="53">
        <f t="shared" ref="D158:N158" si="63">D138/D$139*D$143</f>
        <v>2150269.7457717238</v>
      </c>
      <c r="E158" s="53">
        <f t="shared" si="63"/>
        <v>1963946.2316843097</v>
      </c>
      <c r="F158" s="53">
        <f t="shared" si="63"/>
        <v>1225021.5442578741</v>
      </c>
      <c r="G158" s="53">
        <f t="shared" si="63"/>
        <v>589823.27714087593</v>
      </c>
      <c r="H158" s="53">
        <f t="shared" si="63"/>
        <v>472268.17531428242</v>
      </c>
      <c r="I158" s="53">
        <f t="shared" si="63"/>
        <v>435262.84700326825</v>
      </c>
      <c r="J158" s="53">
        <f t="shared" si="63"/>
        <v>381233.45630025584</v>
      </c>
      <c r="K158" s="53">
        <f t="shared" si="63"/>
        <v>507657.90931239462</v>
      </c>
      <c r="L158" s="53">
        <f t="shared" si="63"/>
        <v>1054192.3723290518</v>
      </c>
      <c r="M158" s="53">
        <f t="shared" si="63"/>
        <v>1366511.3932852924</v>
      </c>
      <c r="N158" s="53">
        <f t="shared" si="63"/>
        <v>2164184.0669081393</v>
      </c>
      <c r="O158" s="45">
        <f t="shared" si="48"/>
        <v>2164.1840669081394</v>
      </c>
      <c r="P158" s="236">
        <f t="shared" si="49"/>
        <v>14.37515065665519</v>
      </c>
    </row>
    <row r="159" spans="1:16" x14ac:dyDescent="0.25">
      <c r="A159" s="48" t="s">
        <v>23</v>
      </c>
      <c r="B159" s="54" t="s">
        <v>44</v>
      </c>
      <c r="C159" s="49">
        <f>C139</f>
        <v>32748776</v>
      </c>
      <c r="D159" s="49">
        <f t="shared" ref="D159:N159" si="64">D139</f>
        <v>33762301</v>
      </c>
      <c r="E159" s="49">
        <f>E139</f>
        <v>28737020</v>
      </c>
      <c r="F159" s="49">
        <f>F139</f>
        <v>25090098</v>
      </c>
      <c r="G159" s="49">
        <f t="shared" si="64"/>
        <v>33948943</v>
      </c>
      <c r="H159" s="49">
        <f t="shared" si="64"/>
        <v>32829021</v>
      </c>
      <c r="I159" s="49">
        <f t="shared" si="64"/>
        <v>35548230</v>
      </c>
      <c r="J159" s="49">
        <f t="shared" si="64"/>
        <v>35069344</v>
      </c>
      <c r="K159" s="49">
        <f t="shared" si="64"/>
        <v>33088834</v>
      </c>
      <c r="L159" s="49">
        <f t="shared" si="64"/>
        <v>33247812</v>
      </c>
      <c r="M159" s="49">
        <f t="shared" si="64"/>
        <v>33625143</v>
      </c>
      <c r="N159" s="49">
        <f t="shared" si="64"/>
        <v>34368695</v>
      </c>
    </row>
    <row r="160" spans="1:16" x14ac:dyDescent="0.25">
      <c r="A160" s="48" t="s">
        <v>46</v>
      </c>
      <c r="B160" s="54" t="s">
        <v>44</v>
      </c>
      <c r="C160" s="142">
        <f t="shared" ref="C160:N160" si="65">C143-C159</f>
        <v>-82289.769999999553</v>
      </c>
      <c r="D160" s="49">
        <f t="shared" si="65"/>
        <v>-2517764.8999999985</v>
      </c>
      <c r="E160" s="49">
        <f t="shared" si="65"/>
        <v>5163176.32</v>
      </c>
      <c r="F160" s="49">
        <f t="shared" si="65"/>
        <v>322149.94999999925</v>
      </c>
      <c r="G160" s="49">
        <f t="shared" si="65"/>
        <v>-605379.60000000149</v>
      </c>
      <c r="H160" s="49">
        <f t="shared" si="65"/>
        <v>140051.22999999672</v>
      </c>
      <c r="I160" s="49">
        <f t="shared" si="65"/>
        <v>-667868.32999999821</v>
      </c>
      <c r="J160" s="49">
        <f t="shared" si="65"/>
        <v>-1278355.8100000024</v>
      </c>
      <c r="K160" s="49">
        <f t="shared" si="65"/>
        <v>18906.910000000149</v>
      </c>
      <c r="L160" s="49">
        <f t="shared" si="65"/>
        <v>981339.28000000119</v>
      </c>
      <c r="M160" s="49">
        <f t="shared" si="65"/>
        <v>246865.60000000149</v>
      </c>
      <c r="N160" s="49">
        <f t="shared" si="65"/>
        <v>-281306.24000000209</v>
      </c>
    </row>
    <row r="162" spans="1:14" ht="13" x14ac:dyDescent="0.3">
      <c r="A162" s="346" t="s">
        <v>47</v>
      </c>
      <c r="B162" s="346"/>
      <c r="C162" s="45">
        <v>1</v>
      </c>
      <c r="D162" s="45">
        <v>2</v>
      </c>
      <c r="E162" s="45">
        <v>3</v>
      </c>
      <c r="F162" s="45">
        <v>4</v>
      </c>
      <c r="G162" s="45">
        <v>5</v>
      </c>
      <c r="H162" s="45">
        <v>6</v>
      </c>
      <c r="I162" s="45">
        <v>7</v>
      </c>
      <c r="J162" s="45">
        <v>8</v>
      </c>
      <c r="K162" s="45">
        <v>9</v>
      </c>
      <c r="L162" s="45">
        <v>10</v>
      </c>
      <c r="M162" s="45">
        <v>11</v>
      </c>
      <c r="N162" s="45">
        <v>12</v>
      </c>
    </row>
    <row r="163" spans="1:14" x14ac:dyDescent="0.25">
      <c r="A163" s="51" t="s">
        <v>8</v>
      </c>
      <c r="B163" s="60" t="s">
        <v>44</v>
      </c>
      <c r="C163" s="141">
        <f>(C2+C3+C17)/('2011'!C3+'2011'!C4+'2011'!C18)-1</f>
        <v>5.936391229130189E-2</v>
      </c>
      <c r="D163" s="141">
        <f>(D2+D3+D17)/('2011'!D3+'2011'!D4+'2011'!D18)-1</f>
        <v>2.9237171270539042E-2</v>
      </c>
      <c r="E163" s="141">
        <f>(E2+E3+E17)/('2011'!E3+'2011'!E4+'2011'!E18)-1</f>
        <v>-4.1254076828854402E-2</v>
      </c>
      <c r="F163" s="143">
        <f>(F2+F3+F17)/('2011'!F3+'2011'!F4+'2011'!F18)-1</f>
        <v>-4.9261791380131315E-2</v>
      </c>
      <c r="G163" s="143">
        <f>(G2+G3+G17)/('2011'!G3+'2011'!G4+'2011'!G18)-1</f>
        <v>-0.13083048377046735</v>
      </c>
      <c r="H163" s="143">
        <f>(H2+H3+H17)/('2011'!H3+'2011'!H4+'2011'!H18)-1</f>
        <v>-9.9332213200566954E-3</v>
      </c>
      <c r="I163" s="143">
        <f>(I2+I3+I17)/('2011'!I3+'2011'!I4+'2011'!I18)-1</f>
        <v>-2.4812524125733426E-2</v>
      </c>
      <c r="J163" s="143">
        <f>(J2+J3+J17)/('2011'!J3+'2011'!J4+'2011'!J18)-1</f>
        <v>-7.0375349301446066E-2</v>
      </c>
      <c r="K163" s="143">
        <f>(K2+K3+K17)/('2011'!K3+'2011'!K4+'2011'!K18)-1</f>
        <v>-4.3119685075081904E-2</v>
      </c>
      <c r="L163" s="143">
        <f>(L2+L3+L17)/('2011'!L3+'2011'!L4+'2011'!L18)-1</f>
        <v>-3.2826490172723544E-2</v>
      </c>
      <c r="M163" s="143">
        <f>(M2+M3+M17)/('2011'!M3+'2011'!M4+'2011'!M18)-1</f>
        <v>-5.9889891992768507E-2</v>
      </c>
      <c r="N163" s="143">
        <f>(N2+N3+N17)/('2011'!N3+'2011'!N4+'2011'!N18)-1</f>
        <v>-3.6076192117455386E-2</v>
      </c>
    </row>
    <row r="164" spans="1:14" x14ac:dyDescent="0.25">
      <c r="A164" s="51" t="s">
        <v>1</v>
      </c>
      <c r="B164" s="60" t="s">
        <v>44</v>
      </c>
      <c r="C164" s="141">
        <f>(C4+C5+C16)/('2011'!C5+'2011'!C6+'2011'!C17)-1</f>
        <v>0.43543554143283214</v>
      </c>
      <c r="D164" s="141">
        <f>(D4+D5+D16)/('2011'!D5+'2011'!D6+'2011'!D17)-1</f>
        <v>0.34696566016944175</v>
      </c>
      <c r="E164" s="141">
        <f>(E4+E5+E16)/('2011'!E5+'2011'!E6+'2011'!E17)-1</f>
        <v>0.41332291534363708</v>
      </c>
      <c r="F164" s="143">
        <f>(F4+F5+F16)/('2011'!F5+'2011'!F6+'2011'!F17)-1</f>
        <v>1.3497535197073862E-2</v>
      </c>
      <c r="G164" s="143">
        <f>(G4+G5+G16)/('2011'!G5+'2011'!G6+'2011'!G17)-1</f>
        <v>5.2529672868502519E-2</v>
      </c>
      <c r="H164" s="143">
        <f>(H4+H5+H16)/('2011'!H5+'2011'!H6+'2011'!H17)-1</f>
        <v>0.93809124468781246</v>
      </c>
      <c r="I164" s="143">
        <f>(I4+I5+I16)/('2011'!I5+'2011'!I6+'2011'!I17)-1</f>
        <v>0.30994614260055942</v>
      </c>
      <c r="J164" s="143">
        <f>(J4+J5+J16)/('2011'!J5+'2011'!J6+'2011'!J17)-1</f>
        <v>-3.315329058244687E-2</v>
      </c>
      <c r="K164" s="143">
        <f>(K4+K5+K16)/('2011'!K5+'2011'!K6+'2011'!K17)-1</f>
        <v>-1.6129872918779764E-2</v>
      </c>
      <c r="L164" s="143">
        <f>(L4+L5+L16)/('2011'!L5+'2011'!L6+'2011'!L17)-1</f>
        <v>6.1480113707520934E-2</v>
      </c>
      <c r="M164" s="143">
        <f>(M4+M5+M16)/('2011'!M5+'2011'!M6+'2011'!M17)-1</f>
        <v>3.395294014528405E-2</v>
      </c>
      <c r="N164" s="143">
        <f>(N4+N5+N16)/('2011'!N5+'2011'!N6+'2011'!N17)-1</f>
        <v>2.9328901787466943E-2</v>
      </c>
    </row>
    <row r="165" spans="1:14" x14ac:dyDescent="0.25">
      <c r="A165" s="51" t="s">
        <v>2</v>
      </c>
      <c r="B165" s="60" t="s">
        <v>44</v>
      </c>
      <c r="C165" s="141">
        <f>C6/'2011'!C7-1</f>
        <v>-0.36622001047586361</v>
      </c>
      <c r="D165" s="141">
        <f>D6/'2011'!D7-1</f>
        <v>-0.31714529852416984</v>
      </c>
      <c r="E165" s="141">
        <f>E6/'2011'!E7-1</f>
        <v>-0.50786818076882945</v>
      </c>
      <c r="F165" s="143">
        <f>F6/'2011'!F7-1</f>
        <v>-0.39777298620606616</v>
      </c>
      <c r="G165" s="143">
        <f>G6/'2011'!G7-1</f>
        <v>-0.35691425999810689</v>
      </c>
      <c r="H165" s="143">
        <f>H6/'2011'!H7-1</f>
        <v>-0.22860511546527063</v>
      </c>
      <c r="I165" s="143">
        <f>I6/'2011'!I7-1</f>
        <v>-0.32701572427276948</v>
      </c>
      <c r="J165" s="143">
        <f>J6/'2011'!J7-1</f>
        <v>-0.32229124356669625</v>
      </c>
      <c r="K165" s="143">
        <f>K6/'2011'!K7-1</f>
        <v>-0.2849563269334292</v>
      </c>
      <c r="L165" s="143">
        <f>L6/'2011'!L7-1</f>
        <v>-0.31192066140519514</v>
      </c>
      <c r="M165" s="143">
        <f>M6/'2011'!M7-1</f>
        <v>-0.37817444122602684</v>
      </c>
      <c r="N165" s="143">
        <f>N6/'2011'!N7-1</f>
        <v>-0.21817120638725118</v>
      </c>
    </row>
    <row r="166" spans="1:14" x14ac:dyDescent="0.25">
      <c r="A166" s="51" t="s">
        <v>35</v>
      </c>
      <c r="B166" s="60" t="s">
        <v>44</v>
      </c>
      <c r="C166" s="141">
        <f>C8/'2011'!C9-1</f>
        <v>1.6052631578947372</v>
      </c>
      <c r="D166" s="141">
        <f>D8/'2011'!D9-1</f>
        <v>-0.80975197294250278</v>
      </c>
      <c r="E166" s="141">
        <f>E8/'2011'!E9-1</f>
        <v>2.2250000000000001</v>
      </c>
      <c r="F166" s="143">
        <f>F8/'2011'!F9-1</f>
        <v>1.6666666666666665</v>
      </c>
      <c r="G166" s="143">
        <f>G8/'2011'!G9-1</f>
        <v>-0.56669912366114894</v>
      </c>
      <c r="H166" s="143">
        <f>H8/'2011'!H9-1</f>
        <v>5.555555555555558E-2</v>
      </c>
      <c r="I166" s="143">
        <f>I8/'2011'!I9-1</f>
        <v>5.4054054054053946E-2</v>
      </c>
      <c r="J166" s="143">
        <f>J8/'2011'!J9-1</f>
        <v>1.025641025641022E-2</v>
      </c>
      <c r="K166" s="143">
        <f>K8/'2011'!K9-1</f>
        <v>-5.2631578947368363E-2</v>
      </c>
      <c r="L166" s="143">
        <f>L8/'2011'!L9-1</f>
        <v>2.6315789473684292E-2</v>
      </c>
      <c r="M166" s="143">
        <f>M8/'2011'!M9-1</f>
        <v>0.56521739130434789</v>
      </c>
      <c r="N166" s="143">
        <f>N8/'2011'!N9-1</f>
        <v>-0.63207547169811318</v>
      </c>
    </row>
    <row r="167" spans="1:14" x14ac:dyDescent="0.25">
      <c r="A167" s="51" t="s">
        <v>4</v>
      </c>
      <c r="B167" s="60" t="s">
        <v>44</v>
      </c>
      <c r="C167" s="141">
        <f>C77/'2011'!C10-1</f>
        <v>-0.6514194972694527</v>
      </c>
      <c r="D167" s="141">
        <f>D77/'2011'!D10-1</f>
        <v>1889.8382066276802</v>
      </c>
      <c r="E167" s="141">
        <f>E77/'2011'!E10-1</f>
        <v>1.1425870688568671</v>
      </c>
      <c r="F167" s="143">
        <f>F77/'2011'!F10-1</f>
        <v>463.91228070175441</v>
      </c>
      <c r="G167" s="143">
        <f>G77/'2011'!G10-1</f>
        <v>15.947275143996453</v>
      </c>
      <c r="H167" s="143">
        <f>H77/'2011'!H10-1</f>
        <v>360.46876490224128</v>
      </c>
      <c r="I167" s="143">
        <f>I77/'2011'!I10-1</f>
        <v>-1</v>
      </c>
      <c r="J167" s="143">
        <f>J77/'2011'!J10-1</f>
        <v>446.25956566701137</v>
      </c>
      <c r="K167" s="143">
        <f>K77/'2011'!K10-1</f>
        <v>350.04752171691365</v>
      </c>
      <c r="L167" s="143">
        <f>L77/'2011'!L10-1</f>
        <v>61.326153050003235</v>
      </c>
      <c r="M167" s="143">
        <f>M77/'2011'!M10-1</f>
        <v>40.548630783758263</v>
      </c>
      <c r="N167" s="143">
        <f>N77/'2011'!N10-1</f>
        <v>18332.333333333332</v>
      </c>
    </row>
    <row r="168" spans="1:14" x14ac:dyDescent="0.25">
      <c r="A168" s="51" t="s">
        <v>5</v>
      </c>
      <c r="B168" s="60" t="s">
        <v>44</v>
      </c>
      <c r="C168" s="141">
        <f>C10/'2011'!C11-1</f>
        <v>6.6513789897737841</v>
      </c>
      <c r="D168" s="141">
        <f>D10/'2011'!D11-1</f>
        <v>2.7219812002892261</v>
      </c>
      <c r="E168" s="141">
        <f>E10/'2011'!E11-1</f>
        <v>-0.80133730143392734</v>
      </c>
      <c r="F168" s="143">
        <f>F10/'2011'!F11-1</f>
        <v>-0.73434334908845378</v>
      </c>
      <c r="G168" s="143">
        <f>G10/'2011'!G11-1</f>
        <v>2.1055891238670696</v>
      </c>
      <c r="H168" s="143">
        <f>H10/'2011'!H11-1</f>
        <v>-7.7423223810876518E-2</v>
      </c>
      <c r="I168" s="143">
        <f>I10/'2011'!I11-1</f>
        <v>0.51375671172005188</v>
      </c>
      <c r="J168" s="143">
        <f>J10/'2011'!J11-1</f>
        <v>-6.7522189751874184E-2</v>
      </c>
      <c r="K168" s="143">
        <f>K10/'2011'!K11-1</f>
        <v>2.1202631202631204</v>
      </c>
      <c r="L168" s="143">
        <f>L10/'2011'!L11-1</f>
        <v>-0.45072964865002296</v>
      </c>
      <c r="M168" s="143">
        <f>M10/'2011'!M11-1</f>
        <v>-0.26734033160011772</v>
      </c>
      <c r="N168" s="143">
        <f>N10/'2011'!N11-1</f>
        <v>7.2569469768798633E-2</v>
      </c>
    </row>
    <row r="169" spans="1:14" x14ac:dyDescent="0.25">
      <c r="A169" s="51" t="s">
        <v>43</v>
      </c>
      <c r="B169" s="60" t="s">
        <v>44</v>
      </c>
      <c r="C169" s="141">
        <f>C11/'2011'!C12-1</f>
        <v>-0.20952370694767575</v>
      </c>
      <c r="D169" s="141">
        <f>D11/'2011'!D12-1</f>
        <v>-0.1614441846780772</v>
      </c>
      <c r="E169" s="141">
        <f>E11/'2011'!E12-1</f>
        <v>-0.15489951464846918</v>
      </c>
      <c r="F169" s="143">
        <f>F11/'2011'!F12-1</f>
        <v>-8.8689405389648424E-2</v>
      </c>
      <c r="G169" s="143">
        <f>G11/'2011'!G12-1</f>
        <v>-9.2658107007769552E-2</v>
      </c>
      <c r="H169" s="143">
        <f>H11/'2011'!H12-1</f>
        <v>0.32287975005942871</v>
      </c>
      <c r="I169" s="143">
        <f>I11/'2011'!I12-1</f>
        <v>0.30288472888829809</v>
      </c>
      <c r="J169" s="143">
        <f>J11/'2011'!J12-1</f>
        <v>0.4275692274050924</v>
      </c>
      <c r="K169" s="143">
        <f>K11/'2011'!K12-1</f>
        <v>0.25914098022614129</v>
      </c>
      <c r="L169" s="143">
        <f>L11/'2011'!L12-1</f>
        <v>0.22237294719973955</v>
      </c>
      <c r="M169" s="143">
        <f>M11/'2011'!M12-1</f>
        <v>0.23482669873352902</v>
      </c>
      <c r="N169" s="143">
        <f>N11/'2011'!N12-1</f>
        <v>0.60905471255136834</v>
      </c>
    </row>
    <row r="170" spans="1:14" x14ac:dyDescent="0.25">
      <c r="A170" s="51" t="s">
        <v>11</v>
      </c>
      <c r="B170" s="60" t="s">
        <v>44</v>
      </c>
      <c r="C170" s="141">
        <f>C12/'2011'!C13-1</f>
        <v>-0.17562465677517125</v>
      </c>
      <c r="D170" s="141">
        <f>D12/'2011'!D13-1</f>
        <v>0.11241071592152063</v>
      </c>
      <c r="E170" s="141">
        <f>E12/'2011'!E13-1</f>
        <v>-0.2468917568723682</v>
      </c>
      <c r="F170" s="143">
        <f>F12/'2011'!F13-1</f>
        <v>-0.16244073351110655</v>
      </c>
      <c r="G170" s="143">
        <f>G12/'2011'!G13-1</f>
        <v>5.9193066414489959E-2</v>
      </c>
      <c r="H170" s="143">
        <f>H12/'2011'!H13-1</f>
        <v>-5.1512871273377336E-2</v>
      </c>
      <c r="I170" s="143">
        <f>I12/'2011'!I13-1</f>
        <v>0.7201571516440588</v>
      </c>
      <c r="J170" s="143">
        <f>J12/'2011'!J13-1</f>
        <v>0.46214289300597478</v>
      </c>
      <c r="K170" s="143">
        <f>K12/'2011'!K13-1</f>
        <v>0.30348975700067382</v>
      </c>
      <c r="L170" s="143">
        <f>L12/'2011'!L13-1</f>
        <v>7.3570939332756602E-4</v>
      </c>
      <c r="M170" s="143">
        <f>M12/'2011'!M13-1</f>
        <v>-0.15444246561644925</v>
      </c>
      <c r="N170" s="143">
        <f>N12/'2011'!N13-1</f>
        <v>0.11789753839950934</v>
      </c>
    </row>
    <row r="171" spans="1:14" x14ac:dyDescent="0.25">
      <c r="A171" s="51" t="s">
        <v>6</v>
      </c>
      <c r="B171" s="60" t="s">
        <v>44</v>
      </c>
      <c r="C171" s="141">
        <f>C13/'2011'!C14-1</f>
        <v>4.7260486224959006</v>
      </c>
      <c r="D171" s="141">
        <f>D13/'2011'!D14-1</f>
        <v>3.6361744473164812</v>
      </c>
      <c r="E171" s="141">
        <f>E13/'2011'!E14-1</f>
        <v>0.19437788488311436</v>
      </c>
      <c r="F171" s="143">
        <f>F13/'2011'!F14-1</f>
        <v>6.7180301670135556E-3</v>
      </c>
      <c r="G171" s="143">
        <f>G13/'2011'!G14-1</f>
        <v>6.3952771893173166E-2</v>
      </c>
      <c r="H171" s="143">
        <f>H13/'2011'!H14-1</f>
        <v>-0.10649167620893163</v>
      </c>
      <c r="I171" s="143">
        <f>I13/'2011'!I14-1</f>
        <v>1.8405561307498886</v>
      </c>
      <c r="J171" s="143">
        <f>J13/'2011'!J14-1</f>
        <v>0.66421827092464003</v>
      </c>
      <c r="K171" s="143">
        <f>K13/'2011'!K14-1</f>
        <v>7.9508018060096441E-2</v>
      </c>
      <c r="L171" s="143">
        <f>L13/'2011'!L14-1</f>
        <v>0.1766870770518878</v>
      </c>
      <c r="M171" s="143">
        <f>M13/'2011'!M14-1</f>
        <v>1.0393895822549415</v>
      </c>
      <c r="N171" s="143">
        <f>N13/'2011'!N14-1</f>
        <v>-0.58169605256097079</v>
      </c>
    </row>
    <row r="172" spans="1:14" x14ac:dyDescent="0.25">
      <c r="A172" s="52" t="s">
        <v>7</v>
      </c>
      <c r="B172" s="60" t="s">
        <v>44</v>
      </c>
      <c r="C172" s="141">
        <f>C14/'2011'!C15-1</f>
        <v>0.12000363042294415</v>
      </c>
      <c r="D172" s="141">
        <f>D14/'2011'!D15-1</f>
        <v>0.37185196386043184</v>
      </c>
      <c r="E172" s="141">
        <f>E14/'2011'!E15-1</f>
        <v>5.4999372589242368E-2</v>
      </c>
      <c r="F172" s="143">
        <f>F14/'2011'!F15-1</f>
        <v>0.24452341376740994</v>
      </c>
      <c r="G172" s="143">
        <f>G14/'2011'!G15-1</f>
        <v>2.7949511969276073</v>
      </c>
      <c r="H172" s="143">
        <f>H14/'2011'!H15-1</f>
        <v>0.16852248289105631</v>
      </c>
      <c r="I172" s="143">
        <f>I14/'2011'!I15-1</f>
        <v>0.13006689734717414</v>
      </c>
      <c r="J172" s="143">
        <f>J14/'2011'!J15-1</f>
        <v>0.2405417092012998</v>
      </c>
      <c r="K172" s="143">
        <f>K14/'2011'!K15-1</f>
        <v>0.16423933855108896</v>
      </c>
      <c r="L172" s="143">
        <f>L14/'2011'!L15-1</f>
        <v>0.38433655879258799</v>
      </c>
      <c r="M172" s="143">
        <f>M14/'2011'!M15-1</f>
        <v>0.43658880073772988</v>
      </c>
      <c r="N172" s="143">
        <f>N14/'2011'!N15-1</f>
        <v>0.31909489021428805</v>
      </c>
    </row>
    <row r="191" spans="8:8" x14ac:dyDescent="0.25">
      <c r="H191">
        <f>H161/1000</f>
        <v>0</v>
      </c>
    </row>
  </sheetData>
  <mergeCells count="2">
    <mergeCell ref="A68:N68"/>
    <mergeCell ref="A162:B162"/>
  </mergeCells>
  <pageMargins left="0.70866141732283472" right="0.70866141732283472" top="0.74803149606299213" bottom="0.74803149606299213" header="0.31496062992125984" footer="0.31496062992125984"/>
  <pageSetup paperSize="9" scale="21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Y194"/>
  <sheetViews>
    <sheetView zoomScaleNormal="100" workbookViewId="0">
      <pane xSplit="2" ySplit="1" topLeftCell="H153" activePane="bottomRight" state="frozen"/>
      <selection pane="topRight" activeCell="C1" sqref="C1"/>
      <selection pane="bottomLeft" activeCell="A2" sqref="A2"/>
      <selection pane="bottomRight" activeCell="N13" sqref="C13:N13"/>
    </sheetView>
  </sheetViews>
  <sheetFormatPr defaultRowHeight="12.5" x14ac:dyDescent="0.25"/>
  <cols>
    <col min="1" max="1" width="33.54296875" bestFit="1" customWidth="1"/>
    <col min="2" max="2" width="11.453125" bestFit="1" customWidth="1"/>
    <col min="3" max="3" width="12" bestFit="1" customWidth="1"/>
    <col min="4" max="4" width="11.26953125" bestFit="1" customWidth="1"/>
    <col min="5" max="6" width="10.7265625" bestFit="1" customWidth="1"/>
    <col min="7" max="7" width="12" customWidth="1"/>
    <col min="8" max="8" width="12.26953125" bestFit="1" customWidth="1"/>
    <col min="9" max="9" width="13.1796875" bestFit="1" customWidth="1"/>
    <col min="10" max="10" width="11.1796875" customWidth="1"/>
    <col min="11" max="11" width="10.7265625" bestFit="1" customWidth="1"/>
    <col min="12" max="12" width="15.1796875" bestFit="1" customWidth="1"/>
    <col min="13" max="13" width="10.7265625" bestFit="1" customWidth="1"/>
    <col min="14" max="15" width="10.1796875" bestFit="1" customWidth="1"/>
  </cols>
  <sheetData>
    <row r="1" spans="1:15" ht="13.5" thickBot="1" x14ac:dyDescent="0.35">
      <c r="A1" s="5" t="s">
        <v>14</v>
      </c>
      <c r="B1" s="5" t="s">
        <v>15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</row>
    <row r="2" spans="1:15" ht="13" thickTop="1" x14ac:dyDescent="0.25">
      <c r="A2" s="27" t="s">
        <v>8</v>
      </c>
      <c r="B2" s="28" t="s">
        <v>9</v>
      </c>
      <c r="C2" s="12">
        <f>C51+C68</f>
        <v>13481.697</v>
      </c>
      <c r="D2" s="12">
        <f t="shared" ref="D2:N2" si="0">D51+D68</f>
        <v>12181.47</v>
      </c>
      <c r="E2" s="12">
        <f t="shared" si="0"/>
        <v>13561.717000000001</v>
      </c>
      <c r="F2" s="12">
        <f t="shared" si="0"/>
        <v>14091.424000000001</v>
      </c>
      <c r="G2" s="12">
        <f t="shared" si="0"/>
        <v>17661.337</v>
      </c>
      <c r="H2" s="12">
        <f t="shared" si="0"/>
        <v>16795.77</v>
      </c>
      <c r="I2" s="12">
        <f t="shared" si="0"/>
        <v>18158.826000000001</v>
      </c>
      <c r="J2" s="12">
        <f t="shared" si="0"/>
        <v>17020.478999999999</v>
      </c>
      <c r="K2" s="12">
        <f t="shared" si="0"/>
        <v>15949.775</v>
      </c>
      <c r="L2" s="12">
        <f t="shared" si="0"/>
        <v>14239.092000000001</v>
      </c>
      <c r="M2" s="12">
        <f t="shared" si="0"/>
        <v>14832.6</v>
      </c>
      <c r="N2" s="12">
        <f t="shared" si="0"/>
        <v>14343.636</v>
      </c>
      <c r="O2" s="135">
        <f>SUM(C2:N2)</f>
        <v>182317.823</v>
      </c>
    </row>
    <row r="3" spans="1:15" x14ac:dyDescent="0.25">
      <c r="A3" s="27" t="s">
        <v>0</v>
      </c>
      <c r="B3" s="28" t="s">
        <v>9</v>
      </c>
      <c r="C3" s="12">
        <f t="shared" ref="C3:N3" si="1">C52+C69</f>
        <v>1.331</v>
      </c>
      <c r="D3" s="12">
        <f t="shared" si="1"/>
        <v>1.3</v>
      </c>
      <c r="E3" s="12">
        <f t="shared" si="1"/>
        <v>21.942</v>
      </c>
      <c r="F3" s="12">
        <f t="shared" si="1"/>
        <v>1.887</v>
      </c>
      <c r="G3" s="12">
        <f t="shared" si="1"/>
        <v>7.8989999999999991</v>
      </c>
      <c r="H3" s="12">
        <f t="shared" si="1"/>
        <v>34.576000000000001</v>
      </c>
      <c r="I3" s="12">
        <f t="shared" si="1"/>
        <v>16.126999999999999</v>
      </c>
      <c r="J3" s="12">
        <f t="shared" si="1"/>
        <v>10.16</v>
      </c>
      <c r="K3" s="12">
        <f t="shared" si="1"/>
        <v>2.508</v>
      </c>
      <c r="L3" s="12">
        <f t="shared" si="1"/>
        <v>30.009</v>
      </c>
      <c r="M3" s="12">
        <f t="shared" si="1"/>
        <v>0.56600000000000006</v>
      </c>
      <c r="N3" s="12">
        <f t="shared" si="1"/>
        <v>2.613</v>
      </c>
    </row>
    <row r="4" spans="1:15" x14ac:dyDescent="0.25">
      <c r="A4" s="27" t="s">
        <v>1</v>
      </c>
      <c r="B4" s="28" t="s">
        <v>9</v>
      </c>
      <c r="C4" s="12">
        <f t="shared" ref="C4:N4" si="2">C53+C70</f>
        <v>43270.968000000001</v>
      </c>
      <c r="D4" s="12">
        <f t="shared" si="2"/>
        <v>40790.072999999997</v>
      </c>
      <c r="E4" s="12">
        <f>E53+E70</f>
        <v>34377.273999999998</v>
      </c>
      <c r="F4" s="12">
        <f t="shared" si="2"/>
        <v>39381.970999999998</v>
      </c>
      <c r="G4" s="12">
        <f t="shared" si="2"/>
        <v>43637.769</v>
      </c>
      <c r="H4" s="12">
        <f t="shared" si="2"/>
        <v>46577.942000000003</v>
      </c>
      <c r="I4" s="12">
        <f t="shared" si="2"/>
        <v>51690.127999999997</v>
      </c>
      <c r="J4" s="12">
        <f t="shared" si="2"/>
        <v>54172.233999999997</v>
      </c>
      <c r="K4" s="12">
        <f t="shared" si="2"/>
        <v>47628.003999999994</v>
      </c>
      <c r="L4" s="12">
        <f t="shared" si="2"/>
        <v>49523.665000000001</v>
      </c>
      <c r="M4" s="12">
        <f t="shared" si="2"/>
        <v>48058.413999999997</v>
      </c>
      <c r="N4" s="12">
        <f t="shared" si="2"/>
        <v>48382.566999999995</v>
      </c>
      <c r="O4" s="135">
        <f>SUM(C4:N4)</f>
        <v>547491.00899999996</v>
      </c>
    </row>
    <row r="5" spans="1:15" x14ac:dyDescent="0.25">
      <c r="A5" s="107" t="s">
        <v>40</v>
      </c>
      <c r="B5" s="28" t="s">
        <v>9</v>
      </c>
      <c r="C5" s="12">
        <f t="shared" ref="C5:N5" si="3">C54+C71</f>
        <v>10.167</v>
      </c>
      <c r="D5" s="12">
        <f t="shared" si="3"/>
        <v>0.45200000000000001</v>
      </c>
      <c r="E5" s="12">
        <f t="shared" si="3"/>
        <v>0.89599999999999991</v>
      </c>
      <c r="F5" s="12">
        <f t="shared" si="3"/>
        <v>0.125</v>
      </c>
      <c r="G5" s="12">
        <f t="shared" si="3"/>
        <v>10.292999999999999</v>
      </c>
      <c r="H5" s="12">
        <f t="shared" si="3"/>
        <v>0.13500000000000001</v>
      </c>
      <c r="I5" s="12">
        <f t="shared" si="3"/>
        <v>0.87</v>
      </c>
      <c r="J5" s="12">
        <f t="shared" si="3"/>
        <v>2.4979999999999998</v>
      </c>
      <c r="K5" s="12">
        <f t="shared" si="3"/>
        <v>1.9119999999999999</v>
      </c>
      <c r="L5" s="12">
        <f t="shared" si="3"/>
        <v>6.1340000000000003</v>
      </c>
      <c r="M5" s="12">
        <f t="shared" si="3"/>
        <v>10.272</v>
      </c>
      <c r="N5" s="12">
        <f t="shared" si="3"/>
        <v>5.2850000000000001</v>
      </c>
    </row>
    <row r="6" spans="1:15" x14ac:dyDescent="0.25">
      <c r="A6" s="27" t="s">
        <v>2</v>
      </c>
      <c r="B6" s="28" t="s">
        <v>9</v>
      </c>
      <c r="C6" s="12">
        <f t="shared" ref="C6:N6" si="4">C55+C72</f>
        <v>14494.942999999999</v>
      </c>
      <c r="D6" s="12">
        <f t="shared" si="4"/>
        <v>12150.374</v>
      </c>
      <c r="E6" s="12">
        <f t="shared" si="4"/>
        <v>12298.482</v>
      </c>
      <c r="F6" s="12">
        <f t="shared" si="4"/>
        <v>14020.82</v>
      </c>
      <c r="G6" s="12">
        <f t="shared" si="4"/>
        <v>13862.755999999999</v>
      </c>
      <c r="H6" s="12">
        <f t="shared" si="4"/>
        <v>10411.116</v>
      </c>
      <c r="I6" s="12">
        <f t="shared" si="4"/>
        <v>13910.121999999999</v>
      </c>
      <c r="J6" s="12">
        <f t="shared" si="4"/>
        <v>17398.652999999998</v>
      </c>
      <c r="K6" s="12">
        <f t="shared" si="4"/>
        <v>13754.763000000001</v>
      </c>
      <c r="L6" s="12">
        <f t="shared" si="4"/>
        <v>13496.624</v>
      </c>
      <c r="M6" s="12">
        <f t="shared" si="4"/>
        <v>10581.492</v>
      </c>
      <c r="N6" s="12">
        <f t="shared" si="4"/>
        <v>13190.75</v>
      </c>
      <c r="O6" s="135">
        <f>SUM(C6:N6)</f>
        <v>159570.89500000002</v>
      </c>
    </row>
    <row r="7" spans="1:15" x14ac:dyDescent="0.25">
      <c r="A7" s="27" t="s">
        <v>39</v>
      </c>
      <c r="B7" s="28" t="s">
        <v>9</v>
      </c>
      <c r="C7" s="12">
        <f t="shared" ref="C7:N7" si="5">C56+C73</f>
        <v>584.38499999999999</v>
      </c>
      <c r="D7" s="12">
        <f t="shared" si="5"/>
        <v>451.39800000000002</v>
      </c>
      <c r="E7" s="12">
        <f t="shared" si="5"/>
        <v>552.39800000000002</v>
      </c>
      <c r="F7" s="12">
        <f t="shared" si="5"/>
        <v>404.83199999999999</v>
      </c>
      <c r="G7" s="12">
        <f t="shared" si="5"/>
        <v>807.85500000000002</v>
      </c>
      <c r="H7" s="12">
        <f t="shared" si="5"/>
        <v>174.71600000000001</v>
      </c>
      <c r="I7" s="12">
        <f t="shared" si="5"/>
        <v>455.3</v>
      </c>
      <c r="J7" s="12">
        <f t="shared" si="5"/>
        <v>5.3780000000000001</v>
      </c>
      <c r="K7" s="12">
        <f t="shared" si="5"/>
        <v>0</v>
      </c>
      <c r="L7" s="12">
        <f t="shared" si="5"/>
        <v>313.74099999999999</v>
      </c>
      <c r="M7" s="12">
        <f t="shared" si="5"/>
        <v>0</v>
      </c>
      <c r="N7" s="12">
        <f t="shared" si="5"/>
        <v>501.17399999999998</v>
      </c>
      <c r="O7" s="135">
        <f>SUM(C7:N7)</f>
        <v>4251.1769999999997</v>
      </c>
    </row>
    <row r="8" spans="1:15" x14ac:dyDescent="0.25">
      <c r="A8" s="27" t="s">
        <v>35</v>
      </c>
      <c r="B8" s="199" t="s">
        <v>45</v>
      </c>
      <c r="C8" s="12">
        <f t="shared" ref="C8:N8" si="6">C57+C74</f>
        <v>21.02</v>
      </c>
      <c r="D8" s="12">
        <f t="shared" si="6"/>
        <v>13.3</v>
      </c>
      <c r="E8" s="12">
        <f t="shared" si="6"/>
        <v>11.6</v>
      </c>
      <c r="F8" s="12">
        <f t="shared" si="6"/>
        <v>13.3</v>
      </c>
      <c r="G8" s="12">
        <f t="shared" si="6"/>
        <v>7.86</v>
      </c>
      <c r="H8" s="12">
        <f t="shared" si="6"/>
        <v>4.5</v>
      </c>
      <c r="I8" s="12">
        <f t="shared" si="6"/>
        <v>4.4000000000000004</v>
      </c>
      <c r="J8" s="12">
        <f t="shared" si="6"/>
        <v>4.2</v>
      </c>
      <c r="K8" s="12">
        <f t="shared" si="6"/>
        <v>4.2</v>
      </c>
      <c r="L8" s="12">
        <f t="shared" si="6"/>
        <v>4.3</v>
      </c>
      <c r="M8" s="12">
        <f t="shared" si="6"/>
        <v>843</v>
      </c>
      <c r="N8" s="12">
        <f t="shared" si="6"/>
        <v>197.1</v>
      </c>
    </row>
    <row r="9" spans="1:15" x14ac:dyDescent="0.25">
      <c r="A9" s="27" t="s">
        <v>4</v>
      </c>
      <c r="B9" s="28" t="s">
        <v>9</v>
      </c>
      <c r="C9" s="12">
        <f t="shared" ref="C9:N9" si="7">C58+C75</f>
        <v>0.23899999999999999</v>
      </c>
      <c r="D9" s="12">
        <f t="shared" si="7"/>
        <v>0.46</v>
      </c>
      <c r="E9" s="12">
        <f t="shared" si="7"/>
        <v>23.23</v>
      </c>
      <c r="F9" s="12">
        <f t="shared" si="7"/>
        <v>1.954</v>
      </c>
      <c r="G9" s="12">
        <f t="shared" si="7"/>
        <v>18.620999999999999</v>
      </c>
      <c r="H9" s="12">
        <f t="shared" si="7"/>
        <v>12.051</v>
      </c>
      <c r="I9" s="12">
        <f t="shared" si="7"/>
        <v>3.82</v>
      </c>
      <c r="J9" s="12">
        <f t="shared" si="7"/>
        <v>15.951000000000001</v>
      </c>
      <c r="K9" s="12">
        <f t="shared" si="7"/>
        <v>2.9390000000000001</v>
      </c>
      <c r="L9" s="12">
        <f t="shared" si="7"/>
        <v>14.288</v>
      </c>
      <c r="M9" s="12">
        <f t="shared" si="7"/>
        <v>0.88700000000000001</v>
      </c>
      <c r="N9" s="12">
        <f t="shared" si="7"/>
        <v>9.8000000000000004E-2</v>
      </c>
    </row>
    <row r="10" spans="1:15" x14ac:dyDescent="0.25">
      <c r="A10" s="27" t="s">
        <v>5</v>
      </c>
      <c r="B10" s="28" t="s">
        <v>9</v>
      </c>
      <c r="C10" s="12">
        <f t="shared" ref="C10:N10" si="8">C59+C76</f>
        <v>16.896000000000001</v>
      </c>
      <c r="D10" s="12">
        <f t="shared" si="8"/>
        <v>19.998999999999999</v>
      </c>
      <c r="E10" s="12">
        <f t="shared" si="8"/>
        <v>31.609000000000002</v>
      </c>
      <c r="F10" s="12">
        <f t="shared" si="8"/>
        <v>45.373000000000005</v>
      </c>
      <c r="G10" s="12">
        <f t="shared" si="8"/>
        <v>27.908000000000001</v>
      </c>
      <c r="H10" s="12">
        <f t="shared" si="8"/>
        <v>56.805</v>
      </c>
      <c r="I10" s="12">
        <f t="shared" si="8"/>
        <v>54.685000000000002</v>
      </c>
      <c r="J10" s="12">
        <f t="shared" si="8"/>
        <v>25.815000000000001</v>
      </c>
      <c r="K10" s="12">
        <f t="shared" si="8"/>
        <v>21.378</v>
      </c>
      <c r="L10" s="12">
        <f t="shared" si="8"/>
        <v>52.265000000000001</v>
      </c>
      <c r="M10" s="12">
        <f t="shared" si="8"/>
        <v>11.452</v>
      </c>
      <c r="N10" s="12">
        <f t="shared" si="8"/>
        <v>4.8010000000000002</v>
      </c>
      <c r="O10" s="135">
        <f>SUM(C10:N10)</f>
        <v>368.98599999999999</v>
      </c>
    </row>
    <row r="11" spans="1:15" x14ac:dyDescent="0.25">
      <c r="A11" s="107" t="s">
        <v>43</v>
      </c>
      <c r="B11" s="199" t="s">
        <v>45</v>
      </c>
      <c r="C11" s="12">
        <f t="shared" ref="C11:N11" si="9">C60+C77</f>
        <v>64537.120000000003</v>
      </c>
      <c r="D11" s="12">
        <f t="shared" si="9"/>
        <v>51844.31</v>
      </c>
      <c r="E11" s="12">
        <f t="shared" si="9"/>
        <v>64114.36</v>
      </c>
      <c r="F11" s="12">
        <f t="shared" si="9"/>
        <v>41802.870000000003</v>
      </c>
      <c r="G11" s="12">
        <f t="shared" si="9"/>
        <v>19655.34</v>
      </c>
      <c r="H11" s="12">
        <f t="shared" si="9"/>
        <v>11926.57</v>
      </c>
      <c r="I11" s="12">
        <f t="shared" si="9"/>
        <v>8568.34</v>
      </c>
      <c r="J11" s="12">
        <f t="shared" si="9"/>
        <v>14467.71</v>
      </c>
      <c r="K11" s="12">
        <f t="shared" si="9"/>
        <v>19661.32</v>
      </c>
      <c r="L11" s="12">
        <f t="shared" si="9"/>
        <v>42121.79</v>
      </c>
      <c r="M11" s="12">
        <f t="shared" si="9"/>
        <v>44753.42</v>
      </c>
      <c r="N11" s="12">
        <f t="shared" si="9"/>
        <v>54742.080000000002</v>
      </c>
    </row>
    <row r="12" spans="1:15" x14ac:dyDescent="0.25">
      <c r="A12" s="27" t="s">
        <v>11</v>
      </c>
      <c r="B12" s="28" t="s">
        <v>10</v>
      </c>
      <c r="C12" s="12">
        <f t="shared" ref="C12:N12" si="10">C61+C78</f>
        <v>13004.956</v>
      </c>
      <c r="D12" s="12">
        <f t="shared" si="10"/>
        <v>6067.6329999999998</v>
      </c>
      <c r="E12" s="12">
        <f t="shared" si="10"/>
        <v>7532.6419999999998</v>
      </c>
      <c r="F12" s="12">
        <f t="shared" si="10"/>
        <v>4528.143</v>
      </c>
      <c r="G12" s="12">
        <f t="shared" si="10"/>
        <v>4617.125</v>
      </c>
      <c r="H12" s="12">
        <f t="shared" si="10"/>
        <v>4857.1319999999996</v>
      </c>
      <c r="I12" s="12">
        <f t="shared" si="10"/>
        <v>4529.2640000000001</v>
      </c>
      <c r="J12" s="12">
        <f t="shared" si="10"/>
        <v>6868.9669999999996</v>
      </c>
      <c r="K12" s="12">
        <f t="shared" si="10"/>
        <v>5463.366</v>
      </c>
      <c r="L12" s="12">
        <f t="shared" si="10"/>
        <v>8788.4120000000003</v>
      </c>
      <c r="M12" s="12">
        <f t="shared" si="10"/>
        <v>5592.8580000000002</v>
      </c>
      <c r="N12" s="12">
        <f t="shared" si="10"/>
        <v>5808.9979999999996</v>
      </c>
    </row>
    <row r="13" spans="1:15" x14ac:dyDescent="0.25">
      <c r="A13" s="27" t="s">
        <v>6</v>
      </c>
      <c r="B13" s="28" t="s">
        <v>10</v>
      </c>
      <c r="C13" s="12">
        <f t="shared" ref="C13:N13" si="11">C62+C79</f>
        <v>325.14099999999996</v>
      </c>
      <c r="D13" s="12">
        <f t="shared" si="11"/>
        <v>176.62</v>
      </c>
      <c r="E13" s="12">
        <f t="shared" si="11"/>
        <v>302.18799999999999</v>
      </c>
      <c r="F13" s="12">
        <f t="shared" si="11"/>
        <v>121.233</v>
      </c>
      <c r="G13" s="12">
        <f t="shared" si="11"/>
        <v>150.923</v>
      </c>
      <c r="H13" s="12">
        <f t="shared" si="11"/>
        <v>179.51</v>
      </c>
      <c r="I13" s="12">
        <f t="shared" si="11"/>
        <v>78.38</v>
      </c>
      <c r="J13" s="12">
        <f t="shared" si="11"/>
        <v>68.186999999999998</v>
      </c>
      <c r="K13" s="12">
        <f t="shared" si="11"/>
        <v>150.82</v>
      </c>
      <c r="L13" s="12">
        <f t="shared" si="11"/>
        <v>248.88200000000001</v>
      </c>
      <c r="M13" s="12">
        <f t="shared" si="11"/>
        <v>48.17</v>
      </c>
      <c r="N13" s="12">
        <f t="shared" si="11"/>
        <v>325.40300000000002</v>
      </c>
    </row>
    <row r="14" spans="1:15" x14ac:dyDescent="0.25">
      <c r="A14" s="66" t="s">
        <v>7</v>
      </c>
      <c r="B14" s="67" t="s">
        <v>10</v>
      </c>
      <c r="C14" s="12">
        <f t="shared" ref="C14:N14" si="12">C63+C80</f>
        <v>237.953</v>
      </c>
      <c r="D14" s="12">
        <f t="shared" si="12"/>
        <v>241.21100000000001</v>
      </c>
      <c r="E14" s="12">
        <f t="shared" si="12"/>
        <v>264.52300000000002</v>
      </c>
      <c r="F14" s="12">
        <f t="shared" si="12"/>
        <v>268.50299999999999</v>
      </c>
      <c r="G14" s="12">
        <f t="shared" si="12"/>
        <v>302.31900000000002</v>
      </c>
      <c r="H14" s="12">
        <f t="shared" si="12"/>
        <v>299.58300000000003</v>
      </c>
      <c r="I14" s="12">
        <f t="shared" si="12"/>
        <v>348.363</v>
      </c>
      <c r="J14" s="12">
        <f t="shared" si="12"/>
        <v>302.173</v>
      </c>
      <c r="K14" s="12">
        <f t="shared" si="12"/>
        <v>314.20100000000002</v>
      </c>
      <c r="L14" s="12">
        <f t="shared" si="12"/>
        <v>309.09399999999999</v>
      </c>
      <c r="M14" s="12">
        <f t="shared" si="12"/>
        <v>323.28100000000001</v>
      </c>
      <c r="N14" s="12">
        <f t="shared" si="12"/>
        <v>299.23700000000002</v>
      </c>
    </row>
    <row r="15" spans="1:15" x14ac:dyDescent="0.25">
      <c r="A15" s="66" t="s">
        <v>30</v>
      </c>
      <c r="B15" s="67" t="s">
        <v>10</v>
      </c>
      <c r="C15" s="12">
        <f t="shared" ref="C15:N15" si="13">C64+C81</f>
        <v>0</v>
      </c>
      <c r="D15" s="12">
        <f t="shared" si="13"/>
        <v>0</v>
      </c>
      <c r="E15" s="12">
        <f t="shared" si="13"/>
        <v>0</v>
      </c>
      <c r="F15" s="12">
        <f t="shared" si="13"/>
        <v>0</v>
      </c>
      <c r="G15" s="12">
        <f t="shared" si="13"/>
        <v>13.162000000000001</v>
      </c>
      <c r="H15" s="12">
        <f t="shared" si="13"/>
        <v>0</v>
      </c>
      <c r="I15" s="12">
        <f t="shared" si="13"/>
        <v>26</v>
      </c>
      <c r="J15" s="12">
        <f t="shared" si="13"/>
        <v>0</v>
      </c>
      <c r="K15" s="12">
        <f t="shared" si="13"/>
        <v>0</v>
      </c>
      <c r="L15" s="12">
        <f t="shared" si="13"/>
        <v>0</v>
      </c>
      <c r="M15" s="12">
        <f t="shared" si="13"/>
        <v>19</v>
      </c>
      <c r="N15" s="12">
        <f t="shared" si="13"/>
        <v>0</v>
      </c>
    </row>
    <row r="16" spans="1:15" x14ac:dyDescent="0.25">
      <c r="A16" s="27" t="s">
        <v>38</v>
      </c>
      <c r="B16" s="28" t="s">
        <v>9</v>
      </c>
      <c r="C16" s="22">
        <f t="shared" ref="C16:N16" si="14">C65+C82</f>
        <v>10254.02</v>
      </c>
      <c r="D16" s="22">
        <f t="shared" si="14"/>
        <v>8614.86</v>
      </c>
      <c r="E16" s="22">
        <f t="shared" si="14"/>
        <v>9761.01</v>
      </c>
      <c r="F16" s="22">
        <f t="shared" si="14"/>
        <v>11247.93</v>
      </c>
      <c r="G16" s="22">
        <f t="shared" si="14"/>
        <v>11008.95</v>
      </c>
      <c r="H16" s="22">
        <f t="shared" si="14"/>
        <v>11664.3</v>
      </c>
      <c r="I16" s="22">
        <f t="shared" si="14"/>
        <v>13006.51</v>
      </c>
      <c r="J16" s="22">
        <f t="shared" si="14"/>
        <v>12268.38</v>
      </c>
      <c r="K16" s="22">
        <f t="shared" si="14"/>
        <v>11170.43</v>
      </c>
      <c r="L16" s="22">
        <f t="shared" si="14"/>
        <v>12534.39</v>
      </c>
      <c r="M16" s="22">
        <f t="shared" si="14"/>
        <v>10192.950000000001</v>
      </c>
      <c r="N16" s="22">
        <f t="shared" si="14"/>
        <v>11605.07</v>
      </c>
      <c r="O16" s="135">
        <f>SUM(C16:N16)</f>
        <v>133328.80000000002</v>
      </c>
    </row>
    <row r="17" spans="1:14" s="130" customFormat="1" ht="13" thickBot="1" x14ac:dyDescent="0.3">
      <c r="A17" s="181"/>
      <c r="B17" s="91"/>
      <c r="C17" s="147">
        <f>C35/1000</f>
        <v>23.737048000000001</v>
      </c>
      <c r="D17" s="147">
        <f t="shared" ref="D17:N17" si="15">D35/1000</f>
        <v>20.797629999999998</v>
      </c>
      <c r="E17" s="147">
        <f t="shared" si="15"/>
        <v>23.344669000000003</v>
      </c>
      <c r="F17" s="147">
        <f t="shared" si="15"/>
        <v>25.341241</v>
      </c>
      <c r="G17" s="147">
        <f t="shared" si="15"/>
        <v>28.678186</v>
      </c>
      <c r="H17" s="147">
        <f t="shared" si="15"/>
        <v>28.494645999999999</v>
      </c>
      <c r="I17" s="147">
        <f t="shared" si="15"/>
        <v>31.181463000000004</v>
      </c>
      <c r="J17" s="147">
        <f t="shared" si="15"/>
        <v>29.299019000000001</v>
      </c>
      <c r="K17" s="147">
        <f t="shared" si="15"/>
        <v>27.122713000000001</v>
      </c>
      <c r="L17" s="147">
        <f t="shared" si="15"/>
        <v>26.803491000000001</v>
      </c>
      <c r="M17" s="147">
        <f t="shared" si="15"/>
        <v>25.026116000000002</v>
      </c>
      <c r="N17" s="147">
        <f t="shared" si="15"/>
        <v>25.951318999999998</v>
      </c>
    </row>
    <row r="18" spans="1:14" s="130" customFormat="1" hidden="1" x14ac:dyDescent="0.25">
      <c r="A18" s="201" t="s">
        <v>49</v>
      </c>
      <c r="B18" s="91"/>
      <c r="C18" s="147">
        <f>'2012'!C2+'2012'!C3+'2012'!C17</f>
        <v>25745.521999999997</v>
      </c>
      <c r="D18" s="147">
        <f>'2012'!D2+'2012'!D3+'2012'!D17</f>
        <v>25156.089</v>
      </c>
      <c r="E18" s="147">
        <f>'2012'!E2+'2012'!E3+'2012'!E17</f>
        <v>25986.233</v>
      </c>
      <c r="F18" s="147">
        <f>'2012'!F2+'2012'!F3+'2012'!F17</f>
        <v>25686.116999999998</v>
      </c>
      <c r="G18" s="147">
        <f>'2012'!G2+'2012'!G3+'2012'!G17</f>
        <v>30092.367000000006</v>
      </c>
      <c r="H18" s="147">
        <f>'2012'!H2+'2012'!H3+'2012'!H17</f>
        <v>30443.302000000003</v>
      </c>
      <c r="I18" s="147">
        <f>'2012'!I2+'2012'!I3+'2012'!I17</f>
        <v>32945.682000000001</v>
      </c>
      <c r="J18" s="147">
        <f>SUM(C18:I18)</f>
        <v>196055.31200000001</v>
      </c>
      <c r="K18" s="147"/>
      <c r="L18" s="147"/>
      <c r="M18" s="147"/>
      <c r="N18" s="147"/>
    </row>
    <row r="19" spans="1:14" s="130" customFormat="1" hidden="1" x14ac:dyDescent="0.25">
      <c r="A19" s="201" t="s">
        <v>62</v>
      </c>
      <c r="B19" s="91"/>
      <c r="C19" s="147">
        <f>C2+C3+C16</f>
        <v>23737.048000000003</v>
      </c>
      <c r="D19" s="147">
        <f t="shared" ref="D19:I19" si="16">D2+D3+D16</f>
        <v>20797.629999999997</v>
      </c>
      <c r="E19" s="147">
        <f t="shared" si="16"/>
        <v>23344.669000000002</v>
      </c>
      <c r="F19" s="147">
        <f t="shared" si="16"/>
        <v>25341.241000000002</v>
      </c>
      <c r="G19" s="147">
        <f t="shared" si="16"/>
        <v>28678.186000000002</v>
      </c>
      <c r="H19" s="147">
        <f t="shared" si="16"/>
        <v>28494.646000000001</v>
      </c>
      <c r="I19" s="147">
        <f t="shared" si="16"/>
        <v>31181.463000000003</v>
      </c>
      <c r="J19" s="147">
        <f>SUM(C19:I19)</f>
        <v>181574.88300000003</v>
      </c>
      <c r="K19" s="147"/>
      <c r="L19" s="147"/>
      <c r="M19" s="147"/>
      <c r="N19" s="147"/>
    </row>
    <row r="20" spans="1:14" s="130" customFormat="1" hidden="1" x14ac:dyDescent="0.25">
      <c r="A20" s="201" t="s">
        <v>73</v>
      </c>
      <c r="B20" s="91"/>
      <c r="C20" s="152">
        <f>C19/C18-1</f>
        <v>-7.8012556902128272E-2</v>
      </c>
      <c r="D20" s="152">
        <f t="shared" ref="D20:I20" si="17">D19/D18-1</f>
        <v>-0.17325662188585844</v>
      </c>
      <c r="E20" s="152">
        <f t="shared" si="17"/>
        <v>-0.10165244035178156</v>
      </c>
      <c r="F20" s="152">
        <f t="shared" si="17"/>
        <v>-1.3426552561447758E-2</v>
      </c>
      <c r="G20" s="152">
        <f t="shared" si="17"/>
        <v>-4.6994674762540378E-2</v>
      </c>
      <c r="H20" s="152">
        <f t="shared" si="17"/>
        <v>-6.4009350891043426E-2</v>
      </c>
      <c r="I20" s="152">
        <f t="shared" si="17"/>
        <v>-5.3549324005494725E-2</v>
      </c>
      <c r="J20" s="152">
        <f>J19/J18-1</f>
        <v>-7.3858896513857131E-2</v>
      </c>
      <c r="K20" s="147"/>
      <c r="L20" s="147"/>
      <c r="M20" s="147"/>
      <c r="N20" s="147"/>
    </row>
    <row r="21" spans="1:14" s="130" customFormat="1" hidden="1" x14ac:dyDescent="0.25">
      <c r="A21" s="181"/>
      <c r="B21" s="91"/>
      <c r="C21" s="147"/>
      <c r="D21" s="147"/>
      <c r="E21" s="147"/>
      <c r="F21" s="147"/>
      <c r="G21" s="147"/>
      <c r="H21" s="147"/>
      <c r="I21" s="147"/>
      <c r="J21" s="152">
        <f>SUM(C34:I34)/SUM(C18:I18)-1</f>
        <v>-8.470073996260985E-3</v>
      </c>
      <c r="K21" s="147"/>
      <c r="L21" s="147"/>
      <c r="M21" s="147"/>
      <c r="N21" s="147"/>
    </row>
    <row r="22" spans="1:14" s="130" customFormat="1" hidden="1" x14ac:dyDescent="0.25">
      <c r="A22" s="201" t="s">
        <v>74</v>
      </c>
      <c r="B22" s="91"/>
      <c r="C22" s="147">
        <f>'2012'!C4</f>
        <v>46156.691999999995</v>
      </c>
      <c r="D22" s="147">
        <f>'2012'!D4</f>
        <v>41148.788</v>
      </c>
      <c r="E22" s="147">
        <f>'2012'!E4</f>
        <v>53134.192999999999</v>
      </c>
      <c r="F22" s="147">
        <f>'2012'!F4</f>
        <v>30548.188999999998</v>
      </c>
      <c r="G22" s="147">
        <f>'2012'!G4</f>
        <v>46588.824000000001</v>
      </c>
      <c r="H22" s="147">
        <f>'2012'!H4</f>
        <v>46304.407000000007</v>
      </c>
      <c r="I22" s="147">
        <f>'2012'!I4</f>
        <v>47895.11</v>
      </c>
      <c r="J22" s="147">
        <f>SUM(C22:I22)</f>
        <v>311776.20299999998</v>
      </c>
      <c r="K22" s="147"/>
      <c r="L22" s="147"/>
      <c r="M22" s="147"/>
      <c r="N22" s="147"/>
    </row>
    <row r="23" spans="1:14" s="130" customFormat="1" hidden="1" x14ac:dyDescent="0.25">
      <c r="A23" s="201" t="s">
        <v>75</v>
      </c>
      <c r="B23" s="91"/>
      <c r="C23" s="147">
        <f>C4</f>
        <v>43270.968000000001</v>
      </c>
      <c r="D23" s="147">
        <f t="shared" ref="D23:I23" si="18">D4</f>
        <v>40790.072999999997</v>
      </c>
      <c r="E23" s="147">
        <f t="shared" si="18"/>
        <v>34377.273999999998</v>
      </c>
      <c r="F23" s="147">
        <f t="shared" si="18"/>
        <v>39381.970999999998</v>
      </c>
      <c r="G23" s="147">
        <f t="shared" si="18"/>
        <v>43637.769</v>
      </c>
      <c r="H23" s="147">
        <f t="shared" si="18"/>
        <v>46577.942000000003</v>
      </c>
      <c r="I23" s="147">
        <f t="shared" si="18"/>
        <v>51690.127999999997</v>
      </c>
      <c r="J23" s="147">
        <f>SUM(C23:I23)</f>
        <v>299726.125</v>
      </c>
      <c r="K23" s="147"/>
      <c r="L23" s="147"/>
      <c r="M23" s="147"/>
      <c r="N23" s="147"/>
    </row>
    <row r="24" spans="1:14" s="130" customFormat="1" hidden="1" x14ac:dyDescent="0.25">
      <c r="A24" s="181"/>
      <c r="B24" s="91"/>
      <c r="C24" s="152">
        <f>C23/C22-1</f>
        <v>-6.2520165006625605E-2</v>
      </c>
      <c r="D24" s="152">
        <f t="shared" ref="D24:J24" si="19">D23/D22-1</f>
        <v>-8.7175107077274161E-3</v>
      </c>
      <c r="E24" s="152">
        <f t="shared" si="19"/>
        <v>-0.35301032990187697</v>
      </c>
      <c r="F24" s="152">
        <f t="shared" si="19"/>
        <v>0.2891753092139111</v>
      </c>
      <c r="G24" s="152">
        <f t="shared" si="19"/>
        <v>-6.3342551853208362E-2</v>
      </c>
      <c r="H24" s="152">
        <f t="shared" si="19"/>
        <v>5.9073210893294537E-3</v>
      </c>
      <c r="I24" s="152">
        <f t="shared" si="19"/>
        <v>7.9236022216046642E-2</v>
      </c>
      <c r="J24" s="152">
        <f t="shared" si="19"/>
        <v>-3.8649768276252883E-2</v>
      </c>
      <c r="K24" s="147"/>
      <c r="L24" s="147"/>
      <c r="M24" s="147"/>
      <c r="N24" s="147"/>
    </row>
    <row r="25" spans="1:14" s="130" customFormat="1" hidden="1" x14ac:dyDescent="0.25">
      <c r="A25" s="181"/>
      <c r="B25" s="91"/>
      <c r="C25" s="147"/>
      <c r="D25" s="147"/>
      <c r="E25" s="147"/>
      <c r="F25" s="147"/>
      <c r="G25" s="147"/>
      <c r="H25" s="147"/>
      <c r="I25" s="147"/>
      <c r="J25" s="152"/>
      <c r="K25" s="147"/>
      <c r="L25" s="147"/>
      <c r="M25" s="147"/>
      <c r="N25" s="147"/>
    </row>
    <row r="26" spans="1:14" s="130" customFormat="1" hidden="1" x14ac:dyDescent="0.25">
      <c r="A26" s="201" t="s">
        <v>76</v>
      </c>
      <c r="B26" s="91"/>
      <c r="C26" s="147">
        <f>'2012'!C6</f>
        <v>12864.521999999999</v>
      </c>
      <c r="D26" s="147">
        <f>'2012'!D6</f>
        <v>14564.386</v>
      </c>
      <c r="E26" s="147">
        <f>'2012'!E6</f>
        <v>12869.407999999999</v>
      </c>
      <c r="F26" s="147">
        <f>'2012'!F6</f>
        <v>12642.199999999999</v>
      </c>
      <c r="G26" s="147">
        <f>'2012'!G6</f>
        <v>14355.475</v>
      </c>
      <c r="H26" s="147">
        <f>'2012'!H6</f>
        <v>11125.624</v>
      </c>
      <c r="I26" s="147">
        <f>'2012'!I6</f>
        <v>12446.612000000001</v>
      </c>
      <c r="J26" s="147">
        <f>SUM(C26:I26)</f>
        <v>90868.226999999984</v>
      </c>
      <c r="K26" s="147"/>
      <c r="L26" s="147"/>
      <c r="M26" s="147"/>
      <c r="N26" s="147"/>
    </row>
    <row r="27" spans="1:14" s="130" customFormat="1" hidden="1" x14ac:dyDescent="0.25">
      <c r="A27" s="201" t="s">
        <v>77</v>
      </c>
      <c r="B27" s="91"/>
      <c r="C27" s="147">
        <f>C6</f>
        <v>14494.942999999999</v>
      </c>
      <c r="D27" s="147">
        <f t="shared" ref="D27:I27" si="20">D6</f>
        <v>12150.374</v>
      </c>
      <c r="E27" s="147">
        <f t="shared" si="20"/>
        <v>12298.482</v>
      </c>
      <c r="F27" s="147">
        <f t="shared" si="20"/>
        <v>14020.82</v>
      </c>
      <c r="G27" s="147">
        <f t="shared" si="20"/>
        <v>13862.755999999999</v>
      </c>
      <c r="H27" s="147">
        <f t="shared" si="20"/>
        <v>10411.116</v>
      </c>
      <c r="I27" s="147">
        <f t="shared" si="20"/>
        <v>13910.121999999999</v>
      </c>
      <c r="J27" s="147">
        <f>SUM(C27:I27)</f>
        <v>91148.612999999998</v>
      </c>
      <c r="K27" s="147"/>
      <c r="L27" s="147"/>
      <c r="M27" s="147"/>
      <c r="N27" s="147"/>
    </row>
    <row r="28" spans="1:14" s="130" customFormat="1" hidden="1" x14ac:dyDescent="0.25">
      <c r="A28" s="201" t="s">
        <v>78</v>
      </c>
      <c r="B28" s="91"/>
      <c r="C28" s="152">
        <f>C27/C26-1</f>
        <v>0.12673778318386031</v>
      </c>
      <c r="D28" s="152">
        <f t="shared" ref="D28:J28" si="21">D27/D26-1</f>
        <v>-0.16574759828529684</v>
      </c>
      <c r="E28" s="152">
        <f t="shared" si="21"/>
        <v>-4.4363035191673061E-2</v>
      </c>
      <c r="F28" s="152">
        <f t="shared" si="21"/>
        <v>0.10904905791713482</v>
      </c>
      <c r="G28" s="152">
        <f t="shared" si="21"/>
        <v>-3.432272356017485E-2</v>
      </c>
      <c r="H28" s="152">
        <f t="shared" si="21"/>
        <v>-6.4221836006681521E-2</v>
      </c>
      <c r="I28" s="152">
        <f t="shared" si="21"/>
        <v>0.11758300170359592</v>
      </c>
      <c r="J28" s="152">
        <f t="shared" si="21"/>
        <v>3.0856330012911659E-3</v>
      </c>
      <c r="K28" s="147"/>
      <c r="L28" s="147"/>
      <c r="M28" s="147"/>
      <c r="N28" s="147"/>
    </row>
    <row r="29" spans="1:14" s="130" customFormat="1" hidden="1" x14ac:dyDescent="0.25">
      <c r="A29" s="181"/>
      <c r="B29" s="91"/>
      <c r="C29" s="147"/>
      <c r="D29" s="147"/>
      <c r="E29" s="147"/>
      <c r="F29" s="147"/>
      <c r="G29" s="147"/>
      <c r="H29" s="147"/>
      <c r="I29" s="147"/>
      <c r="J29" s="152"/>
      <c r="K29" s="147"/>
      <c r="L29" s="147"/>
      <c r="M29" s="147"/>
      <c r="N29" s="147"/>
    </row>
    <row r="30" spans="1:14" s="130" customFormat="1" hidden="1" x14ac:dyDescent="0.25">
      <c r="A30" s="181"/>
      <c r="B30" s="91"/>
      <c r="C30" s="147"/>
      <c r="D30" s="147"/>
      <c r="E30" s="147"/>
      <c r="F30" s="147"/>
      <c r="G30" s="147"/>
      <c r="H30" s="147"/>
      <c r="I30" s="147"/>
      <c r="J30" s="147"/>
      <c r="K30" s="147"/>
      <c r="L30" s="147"/>
      <c r="M30" s="147"/>
      <c r="N30" s="147"/>
    </row>
    <row r="31" spans="1:14" s="130" customFormat="1" hidden="1" x14ac:dyDescent="0.25">
      <c r="A31" s="181"/>
      <c r="B31" s="200">
        <v>1000</v>
      </c>
      <c r="C31" s="137">
        <v>1082.6899999999998</v>
      </c>
      <c r="D31">
        <v>1082.6899999999998</v>
      </c>
      <c r="E31" s="147">
        <v>2698.317</v>
      </c>
      <c r="F31" s="137">
        <v>3500.288</v>
      </c>
      <c r="G31" s="137">
        <v>2710.3939999999998</v>
      </c>
      <c r="H31" s="137">
        <v>1745.4469999999999</v>
      </c>
      <c r="I31" s="137">
        <f>I2+I16+I3</f>
        <v>31181.463000000003</v>
      </c>
      <c r="J31" s="152"/>
      <c r="K31" s="147"/>
      <c r="L31" s="147"/>
      <c r="M31" s="147"/>
      <c r="N31" s="147"/>
    </row>
    <row r="32" spans="1:14" s="130" customFormat="1" ht="13" hidden="1" thickBot="1" x14ac:dyDescent="0.3">
      <c r="A32" s="90"/>
      <c r="B32" s="172"/>
      <c r="C32" s="147"/>
      <c r="D32" s="147"/>
      <c r="E32">
        <f>5.794135*1000</f>
        <v>5794.1350000000002</v>
      </c>
      <c r="G32" s="147"/>
      <c r="H32" s="152"/>
      <c r="I32" s="137">
        <f>'2012'!I2+'2012'!I3+'2012'!I17</f>
        <v>32945.682000000001</v>
      </c>
      <c r="J32" s="152">
        <f>I31/I32-1</f>
        <v>-5.3549324005494725E-2</v>
      </c>
      <c r="K32" s="147"/>
      <c r="L32" s="147"/>
      <c r="M32" s="147"/>
      <c r="N32" s="147"/>
    </row>
    <row r="33" spans="1:25" s="130" customFormat="1" ht="13" thickBot="1" x14ac:dyDescent="0.3">
      <c r="A33" s="167"/>
      <c r="B33" s="168"/>
      <c r="C33" s="169">
        <v>1</v>
      </c>
      <c r="D33" s="169">
        <v>2</v>
      </c>
      <c r="E33" s="169">
        <v>3</v>
      </c>
      <c r="F33" s="169">
        <v>4</v>
      </c>
      <c r="G33" s="169">
        <v>5</v>
      </c>
      <c r="H33" s="169">
        <v>6</v>
      </c>
      <c r="I33" s="169">
        <v>7</v>
      </c>
      <c r="J33" s="169">
        <v>8</v>
      </c>
      <c r="K33" s="169">
        <v>9</v>
      </c>
      <c r="L33" s="169">
        <v>10</v>
      </c>
      <c r="M33" s="169">
        <v>11</v>
      </c>
      <c r="N33" s="170">
        <v>12</v>
      </c>
    </row>
    <row r="34" spans="1:25" s="130" customFormat="1" x14ac:dyDescent="0.25">
      <c r="A34" s="190" t="s">
        <v>70</v>
      </c>
      <c r="B34" s="191"/>
      <c r="C34" s="192">
        <f>C16+C2+C3+1082.69</f>
        <v>24819.737999999998</v>
      </c>
      <c r="D34" s="192">
        <f>D16+D2+D3+1082.69</f>
        <v>21880.32</v>
      </c>
      <c r="E34" s="192">
        <f>E16+E2+E3+2698.317</f>
        <v>26042.985999999997</v>
      </c>
      <c r="F34" s="192">
        <f>F16+F2+F3+3500.288</f>
        <v>28841.528999999999</v>
      </c>
      <c r="G34" s="192">
        <f>G16+G2+2710.394+G3</f>
        <v>31388.58</v>
      </c>
      <c r="H34" s="192">
        <f>H16+H2+1745.447+H3</f>
        <v>30240.093000000001</v>
      </c>
      <c r="I34" s="192">
        <f t="shared" ref="I34:N34" si="22">I16+I2++I3</f>
        <v>31181.463000000003</v>
      </c>
      <c r="J34" s="192">
        <f t="shared" si="22"/>
        <v>29299.018999999997</v>
      </c>
      <c r="K34" s="192">
        <f t="shared" si="22"/>
        <v>27122.713000000003</v>
      </c>
      <c r="L34" s="192">
        <f t="shared" si="22"/>
        <v>26803.490999999998</v>
      </c>
      <c r="M34" s="192">
        <f t="shared" si="22"/>
        <v>25026.116000000002</v>
      </c>
      <c r="N34" s="193">
        <f t="shared" si="22"/>
        <v>25951.319</v>
      </c>
      <c r="O34" s="147"/>
      <c r="P34" s="147"/>
      <c r="Q34" s="147"/>
      <c r="R34" s="147"/>
      <c r="S34" s="147"/>
      <c r="T34" s="147"/>
      <c r="U34" s="147"/>
      <c r="V34" s="147"/>
      <c r="W34" s="147"/>
      <c r="X34" s="147"/>
      <c r="Y34" s="147"/>
    </row>
    <row r="35" spans="1:25" s="130" customFormat="1" ht="13" thickBot="1" x14ac:dyDescent="0.3">
      <c r="A35" s="182" t="s">
        <v>56</v>
      </c>
      <c r="B35" s="183"/>
      <c r="C35" s="184">
        <f>C2+C3+C16</f>
        <v>23737.048000000003</v>
      </c>
      <c r="D35" s="184">
        <f t="shared" ref="D35:N35" si="23">D2+D3+D16</f>
        <v>20797.629999999997</v>
      </c>
      <c r="E35" s="184">
        <f t="shared" si="23"/>
        <v>23344.669000000002</v>
      </c>
      <c r="F35" s="184">
        <f>F2+F3+F16</f>
        <v>25341.241000000002</v>
      </c>
      <c r="G35" s="184">
        <f>G2+G3+G16</f>
        <v>28678.186000000002</v>
      </c>
      <c r="H35" s="184">
        <f>H2+H3+H16</f>
        <v>28494.646000000001</v>
      </c>
      <c r="I35" s="184">
        <f t="shared" si="23"/>
        <v>31181.463000000003</v>
      </c>
      <c r="J35" s="184">
        <f t="shared" si="23"/>
        <v>29299.019</v>
      </c>
      <c r="K35" s="184">
        <f t="shared" si="23"/>
        <v>27122.713</v>
      </c>
      <c r="L35" s="184">
        <f t="shared" si="23"/>
        <v>26803.491000000002</v>
      </c>
      <c r="M35" s="184">
        <f>M2+M3+M16</f>
        <v>25026.116000000002</v>
      </c>
      <c r="N35" s="185">
        <f t="shared" si="23"/>
        <v>25951.319</v>
      </c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</row>
    <row r="36" spans="1:25" s="92" customFormat="1" x14ac:dyDescent="0.25">
      <c r="A36" s="186" t="s">
        <v>72</v>
      </c>
      <c r="B36" s="187"/>
      <c r="C36" s="188">
        <f>C34/'2012'!C18-1</f>
        <v>-3.5959030079095067E-2</v>
      </c>
      <c r="D36" s="188">
        <f>D34/'2012'!D18-1</f>
        <v>-0.13021773774134759</v>
      </c>
      <c r="E36" s="188">
        <f>E34/'2012'!E18-1</f>
        <v>2.183964101299285E-3</v>
      </c>
      <c r="F36" s="188">
        <f>F34/'2012'!F18-1</f>
        <v>0.1228450372627361</v>
      </c>
      <c r="G36" s="188">
        <f>G34/'2012'!G18-1</f>
        <v>4.3074477989717419E-2</v>
      </c>
      <c r="H36" s="188">
        <f>H34/'2012'!H18-1</f>
        <v>-6.6749986581612353E-3</v>
      </c>
      <c r="I36" s="188">
        <f>I34/'2012'!I18-1</f>
        <v>-5.3549324005494725E-2</v>
      </c>
      <c r="J36" s="188">
        <f>J34/'2012'!J18-1</f>
        <v>-9.0272940917552447E-2</v>
      </c>
      <c r="K36" s="188">
        <f>K34/'2012'!K18-1</f>
        <v>-4.7735522498649208E-2</v>
      </c>
      <c r="L36" s="188">
        <f>L34/'2012'!L18-1</f>
        <v>-5.5798559864667086E-2</v>
      </c>
      <c r="M36" s="188">
        <f>M34/'2012'!M18-1</f>
        <v>-4.1585117271432326E-2</v>
      </c>
      <c r="N36" s="189">
        <f>N34/'2012'!N18-1</f>
        <v>-5.6982848788871387E-2</v>
      </c>
    </row>
    <row r="37" spans="1:25" x14ac:dyDescent="0.25">
      <c r="A37" s="158" t="s">
        <v>71</v>
      </c>
      <c r="B37" s="91"/>
      <c r="C37" s="152">
        <f>C35/'2012'!C18-1</f>
        <v>-7.8012556902128383E-2</v>
      </c>
      <c r="D37" s="152">
        <f>D35/'2012'!D18-1</f>
        <v>-0.17325662188585844</v>
      </c>
      <c r="E37" s="152">
        <f>E35/'2012'!E18-1</f>
        <v>-0.10165244035178156</v>
      </c>
      <c r="F37" s="152">
        <f>F35/'2012'!F18-1</f>
        <v>-1.3426552561447758E-2</v>
      </c>
      <c r="G37" s="152">
        <f>G35/'2012'!G18-1</f>
        <v>-4.6994674762540267E-2</v>
      </c>
      <c r="H37" s="152">
        <f>H35/'2012'!H18-1</f>
        <v>-6.4009350891043315E-2</v>
      </c>
      <c r="I37" s="152">
        <f>I35/'2012'!I18-1</f>
        <v>-5.3549324005494725E-2</v>
      </c>
      <c r="J37" s="152">
        <f>J35/'2012'!J18-1</f>
        <v>-9.0272940917552336E-2</v>
      </c>
      <c r="K37" s="152">
        <f>K35/'2012'!K18-1</f>
        <v>-4.7735522498649319E-2</v>
      </c>
      <c r="L37" s="152">
        <f>L35/'2012'!L18-1</f>
        <v>-5.5798559864666863E-2</v>
      </c>
      <c r="M37" s="152">
        <f>M35/'2012'!M18-1</f>
        <v>-4.1585117271432326E-2</v>
      </c>
      <c r="N37" s="166">
        <f>N35/'2012'!N18-1</f>
        <v>-5.6982848788871387E-2</v>
      </c>
    </row>
    <row r="38" spans="1:25" x14ac:dyDescent="0.25">
      <c r="A38" s="158" t="s">
        <v>48</v>
      </c>
      <c r="B38" s="91"/>
      <c r="C38" s="152">
        <f>C4/'2012'!C4-1</f>
        <v>-6.2520165006625605E-2</v>
      </c>
      <c r="D38" s="152">
        <f>D4/'2012'!D4-1</f>
        <v>-8.7175107077274161E-3</v>
      </c>
      <c r="E38" s="152">
        <f>E4/'2012'!E4-1</f>
        <v>-0.35301032990187697</v>
      </c>
      <c r="F38" s="152">
        <f>F4/'2012'!F4-1</f>
        <v>0.2891753092139111</v>
      </c>
      <c r="G38" s="152">
        <f>G4/'2012'!G4-1</f>
        <v>-6.3342551853208362E-2</v>
      </c>
      <c r="H38" s="152">
        <f>H4/'2012'!H4-1</f>
        <v>5.9073210893294537E-3</v>
      </c>
      <c r="I38" s="152">
        <f>I4/'2012'!I4-1</f>
        <v>7.9236022216046642E-2</v>
      </c>
      <c r="J38" s="152">
        <f>J4/'2012'!J4-1</f>
        <v>0.11262064180878473</v>
      </c>
      <c r="K38" s="152">
        <f>K4/'2012'!K4-1</f>
        <v>3.1111226188975882E-2</v>
      </c>
      <c r="L38" s="152">
        <f>L4/'2012'!L4-1</f>
        <v>-1.4514498350080562E-2</v>
      </c>
      <c r="M38" s="152">
        <f>M4/'2012'!M4-1</f>
        <v>4.7939127860402886E-2</v>
      </c>
      <c r="N38" s="166">
        <f>N4/'2012'!N4-1</f>
        <v>2.4653338013422399E-2</v>
      </c>
    </row>
    <row r="39" spans="1:25" ht="13" thickBot="1" x14ac:dyDescent="0.3">
      <c r="A39" s="160" t="s">
        <v>57</v>
      </c>
      <c r="B39" s="161"/>
      <c r="C39" s="162">
        <f>C6/'2012'!C6-1</f>
        <v>0.12673778318386031</v>
      </c>
      <c r="D39" s="162">
        <f>D6/'2012'!D6-1</f>
        <v>-0.16574759828529684</v>
      </c>
      <c r="E39" s="162">
        <f>E6/'2012'!E6-1</f>
        <v>-4.4363035191673061E-2</v>
      </c>
      <c r="F39" s="162">
        <f>F6/'2012'!F6-1</f>
        <v>0.10904905791713482</v>
      </c>
      <c r="G39" s="162">
        <f>G6/'2012'!G6-1</f>
        <v>-3.432272356017485E-2</v>
      </c>
      <c r="H39" s="162">
        <f>H6/'2012'!H6-1</f>
        <v>-6.4221836006681521E-2</v>
      </c>
      <c r="I39" s="162">
        <f>I6/'2012'!I6-1</f>
        <v>0.11758300170359592</v>
      </c>
      <c r="J39" s="162">
        <f>J6/'2012'!J6-1</f>
        <v>5.9613604518785612E-2</v>
      </c>
      <c r="K39" s="162">
        <f>K6/'2012'!K6-1</f>
        <v>-5.6728068978334156E-2</v>
      </c>
      <c r="L39" s="162">
        <f>L6/'2012'!L6-1</f>
        <v>1.693553381900248E-2</v>
      </c>
      <c r="M39" s="162">
        <f>M6/'2012'!M6-1</f>
        <v>-0.12036220671167097</v>
      </c>
      <c r="N39" s="163">
        <f>N6/'2012'!N6-1</f>
        <v>-9.0166981767817456E-2</v>
      </c>
    </row>
    <row r="40" spans="1:25" x14ac:dyDescent="0.25">
      <c r="A40" s="154" t="s">
        <v>49</v>
      </c>
      <c r="B40" s="155"/>
      <c r="C40" s="156">
        <f>'2012'!C24</f>
        <v>16148.344999999999</v>
      </c>
      <c r="D40" s="156">
        <f>'2012'!D24</f>
        <v>14058.424000000001</v>
      </c>
      <c r="E40" s="156">
        <f>'2012'!E24</f>
        <v>14854.28</v>
      </c>
      <c r="F40" s="156">
        <f>'2012'!F24</f>
        <v>14277.145</v>
      </c>
      <c r="G40" s="156">
        <f>'2012'!G24</f>
        <v>17504.097000000002</v>
      </c>
      <c r="H40" s="156">
        <f>'2012'!H24</f>
        <v>13318.038</v>
      </c>
      <c r="I40" s="156">
        <f>'2012'!I24</f>
        <v>17644.375</v>
      </c>
      <c r="J40" s="156">
        <f>'2012'!J24</f>
        <v>18072.395</v>
      </c>
      <c r="K40" s="156">
        <f>'2012'!K24</f>
        <v>14481.438</v>
      </c>
      <c r="L40" s="156">
        <f>'2012'!L24</f>
        <v>15500.16</v>
      </c>
      <c r="M40" s="156">
        <f>'2012'!M24</f>
        <v>14437.119000000001</v>
      </c>
      <c r="N40" s="157">
        <f>'2012'!N24</f>
        <v>13728.867</v>
      </c>
    </row>
    <row r="41" spans="1:25" x14ac:dyDescent="0.25">
      <c r="A41" s="158" t="s">
        <v>62</v>
      </c>
      <c r="B41" s="91"/>
      <c r="C41" s="151">
        <f>C2</f>
        <v>13481.697</v>
      </c>
      <c r="D41" s="151">
        <f t="shared" ref="D41:M41" si="24">D2</f>
        <v>12181.47</v>
      </c>
      <c r="E41" s="151">
        <f t="shared" si="24"/>
        <v>13561.717000000001</v>
      </c>
      <c r="F41" s="151">
        <f t="shared" si="24"/>
        <v>14091.424000000001</v>
      </c>
      <c r="G41" s="151">
        <f t="shared" si="24"/>
        <v>17661.337</v>
      </c>
      <c r="H41" s="151">
        <f t="shared" si="24"/>
        <v>16795.77</v>
      </c>
      <c r="I41" s="151">
        <f t="shared" si="24"/>
        <v>18158.826000000001</v>
      </c>
      <c r="J41" s="151">
        <f t="shared" si="24"/>
        <v>17020.478999999999</v>
      </c>
      <c r="K41" s="151">
        <f t="shared" si="24"/>
        <v>15949.775</v>
      </c>
      <c r="L41" s="151">
        <f t="shared" si="24"/>
        <v>14239.092000000001</v>
      </c>
      <c r="M41" s="151">
        <f t="shared" si="24"/>
        <v>14832.6</v>
      </c>
      <c r="N41" s="159">
        <f>N2</f>
        <v>14343.636</v>
      </c>
    </row>
    <row r="42" spans="1:25" ht="13.5" thickBot="1" x14ac:dyDescent="0.35">
      <c r="A42" s="160" t="s">
        <v>51</v>
      </c>
      <c r="B42" s="161"/>
      <c r="C42" s="164">
        <f>C41/C40-1</f>
        <v>-0.1651344456661038</v>
      </c>
      <c r="D42" s="164">
        <f t="shared" ref="D42:N42" si="25">D41/D40-1</f>
        <v>-0.13351098245436344</v>
      </c>
      <c r="E42" s="164">
        <f t="shared" si="25"/>
        <v>-8.7016200044700898E-2</v>
      </c>
      <c r="F42" s="164">
        <f t="shared" si="25"/>
        <v>-1.3008273012566574E-2</v>
      </c>
      <c r="G42" s="164">
        <f t="shared" si="25"/>
        <v>8.9830397991965683E-3</v>
      </c>
      <c r="H42" s="164">
        <f t="shared" si="25"/>
        <v>0.26112945465390625</v>
      </c>
      <c r="I42" s="164">
        <f t="shared" si="25"/>
        <v>2.9156657575006184E-2</v>
      </c>
      <c r="J42" s="164">
        <f t="shared" si="25"/>
        <v>-5.8205677775413855E-2</v>
      </c>
      <c r="K42" s="164">
        <f t="shared" si="25"/>
        <v>0.10139441953209349</v>
      </c>
      <c r="L42" s="164">
        <f t="shared" si="25"/>
        <v>-8.1358385977951198E-2</v>
      </c>
      <c r="M42" s="164">
        <f t="shared" si="25"/>
        <v>2.7393346276358921E-2</v>
      </c>
      <c r="N42" s="165">
        <f t="shared" si="25"/>
        <v>4.4779296062814167E-2</v>
      </c>
    </row>
    <row r="43" spans="1:25" x14ac:dyDescent="0.25">
      <c r="A43" s="154" t="s">
        <v>55</v>
      </c>
      <c r="B43" s="155"/>
      <c r="C43" s="156">
        <f>'2012'!C27</f>
        <v>9586.0509999999995</v>
      </c>
      <c r="D43" s="156">
        <f>'2012'!D27</f>
        <v>11097.458000000001</v>
      </c>
      <c r="E43" s="156">
        <f>'2012'!E27</f>
        <v>11126.32</v>
      </c>
      <c r="F43" s="156">
        <f>'2012'!F27</f>
        <v>11407.94</v>
      </c>
      <c r="G43" s="156">
        <f>'2012'!G27</f>
        <v>12587.28</v>
      </c>
      <c r="H43" s="156">
        <f>'2012'!H27</f>
        <v>17124.38</v>
      </c>
      <c r="I43" s="156">
        <f>'2012'!I27</f>
        <v>15291.36</v>
      </c>
      <c r="J43" s="156">
        <f>'2012'!J27</f>
        <v>14116.36</v>
      </c>
      <c r="K43" s="156">
        <f>'2012'!K27</f>
        <v>13992.97</v>
      </c>
      <c r="L43" s="156">
        <f>'2012'!L27</f>
        <v>12884.51</v>
      </c>
      <c r="M43" s="156">
        <f>'2012'!M27</f>
        <v>11672.59</v>
      </c>
      <c r="N43" s="157">
        <f>'2012'!N27</f>
        <v>13784.15</v>
      </c>
    </row>
    <row r="44" spans="1:25" x14ac:dyDescent="0.25">
      <c r="A44" s="158" t="s">
        <v>63</v>
      </c>
      <c r="B44" s="91"/>
      <c r="C44" s="151">
        <f>C16</f>
        <v>10254.02</v>
      </c>
      <c r="D44" s="151">
        <f>D16</f>
        <v>8614.86</v>
      </c>
      <c r="E44" s="151">
        <f t="shared" ref="E44:L44" si="26">E16</f>
        <v>9761.01</v>
      </c>
      <c r="F44" s="151">
        <f t="shared" si="26"/>
        <v>11247.93</v>
      </c>
      <c r="G44" s="151">
        <f t="shared" si="26"/>
        <v>11008.95</v>
      </c>
      <c r="H44" s="151">
        <f t="shared" si="26"/>
        <v>11664.3</v>
      </c>
      <c r="I44" s="151">
        <f t="shared" si="26"/>
        <v>13006.51</v>
      </c>
      <c r="J44" s="151">
        <f t="shared" si="26"/>
        <v>12268.38</v>
      </c>
      <c r="K44" s="151">
        <f t="shared" si="26"/>
        <v>11170.43</v>
      </c>
      <c r="L44" s="151">
        <f t="shared" si="26"/>
        <v>12534.39</v>
      </c>
      <c r="M44" s="151">
        <f>M16</f>
        <v>10192.950000000001</v>
      </c>
      <c r="N44" s="159">
        <f>N16</f>
        <v>11605.07</v>
      </c>
    </row>
    <row r="45" spans="1:25" ht="13.5" thickBot="1" x14ac:dyDescent="0.35">
      <c r="A45" s="160" t="s">
        <v>51</v>
      </c>
      <c r="B45" s="161"/>
      <c r="C45" s="164">
        <f>C44/C43-1</f>
        <v>6.968135262372388E-2</v>
      </c>
      <c r="D45" s="164">
        <f>D44/D43-1</f>
        <v>-0.22370870878718352</v>
      </c>
      <c r="E45" s="164">
        <f t="shared" ref="E45:N45" si="27">E44/E43-1</f>
        <v>-0.12270993464146274</v>
      </c>
      <c r="F45" s="164">
        <f t="shared" si="27"/>
        <v>-1.4026195789949791E-2</v>
      </c>
      <c r="G45" s="164">
        <f t="shared" si="27"/>
        <v>-0.12539087078383893</v>
      </c>
      <c r="H45" s="164">
        <f t="shared" si="27"/>
        <v>-0.31884833202720342</v>
      </c>
      <c r="I45" s="164">
        <f t="shared" si="27"/>
        <v>-0.14942098021366312</v>
      </c>
      <c r="J45" s="164">
        <f t="shared" si="27"/>
        <v>-0.13091051800889186</v>
      </c>
      <c r="K45" s="164">
        <f t="shared" si="27"/>
        <v>-0.20171128788241521</v>
      </c>
      <c r="L45" s="164">
        <f t="shared" si="27"/>
        <v>-2.7173714793965797E-2</v>
      </c>
      <c r="M45" s="164">
        <f t="shared" si="27"/>
        <v>-0.12676192687312748</v>
      </c>
      <c r="N45" s="165">
        <f t="shared" si="27"/>
        <v>-0.15808591752121093</v>
      </c>
    </row>
    <row r="46" spans="1:25" x14ac:dyDescent="0.25">
      <c r="A46" s="154" t="s">
        <v>68</v>
      </c>
      <c r="B46" s="155"/>
      <c r="C46" s="179">
        <f>SUM(C2:C16)</f>
        <v>160240.83600000001</v>
      </c>
      <c r="D46" s="179">
        <f t="shared" ref="D46:N46" si="28">SUM(D2:D16)</f>
        <v>132553.46</v>
      </c>
      <c r="E46" s="179">
        <f t="shared" si="28"/>
        <v>142853.87099999998</v>
      </c>
      <c r="F46" s="179">
        <f t="shared" si="28"/>
        <v>125930.36499999999</v>
      </c>
      <c r="G46" s="179">
        <f>SUM(G2:G16)</f>
        <v>111790.11699999998</v>
      </c>
      <c r="H46" s="179">
        <f t="shared" si="28"/>
        <v>102994.70600000001</v>
      </c>
      <c r="I46" s="179">
        <f t="shared" si="28"/>
        <v>110851.13499999999</v>
      </c>
      <c r="J46" s="179">
        <f t="shared" si="28"/>
        <v>122630.78500000002</v>
      </c>
      <c r="K46" s="179">
        <f t="shared" si="28"/>
        <v>114125.61600000001</v>
      </c>
      <c r="L46" s="179">
        <f t="shared" si="28"/>
        <v>141682.68599999999</v>
      </c>
      <c r="M46" s="179">
        <f t="shared" si="28"/>
        <v>135268.36200000002</v>
      </c>
      <c r="N46" s="180">
        <f t="shared" si="28"/>
        <v>149408.81199999998</v>
      </c>
    </row>
    <row r="47" spans="1:25" ht="13" x14ac:dyDescent="0.3">
      <c r="A47" s="158" t="s">
        <v>69</v>
      </c>
      <c r="B47" s="91"/>
      <c r="C47" s="176">
        <f>C46/'2012'!C32-1</f>
        <v>4.2689905724445198E-2</v>
      </c>
      <c r="D47" s="176">
        <f>D46/'2012'!D32-1</f>
        <v>-0.15031478236767482</v>
      </c>
      <c r="E47" s="176">
        <f>E46/'2012'!E32-1</f>
        <v>-8.3092695815236262E-2</v>
      </c>
      <c r="F47" s="176">
        <f>F46/'2012'!F32-1</f>
        <v>0.10190220862808008</v>
      </c>
      <c r="G47" s="176">
        <f>G46/'2012'!G32-1</f>
        <v>-5.2712747707222563E-2</v>
      </c>
      <c r="H47" s="176">
        <f>H46/'2012'!H32-1</f>
        <v>-7.6994581464621681E-2</v>
      </c>
      <c r="I47" s="176">
        <f>I46/'2012'!I32-1</f>
        <v>-4.5524288355448417E-2</v>
      </c>
      <c r="J47" s="176">
        <f>J46/'2012'!J32-1</f>
        <v>-3.1216986153269621E-2</v>
      </c>
      <c r="K47" s="176">
        <f>K46/'2012'!K32-1</f>
        <v>-5.0313981353967474E-2</v>
      </c>
      <c r="L47" s="176">
        <f>L46/'2012'!L32-1</f>
        <v>-3.6865412011417575E-2</v>
      </c>
      <c r="M47" s="176">
        <f>M46/'2012'!M32-1</f>
        <v>-9.0218373169285937E-2</v>
      </c>
      <c r="N47" s="178">
        <f>N46/'2012'!N32-1</f>
        <v>-0.1793093886049667</v>
      </c>
    </row>
    <row r="48" spans="1:25" ht="15" thickBot="1" x14ac:dyDescent="0.4">
      <c r="A48" s="177" t="s">
        <v>67</v>
      </c>
      <c r="B48" s="161"/>
      <c r="C48" s="164">
        <v>0.08</v>
      </c>
      <c r="D48" s="164">
        <v>0.04</v>
      </c>
      <c r="E48" s="164">
        <v>0.17</v>
      </c>
      <c r="F48" s="164"/>
      <c r="G48" s="164"/>
      <c r="H48" s="164"/>
      <c r="I48" s="164"/>
      <c r="J48" s="164"/>
      <c r="K48" s="164"/>
      <c r="L48" s="164"/>
      <c r="M48" s="164"/>
      <c r="N48" s="165"/>
    </row>
    <row r="49" spans="1:14" ht="13.5" thickBot="1" x14ac:dyDescent="0.35">
      <c r="A49" s="90"/>
      <c r="B49" s="91"/>
      <c r="C49" s="176"/>
      <c r="D49" s="176"/>
      <c r="E49" s="176"/>
      <c r="F49" s="176"/>
      <c r="G49" s="176"/>
      <c r="H49" s="176"/>
      <c r="I49" s="184"/>
      <c r="J49" s="176"/>
      <c r="K49" s="195"/>
      <c r="L49" s="184"/>
      <c r="M49" s="176"/>
      <c r="N49" s="176"/>
    </row>
    <row r="50" spans="1:14" ht="13.5" thickBot="1" x14ac:dyDescent="0.35">
      <c r="A50" s="5" t="s">
        <v>16</v>
      </c>
      <c r="B50" s="5" t="s">
        <v>15</v>
      </c>
      <c r="C50" s="6">
        <v>1</v>
      </c>
      <c r="D50" s="6">
        <v>2</v>
      </c>
      <c r="E50" s="6">
        <v>3</v>
      </c>
      <c r="F50" s="6">
        <v>4</v>
      </c>
      <c r="G50" s="6">
        <v>5</v>
      </c>
      <c r="H50" s="6">
        <v>6</v>
      </c>
      <c r="I50" s="6">
        <v>7</v>
      </c>
      <c r="J50" s="6">
        <v>8</v>
      </c>
      <c r="K50" s="6">
        <v>9</v>
      </c>
      <c r="L50" s="6">
        <v>10</v>
      </c>
      <c r="M50" s="6">
        <v>11</v>
      </c>
      <c r="N50" s="6">
        <v>12</v>
      </c>
    </row>
    <row r="51" spans="1:14" ht="13" thickTop="1" x14ac:dyDescent="0.25">
      <c r="A51" s="27" t="s">
        <v>8</v>
      </c>
      <c r="B51" s="28" t="s">
        <v>9</v>
      </c>
      <c r="C51" s="21"/>
      <c r="D51" s="25"/>
      <c r="E51" s="26"/>
      <c r="F51" s="21"/>
      <c r="G51" s="196"/>
      <c r="H51" s="25"/>
      <c r="I51" s="25"/>
      <c r="J51" s="25"/>
      <c r="K51" s="25"/>
      <c r="L51" s="25"/>
      <c r="M51" s="25"/>
      <c r="N51" s="25"/>
    </row>
    <row r="52" spans="1:14" x14ac:dyDescent="0.25">
      <c r="A52" s="27" t="s">
        <v>0</v>
      </c>
      <c r="B52" s="28" t="s">
        <v>9</v>
      </c>
      <c r="C52" s="10"/>
      <c r="D52" s="9"/>
      <c r="E52" s="24">
        <v>0.79300000000000004</v>
      </c>
      <c r="F52" s="24"/>
      <c r="G52" s="197">
        <v>0.38700000000000001</v>
      </c>
      <c r="H52" s="43">
        <v>0.182</v>
      </c>
      <c r="I52" s="43">
        <v>0.38100000000000001</v>
      </c>
      <c r="J52" s="10"/>
      <c r="K52" s="10">
        <v>0.622</v>
      </c>
      <c r="L52" s="10">
        <v>0.34599999999999997</v>
      </c>
      <c r="M52" s="43">
        <v>0.23499999999999999</v>
      </c>
      <c r="N52" s="43">
        <v>0.51900000000000002</v>
      </c>
    </row>
    <row r="53" spans="1:14" x14ac:dyDescent="0.25">
      <c r="A53" s="27" t="s">
        <v>1</v>
      </c>
      <c r="B53" s="28" t="s">
        <v>9</v>
      </c>
      <c r="C53" s="43">
        <v>4171.3090000000002</v>
      </c>
      <c r="D53" s="9">
        <v>913.96500000000003</v>
      </c>
      <c r="E53" s="24">
        <v>703.13099999999997</v>
      </c>
      <c r="F53" s="24">
        <v>0.32300000000000001</v>
      </c>
      <c r="G53" s="197">
        <v>0.6</v>
      </c>
      <c r="H53" s="43"/>
      <c r="I53" s="43"/>
      <c r="J53" s="43"/>
      <c r="K53" s="43">
        <v>482.41199999999998</v>
      </c>
      <c r="L53" s="43">
        <v>2770.37</v>
      </c>
      <c r="M53" s="43">
        <v>7430.8959999999997</v>
      </c>
      <c r="N53" s="43">
        <v>12890.804</v>
      </c>
    </row>
    <row r="54" spans="1:14" x14ac:dyDescent="0.25">
      <c r="A54" s="107" t="s">
        <v>40</v>
      </c>
      <c r="B54" s="28" t="s">
        <v>9</v>
      </c>
      <c r="C54" s="43"/>
      <c r="D54" s="9"/>
      <c r="E54" s="24">
        <v>0.83299999999999996</v>
      </c>
      <c r="F54" s="24"/>
      <c r="G54" s="197"/>
      <c r="H54" s="43"/>
      <c r="I54" s="43"/>
      <c r="J54" s="43">
        <v>0.4</v>
      </c>
      <c r="K54" s="43"/>
      <c r="L54" s="43">
        <v>2.044</v>
      </c>
      <c r="M54" s="43"/>
      <c r="N54" s="43"/>
    </row>
    <row r="55" spans="1:14" x14ac:dyDescent="0.25">
      <c r="A55" s="27" t="s">
        <v>2</v>
      </c>
      <c r="B55" s="28" t="s">
        <v>9</v>
      </c>
      <c r="C55" s="43">
        <v>1187.7760000000001</v>
      </c>
      <c r="D55" s="9">
        <v>3056.2179999999998</v>
      </c>
      <c r="E55" s="24">
        <v>2406.6030000000001</v>
      </c>
      <c r="F55" s="24">
        <v>882.70399999999995</v>
      </c>
      <c r="G55" s="197">
        <v>1524.463</v>
      </c>
      <c r="H55" s="43">
        <v>156.11699999999999</v>
      </c>
      <c r="I55" s="43"/>
      <c r="J55" s="43">
        <v>600.38499999999999</v>
      </c>
      <c r="K55" s="43">
        <v>2115.3490000000002</v>
      </c>
      <c r="L55" s="43">
        <v>3561.0360000000001</v>
      </c>
      <c r="M55" s="43">
        <v>3466.3150000000001</v>
      </c>
      <c r="N55" s="43">
        <v>6142.9960000000001</v>
      </c>
    </row>
    <row r="56" spans="1:14" x14ac:dyDescent="0.25">
      <c r="A56" s="27" t="s">
        <v>39</v>
      </c>
      <c r="B56" s="28" t="s">
        <v>9</v>
      </c>
      <c r="C56" s="43">
        <v>584.38499999999999</v>
      </c>
      <c r="D56" s="9">
        <v>451.39800000000002</v>
      </c>
      <c r="E56" s="24">
        <v>552.39800000000002</v>
      </c>
      <c r="F56" s="24">
        <v>404.83199999999999</v>
      </c>
      <c r="G56" s="197">
        <v>807.85500000000002</v>
      </c>
      <c r="H56" s="43">
        <v>174.71600000000001</v>
      </c>
      <c r="I56" s="43">
        <v>455.3</v>
      </c>
      <c r="J56" s="43"/>
      <c r="K56" s="43"/>
      <c r="L56" s="43">
        <v>313.74099999999999</v>
      </c>
      <c r="M56" s="43"/>
      <c r="N56" s="43">
        <v>501.17399999999998</v>
      </c>
    </row>
    <row r="57" spans="1:14" x14ac:dyDescent="0.25">
      <c r="A57" s="27" t="s">
        <v>35</v>
      </c>
      <c r="B57" s="199" t="s">
        <v>45</v>
      </c>
      <c r="C57" s="43"/>
      <c r="D57" s="9"/>
      <c r="E57" s="24"/>
      <c r="F57" s="24"/>
      <c r="G57" s="197"/>
      <c r="H57" s="43"/>
      <c r="I57" s="43"/>
      <c r="J57" s="43"/>
      <c r="K57" s="43"/>
      <c r="L57" s="43"/>
      <c r="M57" s="43"/>
      <c r="N57" s="43"/>
    </row>
    <row r="58" spans="1:14" x14ac:dyDescent="0.25">
      <c r="A58" s="27" t="s">
        <v>4</v>
      </c>
      <c r="B58" s="28" t="s">
        <v>9</v>
      </c>
      <c r="C58" s="44"/>
      <c r="D58" s="9"/>
      <c r="E58" s="19"/>
      <c r="F58" s="19"/>
      <c r="G58" s="198"/>
      <c r="H58" s="43"/>
      <c r="I58" s="10"/>
      <c r="J58" s="44"/>
      <c r="K58" s="44"/>
      <c r="L58" s="44"/>
      <c r="M58" s="44"/>
      <c r="N58" s="44"/>
    </row>
    <row r="59" spans="1:14" x14ac:dyDescent="0.25">
      <c r="A59" s="27" t="s">
        <v>5</v>
      </c>
      <c r="B59" s="28" t="s">
        <v>9</v>
      </c>
      <c r="C59" s="44"/>
      <c r="D59" s="9"/>
      <c r="E59" s="19"/>
      <c r="F59" s="19">
        <v>0.02</v>
      </c>
      <c r="G59" s="198"/>
      <c r="H59" s="43"/>
      <c r="I59" s="22"/>
      <c r="J59" s="44"/>
      <c r="K59" s="44"/>
      <c r="L59" s="44"/>
      <c r="M59" s="44"/>
      <c r="N59" s="43"/>
    </row>
    <row r="60" spans="1:14" x14ac:dyDescent="0.25">
      <c r="A60" s="107" t="s">
        <v>43</v>
      </c>
      <c r="B60" s="199" t="s">
        <v>45</v>
      </c>
      <c r="C60" s="44"/>
      <c r="D60" s="9"/>
      <c r="E60" s="19"/>
      <c r="F60" s="19"/>
      <c r="G60" s="198"/>
      <c r="H60" s="43"/>
      <c r="I60" s="22"/>
      <c r="J60" s="44"/>
      <c r="K60" s="44"/>
      <c r="L60" s="44"/>
      <c r="M60" s="44"/>
      <c r="N60" s="43"/>
    </row>
    <row r="61" spans="1:14" x14ac:dyDescent="0.25">
      <c r="A61" s="27" t="s">
        <v>11</v>
      </c>
      <c r="B61" s="28" t="s">
        <v>10</v>
      </c>
      <c r="C61" s="44"/>
      <c r="D61" s="9"/>
      <c r="E61" s="19"/>
      <c r="F61" s="19"/>
      <c r="G61" s="198"/>
      <c r="H61" s="10"/>
      <c r="I61" s="22"/>
      <c r="J61" s="44"/>
      <c r="K61" s="44"/>
      <c r="L61" s="44"/>
      <c r="M61" s="44"/>
      <c r="N61" s="44"/>
    </row>
    <row r="62" spans="1:14" x14ac:dyDescent="0.25">
      <c r="A62" s="27" t="s">
        <v>6</v>
      </c>
      <c r="B62" s="28" t="s">
        <v>10</v>
      </c>
      <c r="C62" s="43">
        <v>77.381</v>
      </c>
      <c r="D62" s="9"/>
      <c r="E62" s="24">
        <v>75.567999999999998</v>
      </c>
      <c r="F62" s="24">
        <v>47.093000000000004</v>
      </c>
      <c r="G62" s="198">
        <v>50.963000000000001</v>
      </c>
      <c r="H62" s="10">
        <v>50.021000000000001</v>
      </c>
      <c r="I62" s="22"/>
      <c r="J62" s="43">
        <v>52.765999999999998</v>
      </c>
      <c r="K62" s="43">
        <v>26</v>
      </c>
      <c r="L62" s="43">
        <v>25.498000000000001</v>
      </c>
      <c r="M62" s="43"/>
      <c r="N62" s="43">
        <v>76.656999999999996</v>
      </c>
    </row>
    <row r="63" spans="1:14" x14ac:dyDescent="0.25">
      <c r="A63" s="27" t="s">
        <v>7</v>
      </c>
      <c r="B63" s="28" t="s">
        <v>10</v>
      </c>
      <c r="C63" s="43"/>
      <c r="D63" s="9"/>
      <c r="E63" s="24"/>
      <c r="F63" s="24"/>
      <c r="G63" s="198"/>
      <c r="H63" s="10"/>
      <c r="I63" s="22"/>
      <c r="J63" s="43"/>
      <c r="K63" s="43"/>
      <c r="L63" s="43"/>
      <c r="M63" s="43"/>
      <c r="N63" s="43"/>
    </row>
    <row r="64" spans="1:14" x14ac:dyDescent="0.25">
      <c r="A64" s="27" t="s">
        <v>30</v>
      </c>
      <c r="B64" s="28" t="s">
        <v>10</v>
      </c>
      <c r="C64" s="43"/>
      <c r="D64" s="9"/>
      <c r="E64" s="24"/>
      <c r="F64" s="24"/>
      <c r="G64" s="198">
        <v>0.16</v>
      </c>
      <c r="H64" s="10"/>
      <c r="I64" s="22"/>
      <c r="J64" s="43"/>
      <c r="K64" s="43"/>
      <c r="L64" s="43"/>
      <c r="M64" s="43"/>
      <c r="N64" s="43"/>
    </row>
    <row r="65" spans="1:14" x14ac:dyDescent="0.25">
      <c r="A65" s="27" t="s">
        <v>38</v>
      </c>
      <c r="B65" s="28" t="s">
        <v>9</v>
      </c>
      <c r="C65" s="10"/>
      <c r="D65" s="9"/>
      <c r="E65" s="9"/>
      <c r="F65" s="10"/>
      <c r="G65" s="198"/>
      <c r="H65" s="22"/>
      <c r="I65" s="22"/>
      <c r="J65" s="10"/>
      <c r="K65" s="10"/>
      <c r="L65" s="10"/>
      <c r="M65" s="10"/>
      <c r="N65" s="10"/>
    </row>
    <row r="66" spans="1:14" x14ac:dyDescent="0.25">
      <c r="C66" s="135">
        <f>SUM(C2:C16)</f>
        <v>160240.83600000001</v>
      </c>
      <c r="D66" s="135">
        <f>SUM(D2:D16)</f>
        <v>132553.46</v>
      </c>
      <c r="E66" s="135">
        <f>SUM(E2:E16)</f>
        <v>142853.87099999998</v>
      </c>
      <c r="F66" s="80">
        <f>C66/'2012'!C32-1</f>
        <v>4.2689905724445198E-2</v>
      </c>
      <c r="G66" s="80">
        <f>D66/'2012'!D32-1</f>
        <v>-0.15031478236767482</v>
      </c>
      <c r="H66" s="80">
        <f>E66/'2012'!E32-1</f>
        <v>-8.3092695815236262E-2</v>
      </c>
    </row>
    <row r="67" spans="1:14" ht="13.5" thickBot="1" x14ac:dyDescent="0.35">
      <c r="A67" s="105" t="s">
        <v>17</v>
      </c>
      <c r="B67" s="7" t="s">
        <v>15</v>
      </c>
      <c r="C67" s="110">
        <v>1</v>
      </c>
      <c r="D67" s="8">
        <v>2</v>
      </c>
      <c r="E67" s="110">
        <v>3</v>
      </c>
      <c r="F67" s="8">
        <v>4</v>
      </c>
      <c r="G67" s="110">
        <v>5</v>
      </c>
      <c r="H67" s="8">
        <v>6</v>
      </c>
      <c r="I67" s="110">
        <v>7</v>
      </c>
      <c r="J67" s="8">
        <v>8</v>
      </c>
      <c r="K67" s="108">
        <v>9</v>
      </c>
      <c r="L67" s="8">
        <v>10</v>
      </c>
      <c r="M67" s="8">
        <v>11</v>
      </c>
      <c r="N67" s="8">
        <v>12</v>
      </c>
    </row>
    <row r="68" spans="1:14" ht="13" thickTop="1" x14ac:dyDescent="0.25">
      <c r="A68" s="106" t="s">
        <v>8</v>
      </c>
      <c r="B68" s="42" t="s">
        <v>9</v>
      </c>
      <c r="C68" s="111">
        <v>13481.697</v>
      </c>
      <c r="D68" s="98">
        <v>12181.47</v>
      </c>
      <c r="E68" s="113">
        <v>13561.717000000001</v>
      </c>
      <c r="F68" s="25">
        <v>14091.424000000001</v>
      </c>
      <c r="G68" s="12">
        <v>17661.337</v>
      </c>
      <c r="H68" s="25">
        <v>16795.77</v>
      </c>
      <c r="I68" s="113">
        <v>18158.826000000001</v>
      </c>
      <c r="J68" s="25">
        <v>17020.478999999999</v>
      </c>
      <c r="K68" s="112">
        <v>15949.775</v>
      </c>
      <c r="L68" s="25">
        <v>14239.092000000001</v>
      </c>
      <c r="M68" s="21">
        <v>14832.6</v>
      </c>
      <c r="N68" s="25">
        <v>14343.636</v>
      </c>
    </row>
    <row r="69" spans="1:14" x14ac:dyDescent="0.25">
      <c r="A69" s="107" t="s">
        <v>0</v>
      </c>
      <c r="B69" s="28" t="s">
        <v>9</v>
      </c>
      <c r="C69" s="103">
        <v>1.331</v>
      </c>
      <c r="D69" s="10">
        <v>1.3</v>
      </c>
      <c r="E69" s="103">
        <v>21.149000000000001</v>
      </c>
      <c r="F69" s="10">
        <v>1.887</v>
      </c>
      <c r="G69" s="12">
        <v>7.5119999999999996</v>
      </c>
      <c r="H69" s="10">
        <v>34.393999999999998</v>
      </c>
      <c r="I69" s="103">
        <v>15.746</v>
      </c>
      <c r="J69" s="9">
        <v>10.16</v>
      </c>
      <c r="K69" s="109">
        <v>1.8859999999999999</v>
      </c>
      <c r="L69" s="10">
        <v>29.663</v>
      </c>
      <c r="M69" s="10">
        <v>0.33100000000000002</v>
      </c>
      <c r="N69" s="10">
        <v>2.0939999999999999</v>
      </c>
    </row>
    <row r="70" spans="1:14" x14ac:dyDescent="0.25">
      <c r="A70" s="107" t="s">
        <v>1</v>
      </c>
      <c r="B70" s="28" t="s">
        <v>9</v>
      </c>
      <c r="C70" s="103">
        <v>39099.659</v>
      </c>
      <c r="D70" s="10">
        <v>39876.108</v>
      </c>
      <c r="E70" s="103">
        <v>33674.142999999996</v>
      </c>
      <c r="F70" s="10">
        <v>39381.648000000001</v>
      </c>
      <c r="G70" s="12">
        <v>43637.169000000002</v>
      </c>
      <c r="H70" s="10">
        <v>46577.942000000003</v>
      </c>
      <c r="I70" s="103">
        <v>51690.127999999997</v>
      </c>
      <c r="J70" s="9">
        <v>54172.233999999997</v>
      </c>
      <c r="K70" s="109">
        <v>47145.591999999997</v>
      </c>
      <c r="L70" s="10">
        <v>46753.294999999998</v>
      </c>
      <c r="M70" s="10">
        <v>40627.517999999996</v>
      </c>
      <c r="N70" s="10">
        <v>35491.762999999999</v>
      </c>
    </row>
    <row r="71" spans="1:14" x14ac:dyDescent="0.25">
      <c r="A71" s="107" t="s">
        <v>40</v>
      </c>
      <c r="B71" s="28" t="s">
        <v>9</v>
      </c>
      <c r="C71" s="103">
        <v>10.167</v>
      </c>
      <c r="D71" s="10">
        <v>0.45200000000000001</v>
      </c>
      <c r="E71" s="103">
        <v>6.3E-2</v>
      </c>
      <c r="F71" s="10">
        <v>0.125</v>
      </c>
      <c r="G71" s="12">
        <v>10.292999999999999</v>
      </c>
      <c r="H71" s="10">
        <v>0.13500000000000001</v>
      </c>
      <c r="I71" s="103">
        <v>0.87</v>
      </c>
      <c r="J71" s="9">
        <v>2.0979999999999999</v>
      </c>
      <c r="K71" s="109">
        <v>1.9119999999999999</v>
      </c>
      <c r="L71" s="10">
        <v>4.09</v>
      </c>
      <c r="M71" s="10">
        <v>10.272</v>
      </c>
      <c r="N71" s="10">
        <v>5.2850000000000001</v>
      </c>
    </row>
    <row r="72" spans="1:14" x14ac:dyDescent="0.25">
      <c r="A72" s="107" t="s">
        <v>2</v>
      </c>
      <c r="B72" s="28" t="s">
        <v>9</v>
      </c>
      <c r="C72" s="103">
        <v>13307.166999999999</v>
      </c>
      <c r="D72" s="10">
        <v>9094.1560000000009</v>
      </c>
      <c r="E72" s="103">
        <v>9891.8790000000008</v>
      </c>
      <c r="F72" s="10">
        <v>13138.116</v>
      </c>
      <c r="G72" s="12">
        <v>12338.293</v>
      </c>
      <c r="H72" s="10">
        <v>10254.999</v>
      </c>
      <c r="I72" s="103">
        <v>13910.121999999999</v>
      </c>
      <c r="J72" s="9">
        <v>16798.268</v>
      </c>
      <c r="K72" s="109">
        <v>11639.414000000001</v>
      </c>
      <c r="L72" s="10">
        <v>9935.5879999999997</v>
      </c>
      <c r="M72" s="10">
        <v>7115.1769999999997</v>
      </c>
      <c r="N72" s="10">
        <v>7047.7539999999999</v>
      </c>
    </row>
    <row r="73" spans="1:14" x14ac:dyDescent="0.25">
      <c r="A73" s="107" t="s">
        <v>39</v>
      </c>
      <c r="B73" s="28" t="s">
        <v>9</v>
      </c>
      <c r="C73" s="103"/>
      <c r="D73" s="10"/>
      <c r="E73" s="103"/>
      <c r="F73" s="10"/>
      <c r="G73" s="12"/>
      <c r="H73" s="10"/>
      <c r="I73" s="103"/>
      <c r="J73" s="9">
        <v>5.3780000000000001</v>
      </c>
      <c r="K73" s="109"/>
      <c r="L73" s="10"/>
      <c r="M73" s="10"/>
      <c r="N73" s="10"/>
    </row>
    <row r="74" spans="1:14" x14ac:dyDescent="0.25">
      <c r="A74" s="107" t="s">
        <v>35</v>
      </c>
      <c r="B74" s="28" t="s">
        <v>45</v>
      </c>
      <c r="C74" s="103">
        <v>21.02</v>
      </c>
      <c r="D74" s="10">
        <v>13.3</v>
      </c>
      <c r="E74" s="103">
        <v>11.6</v>
      </c>
      <c r="F74" s="10">
        <v>13.3</v>
      </c>
      <c r="G74" s="12">
        <v>7.86</v>
      </c>
      <c r="H74" s="10">
        <v>4.5</v>
      </c>
      <c r="I74" s="103">
        <v>4.4000000000000004</v>
      </c>
      <c r="J74" s="9">
        <v>4.2</v>
      </c>
      <c r="K74" s="109">
        <v>4.2</v>
      </c>
      <c r="L74" s="10">
        <v>4.3</v>
      </c>
      <c r="M74" s="10">
        <v>843</v>
      </c>
      <c r="N74" s="10">
        <v>197.1</v>
      </c>
    </row>
    <row r="75" spans="1:14" x14ac:dyDescent="0.25">
      <c r="A75" s="107" t="s">
        <v>4</v>
      </c>
      <c r="B75" s="28" t="s">
        <v>9</v>
      </c>
      <c r="C75" s="103">
        <v>0.23899999999999999</v>
      </c>
      <c r="D75" s="10">
        <v>0.46</v>
      </c>
      <c r="E75" s="103">
        <v>23.23</v>
      </c>
      <c r="F75" s="10">
        <v>1.954</v>
      </c>
      <c r="G75" s="12">
        <v>18.620999999999999</v>
      </c>
      <c r="H75" s="10">
        <v>12.051</v>
      </c>
      <c r="I75" s="103">
        <v>3.82</v>
      </c>
      <c r="J75" s="9">
        <v>15.951000000000001</v>
      </c>
      <c r="K75" s="109">
        <v>2.9390000000000001</v>
      </c>
      <c r="L75" s="10">
        <v>14.288</v>
      </c>
      <c r="M75" s="10">
        <v>0.88700000000000001</v>
      </c>
      <c r="N75" s="10">
        <v>9.8000000000000004E-2</v>
      </c>
    </row>
    <row r="76" spans="1:14" x14ac:dyDescent="0.25">
      <c r="A76" s="107" t="s">
        <v>5</v>
      </c>
      <c r="B76" s="28" t="s">
        <v>9</v>
      </c>
      <c r="C76" s="103">
        <v>16.896000000000001</v>
      </c>
      <c r="D76" s="10">
        <v>19.998999999999999</v>
      </c>
      <c r="E76" s="103">
        <v>31.609000000000002</v>
      </c>
      <c r="F76" s="10">
        <v>45.353000000000002</v>
      </c>
      <c r="G76" s="12">
        <v>27.908000000000001</v>
      </c>
      <c r="H76" s="10">
        <v>56.805</v>
      </c>
      <c r="I76" s="103">
        <v>54.685000000000002</v>
      </c>
      <c r="J76" s="9">
        <v>25.815000000000001</v>
      </c>
      <c r="K76" s="109">
        <v>21.378</v>
      </c>
      <c r="L76" s="10">
        <v>52.265000000000001</v>
      </c>
      <c r="M76" s="10">
        <v>11.452</v>
      </c>
      <c r="N76" s="10">
        <v>4.8010000000000002</v>
      </c>
    </row>
    <row r="77" spans="1:14" x14ac:dyDescent="0.25">
      <c r="A77" s="107" t="s">
        <v>43</v>
      </c>
      <c r="B77" s="28" t="s">
        <v>45</v>
      </c>
      <c r="C77" s="103">
        <v>64537.120000000003</v>
      </c>
      <c r="D77" s="10">
        <v>51844.31</v>
      </c>
      <c r="E77" s="103">
        <v>64114.36</v>
      </c>
      <c r="F77" s="10">
        <v>41802.870000000003</v>
      </c>
      <c r="G77" s="12">
        <v>19655.34</v>
      </c>
      <c r="H77" s="10">
        <v>11926.57</v>
      </c>
      <c r="I77" s="103">
        <v>8568.34</v>
      </c>
      <c r="J77" s="9">
        <v>14467.71</v>
      </c>
      <c r="K77" s="109">
        <v>19661.32</v>
      </c>
      <c r="L77" s="10">
        <v>42121.79</v>
      </c>
      <c r="M77" s="10">
        <v>44753.42</v>
      </c>
      <c r="N77" s="10">
        <v>54742.080000000002</v>
      </c>
    </row>
    <row r="78" spans="1:14" x14ac:dyDescent="0.25">
      <c r="A78" s="107" t="s">
        <v>11</v>
      </c>
      <c r="B78" s="28" t="s">
        <v>10</v>
      </c>
      <c r="C78" s="103">
        <v>13004.956</v>
      </c>
      <c r="D78" s="10">
        <v>6067.6329999999998</v>
      </c>
      <c r="E78" s="103">
        <v>7532.6419999999998</v>
      </c>
      <c r="F78" s="10">
        <v>4528.143</v>
      </c>
      <c r="G78" s="12">
        <v>4617.125</v>
      </c>
      <c r="H78" s="10">
        <v>4857.1319999999996</v>
      </c>
      <c r="I78" s="103">
        <v>4529.2640000000001</v>
      </c>
      <c r="J78" s="9">
        <v>6868.9669999999996</v>
      </c>
      <c r="K78" s="109">
        <v>5463.366</v>
      </c>
      <c r="L78" s="10">
        <v>8788.4120000000003</v>
      </c>
      <c r="M78" s="10">
        <v>5592.8580000000002</v>
      </c>
      <c r="N78" s="10">
        <v>5808.9979999999996</v>
      </c>
    </row>
    <row r="79" spans="1:14" x14ac:dyDescent="0.25">
      <c r="A79" s="107" t="s">
        <v>6</v>
      </c>
      <c r="B79" s="28" t="s">
        <v>10</v>
      </c>
      <c r="C79" s="103">
        <v>247.76</v>
      </c>
      <c r="D79" s="10">
        <v>176.62</v>
      </c>
      <c r="E79" s="103">
        <v>226.62</v>
      </c>
      <c r="F79" s="10">
        <v>74.14</v>
      </c>
      <c r="G79" s="12">
        <v>99.96</v>
      </c>
      <c r="H79" s="10">
        <v>129.489</v>
      </c>
      <c r="I79" s="103">
        <v>78.38</v>
      </c>
      <c r="J79" s="9">
        <v>15.421000000000001</v>
      </c>
      <c r="K79" s="109">
        <v>124.82</v>
      </c>
      <c r="L79" s="10">
        <v>223.38400000000001</v>
      </c>
      <c r="M79" s="10">
        <v>48.17</v>
      </c>
      <c r="N79" s="10">
        <v>248.74600000000001</v>
      </c>
    </row>
    <row r="80" spans="1:14" x14ac:dyDescent="0.25">
      <c r="A80" s="107" t="s">
        <v>7</v>
      </c>
      <c r="B80" s="28" t="s">
        <v>10</v>
      </c>
      <c r="C80" s="103">
        <v>237.953</v>
      </c>
      <c r="D80" s="10">
        <v>241.21100000000001</v>
      </c>
      <c r="E80" s="103">
        <v>264.52300000000002</v>
      </c>
      <c r="F80" s="10">
        <v>268.50299999999999</v>
      </c>
      <c r="G80" s="12">
        <v>302.31900000000002</v>
      </c>
      <c r="H80" s="10">
        <v>299.58300000000003</v>
      </c>
      <c r="I80" s="103">
        <v>348.363</v>
      </c>
      <c r="J80" s="9">
        <v>302.173</v>
      </c>
      <c r="K80" s="109">
        <v>314.20100000000002</v>
      </c>
      <c r="L80" s="10">
        <v>309.09399999999999</v>
      </c>
      <c r="M80" s="10">
        <v>323.28100000000001</v>
      </c>
      <c r="N80" s="10">
        <v>299.23700000000002</v>
      </c>
    </row>
    <row r="81" spans="1:14" x14ac:dyDescent="0.25">
      <c r="A81" s="27" t="s">
        <v>30</v>
      </c>
      <c r="B81" s="28" t="s">
        <v>10</v>
      </c>
      <c r="C81" s="10"/>
      <c r="D81" s="10"/>
      <c r="E81" s="10"/>
      <c r="F81" s="10"/>
      <c r="G81" s="12">
        <v>13.002000000000001</v>
      </c>
      <c r="H81" s="10"/>
      <c r="I81" s="10">
        <v>26</v>
      </c>
      <c r="J81" s="9"/>
      <c r="K81" s="10"/>
      <c r="L81" s="10"/>
      <c r="M81" s="10">
        <v>19</v>
      </c>
      <c r="N81" s="10"/>
    </row>
    <row r="82" spans="1:14" x14ac:dyDescent="0.25">
      <c r="A82" s="27" t="s">
        <v>38</v>
      </c>
      <c r="B82" s="28" t="s">
        <v>9</v>
      </c>
      <c r="C82" s="10">
        <v>10254.02</v>
      </c>
      <c r="D82" s="10">
        <v>8614.86</v>
      </c>
      <c r="E82" s="10">
        <v>9761.01</v>
      </c>
      <c r="F82" s="10">
        <v>11247.93</v>
      </c>
      <c r="G82" s="12">
        <v>11008.95</v>
      </c>
      <c r="H82" s="10">
        <v>11664.3</v>
      </c>
      <c r="I82" s="10">
        <v>13006.51</v>
      </c>
      <c r="J82" s="9">
        <v>12268.38</v>
      </c>
      <c r="K82" s="10">
        <v>11170.43</v>
      </c>
      <c r="L82" s="10">
        <v>12534.39</v>
      </c>
      <c r="M82" s="10">
        <v>10192.950000000001</v>
      </c>
      <c r="N82" s="10">
        <v>11605.07</v>
      </c>
    </row>
    <row r="83" spans="1:14" ht="13" x14ac:dyDescent="0.3">
      <c r="A83" s="345"/>
      <c r="B83" s="345"/>
      <c r="C83" s="345"/>
      <c r="D83" s="345"/>
      <c r="E83" s="345"/>
      <c r="F83" s="345"/>
      <c r="G83" s="345"/>
      <c r="H83" s="345"/>
      <c r="I83" s="345"/>
      <c r="J83" s="345"/>
      <c r="K83" s="345"/>
      <c r="L83" s="345"/>
      <c r="M83" s="345"/>
      <c r="N83" s="345"/>
    </row>
    <row r="84" spans="1:14" ht="13.5" thickBot="1" x14ac:dyDescent="0.35">
      <c r="A84" s="5" t="s">
        <v>14</v>
      </c>
      <c r="B84" s="5" t="s">
        <v>15</v>
      </c>
      <c r="C84" s="6">
        <v>1</v>
      </c>
      <c r="D84" s="6">
        <v>2</v>
      </c>
      <c r="E84" s="6">
        <v>3</v>
      </c>
      <c r="F84" s="6">
        <v>4</v>
      </c>
      <c r="G84" s="6">
        <v>5</v>
      </c>
      <c r="H84" s="6">
        <v>6</v>
      </c>
      <c r="I84" s="6">
        <v>7</v>
      </c>
      <c r="J84" s="6">
        <v>8</v>
      </c>
      <c r="K84" s="6">
        <v>9</v>
      </c>
      <c r="L84" s="6">
        <v>10</v>
      </c>
      <c r="M84" s="6">
        <v>11</v>
      </c>
      <c r="N84" s="6">
        <v>12</v>
      </c>
    </row>
    <row r="85" spans="1:14" ht="13" thickTop="1" x14ac:dyDescent="0.25">
      <c r="A85" s="27" t="s">
        <v>8</v>
      </c>
      <c r="B85" s="28" t="s">
        <v>44</v>
      </c>
      <c r="C85" s="4">
        <f t="shared" ref="C85:N85" si="29">C102+C119</f>
        <v>5699657</v>
      </c>
      <c r="D85" s="4">
        <f t="shared" si="29"/>
        <v>5149960</v>
      </c>
      <c r="E85" s="4">
        <f t="shared" si="29"/>
        <v>5733487</v>
      </c>
      <c r="F85" s="4">
        <f t="shared" si="29"/>
        <v>5957431</v>
      </c>
      <c r="G85" s="4">
        <f t="shared" ref="G85:I99" si="30">G102+G119</f>
        <v>7466683</v>
      </c>
      <c r="H85" s="4">
        <f t="shared" si="30"/>
        <v>7100748</v>
      </c>
      <c r="I85" s="4">
        <f t="shared" si="30"/>
        <v>7677007</v>
      </c>
      <c r="J85" s="4">
        <f t="shared" si="29"/>
        <v>7195748</v>
      </c>
      <c r="K85" s="4">
        <f t="shared" si="29"/>
        <v>6743086</v>
      </c>
      <c r="L85" s="4">
        <f t="shared" ref="L85" si="31">L102+L119</f>
        <v>6019861</v>
      </c>
      <c r="M85" s="4">
        <f t="shared" si="29"/>
        <v>6270778</v>
      </c>
      <c r="N85" s="4">
        <f t="shared" si="29"/>
        <v>6064059</v>
      </c>
    </row>
    <row r="86" spans="1:14" x14ac:dyDescent="0.25">
      <c r="A86" s="27" t="s">
        <v>0</v>
      </c>
      <c r="B86" s="28" t="s">
        <v>44</v>
      </c>
      <c r="C86" s="4">
        <f t="shared" ref="C86:N86" si="32">C103+C120</f>
        <v>563</v>
      </c>
      <c r="D86" s="4">
        <f t="shared" si="32"/>
        <v>550</v>
      </c>
      <c r="E86" s="4">
        <f t="shared" si="32"/>
        <v>9276</v>
      </c>
      <c r="F86" s="4">
        <f t="shared" si="32"/>
        <v>798</v>
      </c>
      <c r="G86" s="4">
        <f t="shared" si="30"/>
        <v>3340</v>
      </c>
      <c r="H86" s="4">
        <f t="shared" si="30"/>
        <v>14618</v>
      </c>
      <c r="I86" s="4">
        <f t="shared" si="30"/>
        <v>6818</v>
      </c>
      <c r="J86" s="4">
        <f t="shared" si="32"/>
        <v>4295</v>
      </c>
      <c r="K86" s="4">
        <f t="shared" si="32"/>
        <v>1060</v>
      </c>
      <c r="L86" s="4">
        <f t="shared" ref="L86" si="33">L103+L120</f>
        <v>12687</v>
      </c>
      <c r="M86" s="4">
        <f t="shared" si="32"/>
        <v>240</v>
      </c>
      <c r="N86" s="4">
        <f t="shared" si="32"/>
        <v>1104</v>
      </c>
    </row>
    <row r="87" spans="1:14" x14ac:dyDescent="0.25">
      <c r="A87" s="27" t="s">
        <v>1</v>
      </c>
      <c r="B87" s="28" t="s">
        <v>44</v>
      </c>
      <c r="C87" s="4">
        <f t="shared" ref="C87:N87" si="34">C104+C121</f>
        <v>17002029</v>
      </c>
      <c r="D87" s="4">
        <f t="shared" si="34"/>
        <v>16027235</v>
      </c>
      <c r="E87" s="4">
        <f t="shared" si="34"/>
        <v>13507518</v>
      </c>
      <c r="F87" s="4">
        <f t="shared" si="34"/>
        <v>15473964</v>
      </c>
      <c r="G87" s="4">
        <f t="shared" si="30"/>
        <v>17146152</v>
      </c>
      <c r="H87" s="4">
        <f t="shared" si="30"/>
        <v>18301405</v>
      </c>
      <c r="I87" s="4">
        <f t="shared" si="30"/>
        <v>20310085</v>
      </c>
      <c r="J87" s="4">
        <f t="shared" si="34"/>
        <v>21285354</v>
      </c>
      <c r="K87" s="4">
        <f t="shared" si="34"/>
        <v>18713995</v>
      </c>
      <c r="L87" s="4">
        <f t="shared" ref="L87" si="35">L104+L121</f>
        <v>19458839</v>
      </c>
      <c r="M87" s="4">
        <f t="shared" si="34"/>
        <v>18883112</v>
      </c>
      <c r="N87" s="4">
        <f t="shared" si="34"/>
        <v>19010479</v>
      </c>
    </row>
    <row r="88" spans="1:14" x14ac:dyDescent="0.25">
      <c r="A88" s="107" t="s">
        <v>40</v>
      </c>
      <c r="B88" s="28" t="s">
        <v>44</v>
      </c>
      <c r="C88" s="4">
        <f t="shared" ref="C88:N88" si="36">C105+C122</f>
        <v>3995</v>
      </c>
      <c r="D88" s="4">
        <f t="shared" si="36"/>
        <v>178</v>
      </c>
      <c r="E88" s="4">
        <f t="shared" si="36"/>
        <v>352</v>
      </c>
      <c r="F88" s="4">
        <f t="shared" si="36"/>
        <v>49</v>
      </c>
      <c r="G88" s="4">
        <f t="shared" si="30"/>
        <v>4044</v>
      </c>
      <c r="H88" s="4">
        <f t="shared" si="30"/>
        <v>53</v>
      </c>
      <c r="I88" s="4">
        <f t="shared" si="30"/>
        <v>342</v>
      </c>
      <c r="J88" s="4">
        <f t="shared" si="36"/>
        <v>981</v>
      </c>
      <c r="K88" s="4">
        <f t="shared" si="36"/>
        <v>751</v>
      </c>
      <c r="L88" s="4">
        <f t="shared" ref="L88" si="37">L105+L122</f>
        <v>2410</v>
      </c>
      <c r="M88" s="4">
        <f t="shared" si="36"/>
        <v>4036</v>
      </c>
      <c r="N88" s="4">
        <f t="shared" si="36"/>
        <v>2077</v>
      </c>
    </row>
    <row r="89" spans="1:14" x14ac:dyDescent="0.25">
      <c r="A89" s="27" t="s">
        <v>2</v>
      </c>
      <c r="B89" s="28" t="s">
        <v>44</v>
      </c>
      <c r="C89" s="4">
        <f t="shared" ref="C89:N89" si="38">C106+C123</f>
        <v>1608214</v>
      </c>
      <c r="D89" s="4">
        <f t="shared" si="38"/>
        <v>1348084</v>
      </c>
      <c r="E89" s="4">
        <f t="shared" si="38"/>
        <v>1364517</v>
      </c>
      <c r="F89" s="4">
        <f t="shared" si="38"/>
        <v>1555610</v>
      </c>
      <c r="G89" s="4">
        <f t="shared" si="30"/>
        <v>1538073</v>
      </c>
      <c r="H89" s="4">
        <f t="shared" si="30"/>
        <v>1155113</v>
      </c>
      <c r="I89" s="4">
        <f t="shared" si="30"/>
        <v>1543328</v>
      </c>
      <c r="J89" s="4">
        <f t="shared" si="38"/>
        <v>1930381</v>
      </c>
      <c r="K89" s="4">
        <f t="shared" si="38"/>
        <v>1526091</v>
      </c>
      <c r="L89" s="4">
        <f t="shared" ref="L89" si="39">L106+L123</f>
        <v>1497450</v>
      </c>
      <c r="M89" s="4">
        <f t="shared" si="38"/>
        <v>1174017</v>
      </c>
      <c r="N89" s="4">
        <f t="shared" si="38"/>
        <v>1463513</v>
      </c>
    </row>
    <row r="90" spans="1:14" x14ac:dyDescent="0.25">
      <c r="A90" s="27" t="s">
        <v>39</v>
      </c>
      <c r="B90" s="28" t="s">
        <v>44</v>
      </c>
      <c r="C90" s="4">
        <f t="shared" ref="C90:N90" si="40">C107+C124</f>
        <v>64838</v>
      </c>
      <c r="D90" s="4">
        <f t="shared" si="40"/>
        <v>50083</v>
      </c>
      <c r="E90" s="4">
        <f t="shared" si="40"/>
        <v>61289</v>
      </c>
      <c r="F90" s="4">
        <f t="shared" si="40"/>
        <v>44916</v>
      </c>
      <c r="G90" s="4">
        <f t="shared" si="30"/>
        <v>89632</v>
      </c>
      <c r="H90" s="4">
        <f t="shared" si="30"/>
        <v>19385</v>
      </c>
      <c r="I90" s="4">
        <f t="shared" si="30"/>
        <v>50516</v>
      </c>
      <c r="J90" s="4">
        <f t="shared" si="40"/>
        <v>597</v>
      </c>
      <c r="K90" s="4">
        <f t="shared" si="40"/>
        <v>0</v>
      </c>
      <c r="L90" s="4">
        <f t="shared" ref="L90" si="41">L107+L124</f>
        <v>34810</v>
      </c>
      <c r="M90" s="4">
        <f t="shared" si="40"/>
        <v>0</v>
      </c>
      <c r="N90" s="4">
        <f t="shared" si="40"/>
        <v>55605</v>
      </c>
    </row>
    <row r="91" spans="1:14" x14ac:dyDescent="0.25">
      <c r="A91" s="27" t="s">
        <v>35</v>
      </c>
      <c r="B91" s="28" t="s">
        <v>44</v>
      </c>
      <c r="C91" s="4">
        <f t="shared" ref="C91:N91" si="42">C108+C125</f>
        <v>166</v>
      </c>
      <c r="D91" s="4">
        <f t="shared" si="42"/>
        <v>108</v>
      </c>
      <c r="E91" s="4">
        <f t="shared" si="42"/>
        <v>96</v>
      </c>
      <c r="F91" s="4">
        <f t="shared" si="42"/>
        <v>109</v>
      </c>
      <c r="G91" s="4">
        <f t="shared" si="30"/>
        <v>59</v>
      </c>
      <c r="H91" s="4">
        <f t="shared" si="30"/>
        <v>43</v>
      </c>
      <c r="I91" s="4">
        <f t="shared" si="30"/>
        <v>42</v>
      </c>
      <c r="J91" s="4">
        <f t="shared" si="42"/>
        <v>40</v>
      </c>
      <c r="K91" s="4">
        <f t="shared" si="42"/>
        <v>40</v>
      </c>
      <c r="L91" s="4">
        <f t="shared" ref="L91" si="43">L108+L125</f>
        <v>41</v>
      </c>
      <c r="M91" s="4">
        <f t="shared" si="42"/>
        <v>5176</v>
      </c>
      <c r="N91" s="4">
        <f t="shared" si="42"/>
        <v>1201</v>
      </c>
    </row>
    <row r="92" spans="1:14" x14ac:dyDescent="0.25">
      <c r="A92" s="27" t="s">
        <v>4</v>
      </c>
      <c r="B92" s="28" t="s">
        <v>44</v>
      </c>
      <c r="C92" s="4">
        <f t="shared" ref="C92:N92" si="44">C109+C126</f>
        <v>101</v>
      </c>
      <c r="D92" s="4">
        <f t="shared" si="44"/>
        <v>194</v>
      </c>
      <c r="E92" s="4">
        <f t="shared" si="44"/>
        <v>9821</v>
      </c>
      <c r="F92" s="4">
        <f t="shared" si="44"/>
        <v>826</v>
      </c>
      <c r="G92" s="4">
        <f t="shared" si="30"/>
        <v>7872</v>
      </c>
      <c r="H92" s="4">
        <f t="shared" si="30"/>
        <v>5095</v>
      </c>
      <c r="I92" s="4">
        <f t="shared" si="30"/>
        <v>1615</v>
      </c>
      <c r="J92" s="4">
        <f t="shared" si="44"/>
        <v>6744</v>
      </c>
      <c r="K92" s="4">
        <f t="shared" si="44"/>
        <v>1243</v>
      </c>
      <c r="L92" s="4">
        <f t="shared" ref="L92" si="45">L109+L126</f>
        <v>6041</v>
      </c>
      <c r="M92" s="4">
        <f t="shared" si="44"/>
        <v>375</v>
      </c>
      <c r="N92" s="4">
        <f t="shared" si="44"/>
        <v>41</v>
      </c>
    </row>
    <row r="93" spans="1:14" x14ac:dyDescent="0.25">
      <c r="A93" s="27" t="s">
        <v>5</v>
      </c>
      <c r="B93" s="28" t="s">
        <v>44</v>
      </c>
      <c r="C93" s="4">
        <f t="shared" ref="C93:N93" si="46">C110+C127</f>
        <v>5577</v>
      </c>
      <c r="D93" s="4">
        <f t="shared" si="46"/>
        <v>6602</v>
      </c>
      <c r="E93" s="4">
        <f t="shared" si="46"/>
        <v>10434</v>
      </c>
      <c r="F93" s="4">
        <f t="shared" si="46"/>
        <v>14978</v>
      </c>
      <c r="G93" s="4">
        <f t="shared" si="30"/>
        <v>9212</v>
      </c>
      <c r="H93" s="4">
        <f t="shared" si="30"/>
        <v>18751</v>
      </c>
      <c r="I93" s="4">
        <f t="shared" si="30"/>
        <v>18052</v>
      </c>
      <c r="J93" s="4">
        <f t="shared" si="46"/>
        <v>8522</v>
      </c>
      <c r="K93" s="4">
        <f t="shared" si="46"/>
        <v>7057</v>
      </c>
      <c r="L93" s="4">
        <f t="shared" ref="L93" si="47">L110+L127</f>
        <v>17253</v>
      </c>
      <c r="M93" s="4">
        <f t="shared" si="46"/>
        <v>3780</v>
      </c>
      <c r="N93" s="4">
        <f t="shared" si="46"/>
        <v>1585</v>
      </c>
    </row>
    <row r="94" spans="1:14" x14ac:dyDescent="0.25">
      <c r="A94" s="107" t="s">
        <v>43</v>
      </c>
      <c r="B94" s="28" t="s">
        <v>44</v>
      </c>
      <c r="C94" s="4">
        <f t="shared" ref="C94:N94" si="48">C111+C128</f>
        <v>91545</v>
      </c>
      <c r="D94" s="4">
        <f t="shared" si="48"/>
        <v>145184</v>
      </c>
      <c r="E94" s="4">
        <f t="shared" si="48"/>
        <v>178831</v>
      </c>
      <c r="F94" s="4">
        <f t="shared" si="48"/>
        <v>114492</v>
      </c>
      <c r="G94" s="4">
        <f t="shared" si="30"/>
        <v>53982</v>
      </c>
      <c r="H94" s="4">
        <f t="shared" si="30"/>
        <v>34115</v>
      </c>
      <c r="I94" s="4">
        <f t="shared" si="30"/>
        <v>24746</v>
      </c>
      <c r="J94" s="4">
        <f t="shared" si="48"/>
        <v>39567</v>
      </c>
      <c r="K94" s="4">
        <f t="shared" si="48"/>
        <v>51763</v>
      </c>
      <c r="L94" s="4">
        <f t="shared" ref="L94" si="49">L111+L128</f>
        <v>110737</v>
      </c>
      <c r="M94" s="4">
        <f t="shared" si="48"/>
        <v>118496</v>
      </c>
      <c r="N94" s="4">
        <f t="shared" si="48"/>
        <v>153322</v>
      </c>
    </row>
    <row r="95" spans="1:14" x14ac:dyDescent="0.25">
      <c r="A95" s="27" t="s">
        <v>11</v>
      </c>
      <c r="B95" s="28" t="s">
        <v>44</v>
      </c>
      <c r="C95" s="4">
        <f t="shared" ref="C95:N95" si="50">C112+C129</f>
        <v>195204</v>
      </c>
      <c r="D95" s="4">
        <f t="shared" si="50"/>
        <v>91075</v>
      </c>
      <c r="E95" s="4">
        <f t="shared" si="50"/>
        <v>113065</v>
      </c>
      <c r="F95" s="4">
        <f t="shared" si="50"/>
        <v>67967</v>
      </c>
      <c r="G95" s="4">
        <f t="shared" si="30"/>
        <v>69303</v>
      </c>
      <c r="H95" s="4">
        <f t="shared" si="30"/>
        <v>72906</v>
      </c>
      <c r="I95" s="4">
        <f t="shared" si="30"/>
        <v>67984</v>
      </c>
      <c r="J95" s="4">
        <f t="shared" si="50"/>
        <v>103103</v>
      </c>
      <c r="K95" s="4">
        <f t="shared" si="50"/>
        <v>82005</v>
      </c>
      <c r="L95" s="4">
        <f t="shared" ref="L95" si="51">L112+L129</f>
        <v>131914</v>
      </c>
      <c r="M95" s="4">
        <f t="shared" si="50"/>
        <v>83949</v>
      </c>
      <c r="N95" s="4">
        <f t="shared" si="50"/>
        <v>87193</v>
      </c>
    </row>
    <row r="96" spans="1:14" x14ac:dyDescent="0.25">
      <c r="A96" s="27" t="s">
        <v>6</v>
      </c>
      <c r="B96" s="28" t="s">
        <v>44</v>
      </c>
      <c r="C96" s="4">
        <f t="shared" ref="C96:N96" si="52">C113+C130</f>
        <v>4881</v>
      </c>
      <c r="D96" s="4">
        <f t="shared" si="52"/>
        <v>2651</v>
      </c>
      <c r="E96" s="4">
        <f t="shared" si="52"/>
        <v>4536</v>
      </c>
      <c r="F96" s="4">
        <f t="shared" si="52"/>
        <v>1820</v>
      </c>
      <c r="G96" s="4">
        <f t="shared" si="30"/>
        <v>2265</v>
      </c>
      <c r="H96" s="4">
        <f t="shared" si="30"/>
        <v>2695</v>
      </c>
      <c r="I96" s="4">
        <f t="shared" si="30"/>
        <v>1176</v>
      </c>
      <c r="J96" s="4">
        <f t="shared" si="52"/>
        <v>1024</v>
      </c>
      <c r="K96" s="4">
        <f t="shared" si="52"/>
        <v>2264</v>
      </c>
      <c r="L96" s="4">
        <f t="shared" ref="L96" si="53">L113+L130</f>
        <v>3768</v>
      </c>
      <c r="M96" s="4">
        <f t="shared" si="52"/>
        <v>723</v>
      </c>
      <c r="N96" s="4">
        <f t="shared" si="52"/>
        <v>4885</v>
      </c>
    </row>
    <row r="97" spans="1:14" x14ac:dyDescent="0.25">
      <c r="A97" s="66" t="s">
        <v>7</v>
      </c>
      <c r="B97" s="28" t="s">
        <v>44</v>
      </c>
      <c r="C97" s="4">
        <f t="shared" ref="C97:N97" si="54">C114+C131</f>
        <v>29806</v>
      </c>
      <c r="D97" s="4">
        <f t="shared" si="54"/>
        <v>30214</v>
      </c>
      <c r="E97" s="4">
        <f t="shared" si="54"/>
        <v>33134</v>
      </c>
      <c r="F97" s="4">
        <f t="shared" si="54"/>
        <v>33633</v>
      </c>
      <c r="G97" s="4">
        <f t="shared" si="30"/>
        <v>37868</v>
      </c>
      <c r="H97" s="4">
        <f t="shared" si="30"/>
        <v>37526</v>
      </c>
      <c r="I97" s="4">
        <f t="shared" si="30"/>
        <v>43636</v>
      </c>
      <c r="J97" s="4">
        <f t="shared" si="54"/>
        <v>37850</v>
      </c>
      <c r="K97" s="4">
        <f t="shared" si="54"/>
        <v>39357</v>
      </c>
      <c r="L97" s="4">
        <f t="shared" ref="L97" si="55">L114+L131</f>
        <v>38717</v>
      </c>
      <c r="M97" s="4">
        <f t="shared" si="54"/>
        <v>40494</v>
      </c>
      <c r="N97" s="4">
        <f t="shared" si="54"/>
        <v>37482</v>
      </c>
    </row>
    <row r="98" spans="1:14" x14ac:dyDescent="0.25">
      <c r="A98" s="66" t="s">
        <v>30</v>
      </c>
      <c r="B98" s="28" t="s">
        <v>44</v>
      </c>
      <c r="C98" s="4">
        <f t="shared" ref="C98:N98" si="56">C115+C132</f>
        <v>0</v>
      </c>
      <c r="D98" s="4">
        <f t="shared" si="56"/>
        <v>0</v>
      </c>
      <c r="E98" s="4">
        <f t="shared" si="56"/>
        <v>0</v>
      </c>
      <c r="F98" s="4">
        <f t="shared" si="56"/>
        <v>0</v>
      </c>
      <c r="G98" s="4">
        <f t="shared" si="30"/>
        <v>1649</v>
      </c>
      <c r="H98" s="4">
        <f t="shared" si="30"/>
        <v>0</v>
      </c>
      <c r="I98" s="4">
        <f t="shared" si="30"/>
        <v>3257</v>
      </c>
      <c r="J98" s="4">
        <f t="shared" si="56"/>
        <v>0</v>
      </c>
      <c r="K98" s="4">
        <f t="shared" si="56"/>
        <v>0</v>
      </c>
      <c r="L98" s="4">
        <f t="shared" ref="L98" si="57">L115+L132</f>
        <v>0</v>
      </c>
      <c r="M98" s="4">
        <f t="shared" si="56"/>
        <v>2380</v>
      </c>
      <c r="N98" s="4">
        <f t="shared" si="56"/>
        <v>0</v>
      </c>
    </row>
    <row r="99" spans="1:14" x14ac:dyDescent="0.25">
      <c r="A99" s="66" t="s">
        <v>38</v>
      </c>
      <c r="B99" s="28" t="s">
        <v>44</v>
      </c>
      <c r="C99" s="4">
        <f t="shared" ref="C99:N99" si="58">C116+C133</f>
        <v>4335090</v>
      </c>
      <c r="D99" s="4">
        <f t="shared" si="58"/>
        <v>3642101</v>
      </c>
      <c r="E99" s="4">
        <f t="shared" si="58"/>
        <v>4126664</v>
      </c>
      <c r="F99" s="4">
        <f t="shared" si="58"/>
        <v>4755288</v>
      </c>
      <c r="G99" s="4">
        <f t="shared" si="30"/>
        <v>4654256</v>
      </c>
      <c r="H99" s="4">
        <f t="shared" si="30"/>
        <v>4931312</v>
      </c>
      <c r="I99" s="4">
        <f t="shared" si="30"/>
        <v>5498762</v>
      </c>
      <c r="J99" s="4">
        <f t="shared" si="58"/>
        <v>5186703</v>
      </c>
      <c r="K99" s="4">
        <f t="shared" si="58"/>
        <v>4722521</v>
      </c>
      <c r="L99" s="4">
        <f t="shared" ref="L99" si="59">L116+L133</f>
        <v>5299160</v>
      </c>
      <c r="M99" s="4">
        <f t="shared" si="58"/>
        <v>4309273</v>
      </c>
      <c r="N99" s="4">
        <f t="shared" si="58"/>
        <v>4906275</v>
      </c>
    </row>
    <row r="100" spans="1:14" x14ac:dyDescent="0.25">
      <c r="A100" s="134"/>
      <c r="B100" s="134"/>
      <c r="C100" s="134"/>
      <c r="D100" s="134"/>
      <c r="E100" s="134"/>
      <c r="F100" s="134"/>
      <c r="G100" s="134"/>
      <c r="H100" s="134"/>
      <c r="I100" s="134"/>
      <c r="J100" s="150"/>
      <c r="K100" s="134"/>
      <c r="L100" s="134"/>
      <c r="M100" s="134"/>
      <c r="N100" s="134"/>
    </row>
    <row r="101" spans="1:14" ht="13.5" thickBot="1" x14ac:dyDescent="0.35">
      <c r="A101" s="120" t="s">
        <v>16</v>
      </c>
      <c r="B101" s="120" t="s">
        <v>15</v>
      </c>
      <c r="C101" s="62">
        <v>1</v>
      </c>
      <c r="D101" s="62">
        <v>2</v>
      </c>
      <c r="E101" s="62">
        <v>3</v>
      </c>
      <c r="F101" s="62">
        <v>4</v>
      </c>
      <c r="G101" s="62">
        <v>5</v>
      </c>
      <c r="H101" s="62">
        <v>6</v>
      </c>
      <c r="I101" s="62">
        <v>7</v>
      </c>
      <c r="J101" s="62">
        <v>8</v>
      </c>
      <c r="K101" s="62">
        <v>9</v>
      </c>
      <c r="L101" s="62">
        <v>10</v>
      </c>
      <c r="M101" s="62">
        <v>11</v>
      </c>
      <c r="N101" s="62">
        <v>12</v>
      </c>
    </row>
    <row r="102" spans="1:14" ht="13" thickTop="1" x14ac:dyDescent="0.25">
      <c r="A102" s="41" t="s">
        <v>8</v>
      </c>
      <c r="B102" s="28" t="s">
        <v>44</v>
      </c>
      <c r="C102" s="4"/>
      <c r="D102" s="31"/>
      <c r="E102" s="3"/>
      <c r="F102" s="4"/>
      <c r="G102" s="31"/>
      <c r="H102" s="31"/>
      <c r="I102" s="31"/>
      <c r="J102" s="4"/>
      <c r="K102" s="31"/>
      <c r="L102" s="31"/>
      <c r="M102" s="4"/>
      <c r="N102" s="31"/>
    </row>
    <row r="103" spans="1:14" x14ac:dyDescent="0.25">
      <c r="A103" s="27" t="s">
        <v>0</v>
      </c>
      <c r="B103" s="28" t="s">
        <v>44</v>
      </c>
      <c r="C103" s="1"/>
      <c r="D103" s="39"/>
      <c r="E103" s="1">
        <v>335</v>
      </c>
      <c r="F103" s="1"/>
      <c r="G103" s="39">
        <v>164</v>
      </c>
      <c r="H103" s="39">
        <v>77</v>
      </c>
      <c r="I103" s="39">
        <v>161</v>
      </c>
      <c r="J103" s="1"/>
      <c r="K103" s="40">
        <v>263</v>
      </c>
      <c r="L103" s="13">
        <v>146</v>
      </c>
      <c r="M103" s="1">
        <v>100</v>
      </c>
      <c r="N103" s="39">
        <v>219</v>
      </c>
    </row>
    <row r="104" spans="1:14" x14ac:dyDescent="0.25">
      <c r="A104" s="27" t="s">
        <v>1</v>
      </c>
      <c r="B104" s="28" t="s">
        <v>44</v>
      </c>
      <c r="C104" s="1">
        <v>1638991</v>
      </c>
      <c r="D104" s="39">
        <v>359115</v>
      </c>
      <c r="E104" s="1">
        <v>276274</v>
      </c>
      <c r="F104" s="39">
        <v>127</v>
      </c>
      <c r="G104" s="39">
        <v>236</v>
      </c>
      <c r="H104" s="39"/>
      <c r="I104" s="39"/>
      <c r="J104" s="1"/>
      <c r="K104" s="40">
        <v>189549</v>
      </c>
      <c r="L104" s="39">
        <v>1088534</v>
      </c>
      <c r="M104" s="1">
        <v>2919748</v>
      </c>
      <c r="N104" s="39">
        <v>5065055</v>
      </c>
    </row>
    <row r="105" spans="1:14" x14ac:dyDescent="0.25">
      <c r="A105" s="107" t="s">
        <v>40</v>
      </c>
      <c r="B105" s="28" t="s">
        <v>44</v>
      </c>
      <c r="C105" s="1"/>
      <c r="D105" s="39"/>
      <c r="E105" s="1">
        <v>327</v>
      </c>
      <c r="F105" s="39"/>
      <c r="G105" s="39"/>
      <c r="H105" s="39"/>
      <c r="I105" s="39"/>
      <c r="J105" s="1">
        <v>157</v>
      </c>
      <c r="K105" s="40"/>
      <c r="L105" s="39">
        <v>803</v>
      </c>
      <c r="M105" s="1"/>
      <c r="N105" s="39"/>
    </row>
    <row r="106" spans="1:14" x14ac:dyDescent="0.25">
      <c r="A106" s="27" t="s">
        <v>2</v>
      </c>
      <c r="B106" s="28" t="s">
        <v>44</v>
      </c>
      <c r="C106" s="1">
        <v>131784</v>
      </c>
      <c r="D106" s="39">
        <v>339087</v>
      </c>
      <c r="E106" s="1">
        <v>267013</v>
      </c>
      <c r="F106" s="39">
        <v>97936</v>
      </c>
      <c r="G106" s="39">
        <v>169139</v>
      </c>
      <c r="H106" s="39">
        <v>17321</v>
      </c>
      <c r="I106" s="39"/>
      <c r="J106" s="1">
        <v>66613</v>
      </c>
      <c r="K106" s="40">
        <v>234698</v>
      </c>
      <c r="L106" s="39">
        <v>395097</v>
      </c>
      <c r="M106" s="1">
        <v>384588</v>
      </c>
      <c r="N106" s="39">
        <v>681565</v>
      </c>
    </row>
    <row r="107" spans="1:14" x14ac:dyDescent="0.25">
      <c r="A107" s="27" t="s">
        <v>39</v>
      </c>
      <c r="B107" s="28" t="s">
        <v>44</v>
      </c>
      <c r="C107" s="1">
        <v>64838</v>
      </c>
      <c r="D107" s="39">
        <v>50083</v>
      </c>
      <c r="E107" s="1">
        <v>61289</v>
      </c>
      <c r="F107" s="39">
        <v>44916</v>
      </c>
      <c r="G107" s="39">
        <v>89632</v>
      </c>
      <c r="H107" s="39">
        <v>19385</v>
      </c>
      <c r="I107" s="39">
        <v>50516</v>
      </c>
      <c r="J107" s="1"/>
      <c r="K107" s="40"/>
      <c r="L107" s="39">
        <v>34810</v>
      </c>
      <c r="M107" s="1"/>
      <c r="N107" s="39">
        <v>55605</v>
      </c>
    </row>
    <row r="108" spans="1:14" x14ac:dyDescent="0.25">
      <c r="A108" s="27" t="s">
        <v>35</v>
      </c>
      <c r="B108" s="28" t="s">
        <v>44</v>
      </c>
      <c r="C108" s="1"/>
      <c r="D108" s="39"/>
      <c r="E108" s="1"/>
      <c r="F108" s="39"/>
      <c r="G108" s="39"/>
      <c r="H108" s="39"/>
      <c r="I108" s="39"/>
      <c r="J108" s="1"/>
      <c r="K108" s="40"/>
      <c r="L108" s="39"/>
      <c r="M108" s="1"/>
      <c r="N108" s="39"/>
    </row>
    <row r="109" spans="1:14" x14ac:dyDescent="0.25">
      <c r="A109" s="27" t="s">
        <v>4</v>
      </c>
      <c r="B109" s="28" t="s">
        <v>44</v>
      </c>
      <c r="C109" s="1"/>
      <c r="D109" s="38"/>
      <c r="E109" s="1"/>
      <c r="F109" s="1"/>
      <c r="G109" s="1"/>
      <c r="H109" s="39"/>
      <c r="I109" s="13"/>
      <c r="J109" s="1"/>
      <c r="K109" s="15"/>
      <c r="L109" s="38"/>
      <c r="M109" s="1"/>
      <c r="N109" s="38"/>
    </row>
    <row r="110" spans="1:14" x14ac:dyDescent="0.25">
      <c r="A110" s="27" t="s">
        <v>5</v>
      </c>
      <c r="B110" s="28" t="s">
        <v>44</v>
      </c>
      <c r="C110" s="1"/>
      <c r="D110" s="38"/>
      <c r="E110" s="1"/>
      <c r="F110" s="1">
        <v>7</v>
      </c>
      <c r="G110" s="1"/>
      <c r="H110" s="39"/>
      <c r="I110" s="1"/>
      <c r="J110" s="1"/>
      <c r="K110" s="15"/>
      <c r="L110" s="38"/>
      <c r="M110" s="1"/>
      <c r="N110" s="39"/>
    </row>
    <row r="111" spans="1:14" x14ac:dyDescent="0.25">
      <c r="A111" s="107" t="s">
        <v>43</v>
      </c>
      <c r="B111" s="28" t="s">
        <v>44</v>
      </c>
      <c r="C111" s="1"/>
      <c r="D111" s="38"/>
      <c r="E111" s="1"/>
      <c r="F111" s="1"/>
      <c r="G111" s="1"/>
      <c r="H111" s="39"/>
      <c r="I111" s="1"/>
      <c r="J111" s="1"/>
      <c r="K111" s="15"/>
      <c r="L111" s="38"/>
      <c r="M111" s="1"/>
      <c r="N111" s="39"/>
    </row>
    <row r="112" spans="1:14" x14ac:dyDescent="0.25">
      <c r="A112" s="27" t="s">
        <v>11</v>
      </c>
      <c r="B112" s="28" t="s">
        <v>44</v>
      </c>
      <c r="C112" s="1"/>
      <c r="D112" s="38"/>
      <c r="E112" s="1"/>
      <c r="F112" s="1"/>
      <c r="G112" s="1"/>
      <c r="H112" s="13"/>
      <c r="I112" s="1"/>
      <c r="J112" s="1"/>
      <c r="K112" s="15"/>
      <c r="L112" s="38"/>
      <c r="M112" s="1"/>
      <c r="N112" s="38"/>
    </row>
    <row r="113" spans="1:14" x14ac:dyDescent="0.25">
      <c r="A113" s="27" t="s">
        <v>6</v>
      </c>
      <c r="B113" s="28" t="s">
        <v>44</v>
      </c>
      <c r="C113" s="1">
        <v>1162</v>
      </c>
      <c r="D113" s="39"/>
      <c r="E113" s="1">
        <v>1134</v>
      </c>
      <c r="F113" s="1">
        <v>707</v>
      </c>
      <c r="G113" s="1">
        <v>765</v>
      </c>
      <c r="H113" s="1">
        <v>751</v>
      </c>
      <c r="I113" s="1"/>
      <c r="J113" s="1">
        <v>792</v>
      </c>
      <c r="K113" s="40">
        <v>390</v>
      </c>
      <c r="L113" s="39">
        <v>383</v>
      </c>
      <c r="M113" s="1"/>
      <c r="N113" s="39">
        <v>1151</v>
      </c>
    </row>
    <row r="114" spans="1:14" x14ac:dyDescent="0.25">
      <c r="A114" s="27" t="s">
        <v>7</v>
      </c>
      <c r="B114" s="28" t="s">
        <v>44</v>
      </c>
      <c r="C114" s="1"/>
      <c r="D114" s="39"/>
      <c r="E114" s="1"/>
      <c r="F114" s="1"/>
      <c r="G114" s="1"/>
      <c r="H114" s="1"/>
      <c r="I114" s="1"/>
      <c r="J114" s="1"/>
      <c r="K114" s="40"/>
      <c r="L114" s="39"/>
      <c r="M114" s="1"/>
      <c r="N114" s="39"/>
    </row>
    <row r="115" spans="1:14" x14ac:dyDescent="0.25">
      <c r="A115" s="27" t="s">
        <v>30</v>
      </c>
      <c r="B115" s="28" t="s">
        <v>44</v>
      </c>
      <c r="C115" s="1"/>
      <c r="D115" s="39"/>
      <c r="E115" s="1"/>
      <c r="F115" s="1"/>
      <c r="G115" s="1">
        <v>20</v>
      </c>
      <c r="H115" s="1"/>
      <c r="I115" s="1"/>
      <c r="J115" s="1"/>
      <c r="K115" s="40"/>
      <c r="L115" s="39"/>
      <c r="M115" s="1"/>
      <c r="N115" s="39"/>
    </row>
    <row r="116" spans="1:14" x14ac:dyDescent="0.25">
      <c r="A116" s="27" t="s">
        <v>38</v>
      </c>
      <c r="B116" s="28" t="s">
        <v>44</v>
      </c>
      <c r="C116" s="1"/>
      <c r="D116" s="13"/>
      <c r="E116" s="1"/>
      <c r="F116" s="1"/>
      <c r="G116" s="1"/>
      <c r="H116" s="1"/>
      <c r="I116" s="1"/>
      <c r="J116" s="1"/>
      <c r="K116" s="13"/>
      <c r="L116" s="13"/>
      <c r="M116" s="1"/>
      <c r="N116" s="13"/>
    </row>
    <row r="118" spans="1:14" ht="13.5" thickBot="1" x14ac:dyDescent="0.35">
      <c r="A118" s="5" t="s">
        <v>18</v>
      </c>
      <c r="B118" s="5" t="s">
        <v>15</v>
      </c>
      <c r="C118" s="6">
        <v>1</v>
      </c>
      <c r="D118" s="6">
        <v>2</v>
      </c>
      <c r="E118" s="6">
        <v>3</v>
      </c>
      <c r="F118" s="6">
        <v>4</v>
      </c>
      <c r="G118" s="6">
        <v>5</v>
      </c>
      <c r="H118" s="6">
        <v>6</v>
      </c>
      <c r="I118" s="6">
        <v>7</v>
      </c>
      <c r="J118" s="6">
        <v>8</v>
      </c>
      <c r="K118" s="6">
        <v>9</v>
      </c>
      <c r="L118" s="6">
        <v>10</v>
      </c>
      <c r="M118" s="6">
        <v>11</v>
      </c>
      <c r="N118" s="6">
        <v>12</v>
      </c>
    </row>
    <row r="119" spans="1:14" ht="13" thickTop="1" x14ac:dyDescent="0.25">
      <c r="A119" s="27" t="s">
        <v>8</v>
      </c>
      <c r="B119" s="28" t="s">
        <v>44</v>
      </c>
      <c r="C119" s="13">
        <v>5699657</v>
      </c>
      <c r="D119" s="99">
        <v>5149960</v>
      </c>
      <c r="E119" s="35">
        <v>5733487</v>
      </c>
      <c r="F119" s="4">
        <v>5957431</v>
      </c>
      <c r="G119" s="4">
        <v>7466683</v>
      </c>
      <c r="H119" s="13">
        <v>7100748</v>
      </c>
      <c r="I119" s="37">
        <v>7677007</v>
      </c>
      <c r="J119" s="37">
        <v>7195748</v>
      </c>
      <c r="K119" s="37">
        <v>6743086</v>
      </c>
      <c r="L119" s="4">
        <v>6019861</v>
      </c>
      <c r="M119" s="37">
        <v>6270778</v>
      </c>
      <c r="N119" s="13">
        <v>6064059</v>
      </c>
    </row>
    <row r="120" spans="1:14" x14ac:dyDescent="0.25">
      <c r="A120" s="27" t="s">
        <v>0</v>
      </c>
      <c r="B120" s="28" t="s">
        <v>44</v>
      </c>
      <c r="C120" s="13">
        <v>563</v>
      </c>
      <c r="D120" s="100">
        <v>550</v>
      </c>
      <c r="E120" s="1">
        <v>8941</v>
      </c>
      <c r="F120" s="1">
        <v>798</v>
      </c>
      <c r="G120" s="1">
        <v>3176</v>
      </c>
      <c r="H120" s="13">
        <v>14541</v>
      </c>
      <c r="I120" s="37">
        <v>6657</v>
      </c>
      <c r="J120" s="37">
        <v>4295</v>
      </c>
      <c r="K120" s="37">
        <v>797</v>
      </c>
      <c r="L120" s="1">
        <v>12541</v>
      </c>
      <c r="M120" s="37">
        <v>140</v>
      </c>
      <c r="N120" s="13">
        <v>885</v>
      </c>
    </row>
    <row r="121" spans="1:14" x14ac:dyDescent="0.25">
      <c r="A121" s="27" t="s">
        <v>1</v>
      </c>
      <c r="B121" s="28" t="s">
        <v>44</v>
      </c>
      <c r="C121" s="13">
        <v>15363038</v>
      </c>
      <c r="D121" s="100">
        <v>15668120</v>
      </c>
      <c r="E121" s="1">
        <v>13231244</v>
      </c>
      <c r="F121" s="1">
        <v>15473837</v>
      </c>
      <c r="G121" s="1">
        <v>17145916</v>
      </c>
      <c r="H121" s="13">
        <v>18301405</v>
      </c>
      <c r="I121" s="37">
        <v>20310085</v>
      </c>
      <c r="J121" s="37">
        <v>21285354</v>
      </c>
      <c r="K121" s="37">
        <v>18524446</v>
      </c>
      <c r="L121" s="1">
        <v>18370305</v>
      </c>
      <c r="M121" s="37">
        <v>15963364</v>
      </c>
      <c r="N121" s="13">
        <v>13945424</v>
      </c>
    </row>
    <row r="122" spans="1:14" x14ac:dyDescent="0.25">
      <c r="A122" s="107" t="s">
        <v>40</v>
      </c>
      <c r="B122" s="28" t="s">
        <v>44</v>
      </c>
      <c r="C122" s="13">
        <v>3995</v>
      </c>
      <c r="D122" s="100">
        <v>178</v>
      </c>
      <c r="E122" s="1">
        <v>25</v>
      </c>
      <c r="F122" s="1">
        <v>49</v>
      </c>
      <c r="G122" s="1">
        <v>4044</v>
      </c>
      <c r="H122" s="13">
        <v>53</v>
      </c>
      <c r="I122" s="37">
        <v>342</v>
      </c>
      <c r="J122" s="37">
        <v>824</v>
      </c>
      <c r="K122" s="37">
        <v>751</v>
      </c>
      <c r="L122" s="1">
        <v>1607</v>
      </c>
      <c r="M122" s="37">
        <v>4036</v>
      </c>
      <c r="N122" s="13">
        <v>2077</v>
      </c>
    </row>
    <row r="123" spans="1:14" x14ac:dyDescent="0.25">
      <c r="A123" s="27" t="s">
        <v>2</v>
      </c>
      <c r="B123" s="28" t="s">
        <v>44</v>
      </c>
      <c r="C123" s="13">
        <v>1476430</v>
      </c>
      <c r="D123" s="100">
        <v>1008997</v>
      </c>
      <c r="E123" s="1">
        <v>1097504</v>
      </c>
      <c r="F123" s="1">
        <v>1457674</v>
      </c>
      <c r="G123" s="1">
        <v>1368934</v>
      </c>
      <c r="H123" s="13">
        <v>1137792</v>
      </c>
      <c r="I123" s="37">
        <v>1543328</v>
      </c>
      <c r="J123" s="37">
        <v>1863768</v>
      </c>
      <c r="K123" s="37">
        <v>1291393</v>
      </c>
      <c r="L123" s="1">
        <v>1102353</v>
      </c>
      <c r="M123" s="37">
        <v>789429</v>
      </c>
      <c r="N123" s="13">
        <v>781948</v>
      </c>
    </row>
    <row r="124" spans="1:14" x14ac:dyDescent="0.25">
      <c r="A124" s="27" t="s">
        <v>39</v>
      </c>
      <c r="B124" s="28" t="s">
        <v>44</v>
      </c>
      <c r="C124" s="13"/>
      <c r="D124" s="100"/>
      <c r="E124" s="1"/>
      <c r="F124" s="1"/>
      <c r="G124" s="1"/>
      <c r="H124" s="13"/>
      <c r="I124" s="37"/>
      <c r="J124" s="37">
        <v>597</v>
      </c>
      <c r="K124" s="37"/>
      <c r="L124" s="1"/>
      <c r="M124" s="37"/>
      <c r="N124" s="13"/>
    </row>
    <row r="125" spans="1:14" x14ac:dyDescent="0.25">
      <c r="A125" s="27" t="s">
        <v>35</v>
      </c>
      <c r="B125" s="28" t="s">
        <v>44</v>
      </c>
      <c r="C125" s="13">
        <v>166</v>
      </c>
      <c r="D125" s="100">
        <v>108</v>
      </c>
      <c r="E125" s="1">
        <v>96</v>
      </c>
      <c r="F125" s="1">
        <v>109</v>
      </c>
      <c r="G125" s="1">
        <v>59</v>
      </c>
      <c r="H125" s="13">
        <v>43</v>
      </c>
      <c r="I125" s="37">
        <v>42</v>
      </c>
      <c r="J125" s="37">
        <v>40</v>
      </c>
      <c r="K125" s="37">
        <v>40</v>
      </c>
      <c r="L125" s="1">
        <v>41</v>
      </c>
      <c r="M125" s="37">
        <v>5176</v>
      </c>
      <c r="N125" s="13">
        <v>1201</v>
      </c>
    </row>
    <row r="126" spans="1:14" x14ac:dyDescent="0.25">
      <c r="A126" s="27" t="s">
        <v>4</v>
      </c>
      <c r="B126" s="28" t="s">
        <v>44</v>
      </c>
      <c r="C126" s="13">
        <v>101</v>
      </c>
      <c r="D126" s="100">
        <v>194</v>
      </c>
      <c r="E126" s="1">
        <v>9821</v>
      </c>
      <c r="F126" s="1">
        <v>826</v>
      </c>
      <c r="G126" s="1">
        <v>7872</v>
      </c>
      <c r="H126" s="13">
        <v>5095</v>
      </c>
      <c r="I126" s="37">
        <v>1615</v>
      </c>
      <c r="J126" s="37">
        <v>6744</v>
      </c>
      <c r="K126" s="37">
        <v>1243</v>
      </c>
      <c r="L126" s="1">
        <v>6041</v>
      </c>
      <c r="M126" s="37">
        <v>375</v>
      </c>
      <c r="N126" s="13">
        <v>41</v>
      </c>
    </row>
    <row r="127" spans="1:14" x14ac:dyDescent="0.25">
      <c r="A127" s="27" t="s">
        <v>5</v>
      </c>
      <c r="B127" s="28" t="s">
        <v>44</v>
      </c>
      <c r="C127" s="13">
        <v>5577</v>
      </c>
      <c r="D127" s="100">
        <v>6602</v>
      </c>
      <c r="E127" s="1">
        <v>10434</v>
      </c>
      <c r="F127" s="1">
        <v>14971</v>
      </c>
      <c r="G127" s="1">
        <v>9212</v>
      </c>
      <c r="H127" s="13">
        <v>18751</v>
      </c>
      <c r="I127" s="37">
        <v>18052</v>
      </c>
      <c r="J127" s="37">
        <v>8522</v>
      </c>
      <c r="K127" s="37">
        <v>7057</v>
      </c>
      <c r="L127" s="1">
        <v>17253</v>
      </c>
      <c r="M127" s="37">
        <v>3780</v>
      </c>
      <c r="N127" s="13">
        <v>1585</v>
      </c>
    </row>
    <row r="128" spans="1:14" x14ac:dyDescent="0.25">
      <c r="A128" s="107" t="s">
        <v>43</v>
      </c>
      <c r="B128" s="28" t="s">
        <v>44</v>
      </c>
      <c r="C128" s="13">
        <v>91545</v>
      </c>
      <c r="D128" s="100">
        <v>145184</v>
      </c>
      <c r="E128" s="1">
        <v>178831</v>
      </c>
      <c r="F128" s="1">
        <v>114492</v>
      </c>
      <c r="G128" s="1">
        <v>53982</v>
      </c>
      <c r="H128" s="13">
        <v>34115</v>
      </c>
      <c r="I128" s="37">
        <v>24746</v>
      </c>
      <c r="J128" s="37">
        <v>39567</v>
      </c>
      <c r="K128" s="37">
        <v>51763</v>
      </c>
      <c r="L128" s="1">
        <v>110737</v>
      </c>
      <c r="M128" s="37">
        <v>118496</v>
      </c>
      <c r="N128" s="13">
        <v>153322</v>
      </c>
    </row>
    <row r="129" spans="1:16" x14ac:dyDescent="0.25">
      <c r="A129" s="27" t="s">
        <v>11</v>
      </c>
      <c r="B129" s="28" t="s">
        <v>44</v>
      </c>
      <c r="C129" s="13">
        <v>195204</v>
      </c>
      <c r="D129" s="100">
        <v>91075</v>
      </c>
      <c r="E129" s="1">
        <v>113065</v>
      </c>
      <c r="F129" s="1">
        <v>67967</v>
      </c>
      <c r="G129" s="1">
        <v>69303</v>
      </c>
      <c r="H129" s="13">
        <v>72906</v>
      </c>
      <c r="I129" s="37">
        <v>67984</v>
      </c>
      <c r="J129" s="37">
        <v>103103</v>
      </c>
      <c r="K129" s="37">
        <v>82005</v>
      </c>
      <c r="L129" s="1">
        <v>131914</v>
      </c>
      <c r="M129" s="37">
        <v>83949</v>
      </c>
      <c r="N129" s="13">
        <v>87193</v>
      </c>
    </row>
    <row r="130" spans="1:16" x14ac:dyDescent="0.25">
      <c r="A130" s="27" t="s">
        <v>6</v>
      </c>
      <c r="B130" s="28" t="s">
        <v>44</v>
      </c>
      <c r="C130" s="13">
        <v>3719</v>
      </c>
      <c r="D130" s="100">
        <v>2651</v>
      </c>
      <c r="E130" s="2">
        <v>3402</v>
      </c>
      <c r="F130" s="1">
        <v>1113</v>
      </c>
      <c r="G130" s="1">
        <v>1500</v>
      </c>
      <c r="H130" s="13">
        <v>1944</v>
      </c>
      <c r="I130" s="37">
        <v>1176</v>
      </c>
      <c r="J130" s="37">
        <v>232</v>
      </c>
      <c r="K130" s="37">
        <v>1874</v>
      </c>
      <c r="L130" s="1">
        <v>3385</v>
      </c>
      <c r="M130" s="37">
        <v>723</v>
      </c>
      <c r="N130" s="13">
        <v>3734</v>
      </c>
    </row>
    <row r="131" spans="1:16" x14ac:dyDescent="0.25">
      <c r="A131" s="27" t="s">
        <v>7</v>
      </c>
      <c r="B131" s="28" t="s">
        <v>44</v>
      </c>
      <c r="C131" s="13">
        <v>29806</v>
      </c>
      <c r="D131" s="100">
        <v>30214</v>
      </c>
      <c r="E131" s="1">
        <v>33134</v>
      </c>
      <c r="F131" s="1">
        <v>33633</v>
      </c>
      <c r="G131" s="1">
        <v>37868</v>
      </c>
      <c r="H131" s="13">
        <v>37526</v>
      </c>
      <c r="I131" s="37">
        <v>43636</v>
      </c>
      <c r="J131" s="37">
        <v>37850</v>
      </c>
      <c r="K131" s="37">
        <v>39357</v>
      </c>
      <c r="L131" s="1">
        <v>38717</v>
      </c>
      <c r="M131" s="37">
        <v>40494</v>
      </c>
      <c r="N131" s="13">
        <v>37482</v>
      </c>
    </row>
    <row r="132" spans="1:16" x14ac:dyDescent="0.25">
      <c r="A132" s="27" t="s">
        <v>30</v>
      </c>
      <c r="B132" s="28" t="s">
        <v>44</v>
      </c>
      <c r="C132" s="13"/>
      <c r="D132" s="100"/>
      <c r="E132" s="1"/>
      <c r="F132" s="1"/>
      <c r="G132" s="1">
        <v>1629</v>
      </c>
      <c r="H132" s="13"/>
      <c r="I132" s="37">
        <v>3257</v>
      </c>
      <c r="J132" s="13"/>
      <c r="K132" s="13"/>
      <c r="L132" s="1"/>
      <c r="M132" s="13">
        <v>2380</v>
      </c>
      <c r="N132" s="13"/>
    </row>
    <row r="133" spans="1:16" x14ac:dyDescent="0.25">
      <c r="A133" s="27" t="s">
        <v>38</v>
      </c>
      <c r="B133" s="28" t="s">
        <v>44</v>
      </c>
      <c r="C133" s="13">
        <v>4335090</v>
      </c>
      <c r="D133" s="100">
        <v>3642101</v>
      </c>
      <c r="E133" s="1">
        <v>4126664</v>
      </c>
      <c r="F133" s="1">
        <v>4755288</v>
      </c>
      <c r="G133" s="1">
        <v>4654256</v>
      </c>
      <c r="H133" s="13">
        <v>4931312</v>
      </c>
      <c r="I133" s="37">
        <v>5498762</v>
      </c>
      <c r="J133" s="13">
        <v>5186703</v>
      </c>
      <c r="K133" s="13">
        <v>4722521</v>
      </c>
      <c r="L133" s="1">
        <v>5299160</v>
      </c>
      <c r="M133" s="13">
        <v>4309273</v>
      </c>
      <c r="N133" s="13">
        <v>4906275</v>
      </c>
      <c r="O133" s="45">
        <f>N133+N119</f>
        <v>10970334</v>
      </c>
      <c r="P133">
        <f>N133/O133</f>
        <v>0.44723114173187434</v>
      </c>
    </row>
    <row r="135" spans="1:16" ht="13" x14ac:dyDescent="0.3">
      <c r="A135" s="93" t="s">
        <v>28</v>
      </c>
      <c r="B135" s="85" t="s">
        <v>15</v>
      </c>
      <c r="C135" s="86">
        <v>2</v>
      </c>
      <c r="D135" s="87">
        <v>3</v>
      </c>
      <c r="E135" s="87">
        <v>4</v>
      </c>
      <c r="F135" s="87">
        <v>5</v>
      </c>
      <c r="G135" s="87">
        <v>6</v>
      </c>
      <c r="H135" s="87">
        <v>7</v>
      </c>
      <c r="I135" s="87">
        <v>8</v>
      </c>
      <c r="J135" s="88">
        <v>9</v>
      </c>
      <c r="K135" s="88">
        <v>10</v>
      </c>
      <c r="L135" s="88">
        <v>11</v>
      </c>
      <c r="M135" s="88">
        <v>12</v>
      </c>
      <c r="N135" s="88">
        <v>1</v>
      </c>
    </row>
    <row r="136" spans="1:16" x14ac:dyDescent="0.25">
      <c r="A136" s="82" t="s">
        <v>8</v>
      </c>
      <c r="B136" s="89" t="s">
        <v>44</v>
      </c>
      <c r="C136" s="84">
        <f>C119+C102+C133+C116</f>
        <v>10034747</v>
      </c>
      <c r="D136" s="84">
        <f t="shared" ref="D136:N136" si="60">D119+D102+D133+D116</f>
        <v>8792061</v>
      </c>
      <c r="E136" s="84">
        <f t="shared" si="60"/>
        <v>9860151</v>
      </c>
      <c r="F136" s="84">
        <f t="shared" si="60"/>
        <v>10712719</v>
      </c>
      <c r="G136" s="84">
        <f t="shared" si="60"/>
        <v>12120939</v>
      </c>
      <c r="H136" s="84">
        <f t="shared" si="60"/>
        <v>12032060</v>
      </c>
      <c r="I136" s="84">
        <f t="shared" si="60"/>
        <v>13175769</v>
      </c>
      <c r="J136" s="84">
        <f t="shared" si="60"/>
        <v>12382451</v>
      </c>
      <c r="K136" s="84">
        <f t="shared" si="60"/>
        <v>11465607</v>
      </c>
      <c r="L136" s="84">
        <f t="shared" si="60"/>
        <v>11319021</v>
      </c>
      <c r="M136" s="84">
        <f t="shared" si="60"/>
        <v>10580051</v>
      </c>
      <c r="N136" s="84">
        <f t="shared" si="60"/>
        <v>10970334</v>
      </c>
    </row>
    <row r="137" spans="1:16" x14ac:dyDescent="0.25">
      <c r="A137" s="82" t="s">
        <v>0</v>
      </c>
      <c r="B137" s="89" t="s">
        <v>44</v>
      </c>
      <c r="C137" s="84">
        <f t="shared" ref="C137:C149" si="61">C120+C103</f>
        <v>563</v>
      </c>
      <c r="D137" s="84">
        <f t="shared" ref="D137:M137" si="62">D120+D103</f>
        <v>550</v>
      </c>
      <c r="E137" s="84">
        <f t="shared" si="62"/>
        <v>9276</v>
      </c>
      <c r="F137" s="84">
        <f t="shared" si="62"/>
        <v>798</v>
      </c>
      <c r="G137" s="84">
        <f t="shared" si="62"/>
        <v>3340</v>
      </c>
      <c r="H137" s="84">
        <f t="shared" si="62"/>
        <v>14618</v>
      </c>
      <c r="I137" s="84">
        <f t="shared" si="62"/>
        <v>6818</v>
      </c>
      <c r="J137" s="84">
        <f t="shared" si="62"/>
        <v>4295</v>
      </c>
      <c r="K137" s="84">
        <f t="shared" si="62"/>
        <v>1060</v>
      </c>
      <c r="L137" s="84">
        <f t="shared" si="62"/>
        <v>12687</v>
      </c>
      <c r="M137" s="84">
        <f t="shared" si="62"/>
        <v>240</v>
      </c>
      <c r="N137" s="84">
        <f>N120+N103</f>
        <v>1104</v>
      </c>
    </row>
    <row r="138" spans="1:16" x14ac:dyDescent="0.25">
      <c r="A138" s="82" t="s">
        <v>1</v>
      </c>
      <c r="B138" s="89" t="s">
        <v>44</v>
      </c>
      <c r="C138" s="84">
        <f t="shared" si="61"/>
        <v>17002029</v>
      </c>
      <c r="D138" s="84">
        <f t="shared" ref="D138:N138" si="63">D121+D104</f>
        <v>16027235</v>
      </c>
      <c r="E138" s="84">
        <f t="shared" si="63"/>
        <v>13507518</v>
      </c>
      <c r="F138" s="84">
        <f t="shared" si="63"/>
        <v>15473964</v>
      </c>
      <c r="G138" s="84">
        <f t="shared" si="63"/>
        <v>17146152</v>
      </c>
      <c r="H138" s="84">
        <f t="shared" si="63"/>
        <v>18301405</v>
      </c>
      <c r="I138" s="84">
        <f t="shared" si="63"/>
        <v>20310085</v>
      </c>
      <c r="J138" s="84">
        <f t="shared" si="63"/>
        <v>21285354</v>
      </c>
      <c r="K138" s="84">
        <f t="shared" si="63"/>
        <v>18713995</v>
      </c>
      <c r="L138" s="84">
        <f t="shared" si="63"/>
        <v>19458839</v>
      </c>
      <c r="M138" s="84">
        <f t="shared" si="63"/>
        <v>18883112</v>
      </c>
      <c r="N138" s="84">
        <f t="shared" si="63"/>
        <v>19010479</v>
      </c>
    </row>
    <row r="139" spans="1:16" x14ac:dyDescent="0.25">
      <c r="A139" s="82" t="s">
        <v>40</v>
      </c>
      <c r="B139" s="89" t="s">
        <v>44</v>
      </c>
      <c r="C139" s="84">
        <f t="shared" si="61"/>
        <v>3995</v>
      </c>
      <c r="D139" s="84">
        <f t="shared" ref="D139:N139" si="64">D122+D105</f>
        <v>178</v>
      </c>
      <c r="E139" s="84">
        <f t="shared" si="64"/>
        <v>352</v>
      </c>
      <c r="F139" s="84">
        <f t="shared" si="64"/>
        <v>49</v>
      </c>
      <c r="G139" s="84">
        <f t="shared" si="64"/>
        <v>4044</v>
      </c>
      <c r="H139" s="84">
        <f t="shared" si="64"/>
        <v>53</v>
      </c>
      <c r="I139" s="84">
        <f t="shared" si="64"/>
        <v>342</v>
      </c>
      <c r="J139" s="84">
        <f t="shared" si="64"/>
        <v>981</v>
      </c>
      <c r="K139" s="84">
        <f t="shared" si="64"/>
        <v>751</v>
      </c>
      <c r="L139" s="84">
        <f t="shared" si="64"/>
        <v>2410</v>
      </c>
      <c r="M139" s="84">
        <f t="shared" si="64"/>
        <v>4036</v>
      </c>
      <c r="N139" s="84">
        <f t="shared" si="64"/>
        <v>2077</v>
      </c>
    </row>
    <row r="140" spans="1:16" x14ac:dyDescent="0.25">
      <c r="A140" s="82" t="s">
        <v>2</v>
      </c>
      <c r="B140" s="89" t="s">
        <v>44</v>
      </c>
      <c r="C140" s="84">
        <f t="shared" si="61"/>
        <v>1608214</v>
      </c>
      <c r="D140" s="84">
        <f t="shared" ref="D140:N140" si="65">D123+D106</f>
        <v>1348084</v>
      </c>
      <c r="E140" s="84">
        <f t="shared" si="65"/>
        <v>1364517</v>
      </c>
      <c r="F140" s="84">
        <f t="shared" si="65"/>
        <v>1555610</v>
      </c>
      <c r="G140" s="84">
        <f t="shared" si="65"/>
        <v>1538073</v>
      </c>
      <c r="H140" s="84">
        <f t="shared" si="65"/>
        <v>1155113</v>
      </c>
      <c r="I140" s="84">
        <f t="shared" si="65"/>
        <v>1543328</v>
      </c>
      <c r="J140" s="84">
        <f t="shared" si="65"/>
        <v>1930381</v>
      </c>
      <c r="K140" s="84">
        <f t="shared" si="65"/>
        <v>1526091</v>
      </c>
      <c r="L140" s="84">
        <f t="shared" si="65"/>
        <v>1497450</v>
      </c>
      <c r="M140" s="84">
        <f t="shared" si="65"/>
        <v>1174017</v>
      </c>
      <c r="N140" s="84">
        <f t="shared" si="65"/>
        <v>1463513</v>
      </c>
    </row>
    <row r="141" spans="1:16" x14ac:dyDescent="0.25">
      <c r="A141" s="82" t="s">
        <v>39</v>
      </c>
      <c r="B141" s="89" t="s">
        <v>44</v>
      </c>
      <c r="C141" s="84">
        <f t="shared" si="61"/>
        <v>64838</v>
      </c>
      <c r="D141" s="84">
        <f t="shared" ref="D141:N141" si="66">D124+D107</f>
        <v>50083</v>
      </c>
      <c r="E141" s="84">
        <f t="shared" si="66"/>
        <v>61289</v>
      </c>
      <c r="F141" s="84">
        <f t="shared" si="66"/>
        <v>44916</v>
      </c>
      <c r="G141" s="84">
        <f t="shared" si="66"/>
        <v>89632</v>
      </c>
      <c r="H141" s="84">
        <f t="shared" si="66"/>
        <v>19385</v>
      </c>
      <c r="I141" s="84">
        <f t="shared" si="66"/>
        <v>50516</v>
      </c>
      <c r="J141" s="84">
        <f t="shared" si="66"/>
        <v>597</v>
      </c>
      <c r="K141" s="84">
        <f t="shared" si="66"/>
        <v>0</v>
      </c>
      <c r="L141" s="84">
        <f t="shared" si="66"/>
        <v>34810</v>
      </c>
      <c r="M141" s="84">
        <f t="shared" si="66"/>
        <v>0</v>
      </c>
      <c r="N141" s="84">
        <f t="shared" si="66"/>
        <v>55605</v>
      </c>
    </row>
    <row r="142" spans="1:16" x14ac:dyDescent="0.25">
      <c r="A142" s="82" t="s">
        <v>35</v>
      </c>
      <c r="B142" s="89" t="s">
        <v>44</v>
      </c>
      <c r="C142" s="84">
        <f t="shared" si="61"/>
        <v>166</v>
      </c>
      <c r="D142" s="84">
        <f t="shared" ref="D142:N142" si="67">D125+D108</f>
        <v>108</v>
      </c>
      <c r="E142" s="84">
        <f t="shared" si="67"/>
        <v>96</v>
      </c>
      <c r="F142" s="84">
        <f t="shared" si="67"/>
        <v>109</v>
      </c>
      <c r="G142" s="84">
        <f t="shared" si="67"/>
        <v>59</v>
      </c>
      <c r="H142" s="84">
        <f t="shared" si="67"/>
        <v>43</v>
      </c>
      <c r="I142" s="84">
        <f t="shared" si="67"/>
        <v>42</v>
      </c>
      <c r="J142" s="84">
        <f t="shared" si="67"/>
        <v>40</v>
      </c>
      <c r="K142" s="84">
        <f t="shared" si="67"/>
        <v>40</v>
      </c>
      <c r="L142" s="84">
        <f t="shared" si="67"/>
        <v>41</v>
      </c>
      <c r="M142" s="84">
        <f t="shared" si="67"/>
        <v>5176</v>
      </c>
      <c r="N142" s="84">
        <f t="shared" si="67"/>
        <v>1201</v>
      </c>
    </row>
    <row r="143" spans="1:16" x14ac:dyDescent="0.25">
      <c r="A143" s="82" t="s">
        <v>4</v>
      </c>
      <c r="B143" s="89" t="s">
        <v>44</v>
      </c>
      <c r="C143" s="84">
        <f t="shared" si="61"/>
        <v>101</v>
      </c>
      <c r="D143" s="84">
        <f t="shared" ref="D143:N143" si="68">D126+D109</f>
        <v>194</v>
      </c>
      <c r="E143" s="84">
        <f t="shared" si="68"/>
        <v>9821</v>
      </c>
      <c r="F143" s="84">
        <f t="shared" si="68"/>
        <v>826</v>
      </c>
      <c r="G143" s="84">
        <f t="shared" si="68"/>
        <v>7872</v>
      </c>
      <c r="H143" s="84">
        <f t="shared" si="68"/>
        <v>5095</v>
      </c>
      <c r="I143" s="84">
        <f t="shared" si="68"/>
        <v>1615</v>
      </c>
      <c r="J143" s="84">
        <f t="shared" si="68"/>
        <v>6744</v>
      </c>
      <c r="K143" s="84">
        <f t="shared" si="68"/>
        <v>1243</v>
      </c>
      <c r="L143" s="84">
        <f t="shared" si="68"/>
        <v>6041</v>
      </c>
      <c r="M143" s="84">
        <f t="shared" si="68"/>
        <v>375</v>
      </c>
      <c r="N143" s="84">
        <f t="shared" si="68"/>
        <v>41</v>
      </c>
    </row>
    <row r="144" spans="1:16" x14ac:dyDescent="0.25">
      <c r="A144" s="82" t="s">
        <v>5</v>
      </c>
      <c r="B144" s="89" t="s">
        <v>44</v>
      </c>
      <c r="C144" s="84">
        <f t="shared" si="61"/>
        <v>5577</v>
      </c>
      <c r="D144" s="84">
        <f t="shared" ref="D144:N144" si="69">D127+D110</f>
        <v>6602</v>
      </c>
      <c r="E144" s="84">
        <f t="shared" si="69"/>
        <v>10434</v>
      </c>
      <c r="F144" s="84">
        <f t="shared" si="69"/>
        <v>14978</v>
      </c>
      <c r="G144" s="84">
        <f t="shared" si="69"/>
        <v>9212</v>
      </c>
      <c r="H144" s="84">
        <f t="shared" si="69"/>
        <v>18751</v>
      </c>
      <c r="I144" s="84">
        <f t="shared" si="69"/>
        <v>18052</v>
      </c>
      <c r="J144" s="84">
        <f t="shared" si="69"/>
        <v>8522</v>
      </c>
      <c r="K144" s="84">
        <f t="shared" si="69"/>
        <v>7057</v>
      </c>
      <c r="L144" s="84">
        <f t="shared" si="69"/>
        <v>17253</v>
      </c>
      <c r="M144" s="84">
        <f t="shared" si="69"/>
        <v>3780</v>
      </c>
      <c r="N144" s="84">
        <f t="shared" si="69"/>
        <v>1585</v>
      </c>
    </row>
    <row r="145" spans="1:17" x14ac:dyDescent="0.25">
      <c r="A145" s="82" t="s">
        <v>43</v>
      </c>
      <c r="B145" s="144" t="s">
        <v>44</v>
      </c>
      <c r="C145" s="84">
        <f t="shared" si="61"/>
        <v>91545</v>
      </c>
      <c r="D145" s="84">
        <f t="shared" ref="D145:N145" si="70">D128+D111</f>
        <v>145184</v>
      </c>
      <c r="E145" s="84">
        <f t="shared" si="70"/>
        <v>178831</v>
      </c>
      <c r="F145" s="84">
        <f t="shared" si="70"/>
        <v>114492</v>
      </c>
      <c r="G145" s="84">
        <f t="shared" si="70"/>
        <v>53982</v>
      </c>
      <c r="H145" s="84">
        <f t="shared" si="70"/>
        <v>34115</v>
      </c>
      <c r="I145" s="84">
        <f t="shared" si="70"/>
        <v>24746</v>
      </c>
      <c r="J145" s="84">
        <f t="shared" si="70"/>
        <v>39567</v>
      </c>
      <c r="K145" s="84">
        <f t="shared" si="70"/>
        <v>51763</v>
      </c>
      <c r="L145" s="84">
        <f t="shared" si="70"/>
        <v>110737</v>
      </c>
      <c r="M145" s="84">
        <f t="shared" si="70"/>
        <v>118496</v>
      </c>
      <c r="N145" s="84">
        <f t="shared" si="70"/>
        <v>153322</v>
      </c>
    </row>
    <row r="146" spans="1:17" x14ac:dyDescent="0.25">
      <c r="A146" s="82" t="s">
        <v>11</v>
      </c>
      <c r="B146" s="89" t="s">
        <v>44</v>
      </c>
      <c r="C146" s="84">
        <f t="shared" si="61"/>
        <v>195204</v>
      </c>
      <c r="D146" s="84">
        <f t="shared" ref="D146:N146" si="71">D129+D112</f>
        <v>91075</v>
      </c>
      <c r="E146" s="84">
        <f t="shared" si="71"/>
        <v>113065</v>
      </c>
      <c r="F146" s="84">
        <f t="shared" si="71"/>
        <v>67967</v>
      </c>
      <c r="G146" s="84">
        <f t="shared" si="71"/>
        <v>69303</v>
      </c>
      <c r="H146" s="84">
        <f t="shared" si="71"/>
        <v>72906</v>
      </c>
      <c r="I146" s="84">
        <f t="shared" si="71"/>
        <v>67984</v>
      </c>
      <c r="J146" s="84">
        <f t="shared" si="71"/>
        <v>103103</v>
      </c>
      <c r="K146" s="84">
        <f t="shared" si="71"/>
        <v>82005</v>
      </c>
      <c r="L146" s="84">
        <f t="shared" si="71"/>
        <v>131914</v>
      </c>
      <c r="M146" s="84">
        <f t="shared" si="71"/>
        <v>83949</v>
      </c>
      <c r="N146" s="84">
        <f t="shared" si="71"/>
        <v>87193</v>
      </c>
    </row>
    <row r="147" spans="1:17" x14ac:dyDescent="0.25">
      <c r="A147" s="82" t="s">
        <v>6</v>
      </c>
      <c r="B147" s="89" t="s">
        <v>44</v>
      </c>
      <c r="C147" s="84">
        <f t="shared" si="61"/>
        <v>4881</v>
      </c>
      <c r="D147" s="84">
        <f t="shared" ref="D147:N147" si="72">D130+D113</f>
        <v>2651</v>
      </c>
      <c r="E147" s="84">
        <f t="shared" si="72"/>
        <v>4536</v>
      </c>
      <c r="F147" s="84">
        <f t="shared" si="72"/>
        <v>1820</v>
      </c>
      <c r="G147" s="84">
        <f t="shared" si="72"/>
        <v>2265</v>
      </c>
      <c r="H147" s="84">
        <f t="shared" si="72"/>
        <v>2695</v>
      </c>
      <c r="I147" s="84">
        <f t="shared" si="72"/>
        <v>1176</v>
      </c>
      <c r="J147" s="84">
        <f t="shared" si="72"/>
        <v>1024</v>
      </c>
      <c r="K147" s="84">
        <f t="shared" si="72"/>
        <v>2264</v>
      </c>
      <c r="L147" s="84">
        <f t="shared" si="72"/>
        <v>3768</v>
      </c>
      <c r="M147" s="84">
        <f t="shared" si="72"/>
        <v>723</v>
      </c>
      <c r="N147" s="84">
        <f t="shared" si="72"/>
        <v>4885</v>
      </c>
    </row>
    <row r="148" spans="1:17" x14ac:dyDescent="0.25">
      <c r="A148" s="83" t="s">
        <v>7</v>
      </c>
      <c r="B148" s="89" t="s">
        <v>44</v>
      </c>
      <c r="C148" s="84">
        <f t="shared" si="61"/>
        <v>29806</v>
      </c>
      <c r="D148" s="84">
        <f t="shared" ref="D148:N148" si="73">D131+D114</f>
        <v>30214</v>
      </c>
      <c r="E148" s="84">
        <f t="shared" si="73"/>
        <v>33134</v>
      </c>
      <c r="F148" s="84">
        <f t="shared" si="73"/>
        <v>33633</v>
      </c>
      <c r="G148" s="84">
        <f t="shared" si="73"/>
        <v>37868</v>
      </c>
      <c r="H148" s="84">
        <f t="shared" si="73"/>
        <v>37526</v>
      </c>
      <c r="I148" s="84">
        <f t="shared" si="73"/>
        <v>43636</v>
      </c>
      <c r="J148" s="84">
        <f t="shared" si="73"/>
        <v>37850</v>
      </c>
      <c r="K148" s="84">
        <f t="shared" si="73"/>
        <v>39357</v>
      </c>
      <c r="L148" s="84">
        <f t="shared" si="73"/>
        <v>38717</v>
      </c>
      <c r="M148" s="84">
        <f t="shared" si="73"/>
        <v>40494</v>
      </c>
      <c r="N148" s="84">
        <f t="shared" si="73"/>
        <v>37482</v>
      </c>
    </row>
    <row r="149" spans="1:17" x14ac:dyDescent="0.25">
      <c r="A149" s="83" t="s">
        <v>30</v>
      </c>
      <c r="B149" s="89" t="s">
        <v>44</v>
      </c>
      <c r="C149" s="84">
        <f t="shared" si="61"/>
        <v>0</v>
      </c>
      <c r="D149" s="84">
        <f t="shared" ref="D149:N149" si="74">D132+D115</f>
        <v>0</v>
      </c>
      <c r="E149" s="84">
        <f t="shared" si="74"/>
        <v>0</v>
      </c>
      <c r="F149" s="84">
        <f>F132+F115</f>
        <v>0</v>
      </c>
      <c r="G149" s="84">
        <f t="shared" si="74"/>
        <v>1649</v>
      </c>
      <c r="H149" s="84">
        <f t="shared" si="74"/>
        <v>0</v>
      </c>
      <c r="I149" s="84">
        <f t="shared" si="74"/>
        <v>3257</v>
      </c>
      <c r="J149" s="84">
        <f t="shared" si="74"/>
        <v>0</v>
      </c>
      <c r="K149" s="84">
        <f t="shared" si="74"/>
        <v>0</v>
      </c>
      <c r="L149" s="84">
        <f t="shared" si="74"/>
        <v>0</v>
      </c>
      <c r="M149" s="84">
        <f t="shared" si="74"/>
        <v>2380</v>
      </c>
      <c r="N149" s="84">
        <f t="shared" si="74"/>
        <v>0</v>
      </c>
    </row>
    <row r="150" spans="1:17" x14ac:dyDescent="0.25">
      <c r="A150" s="83" t="s">
        <v>29</v>
      </c>
      <c r="B150" s="89" t="s">
        <v>44</v>
      </c>
      <c r="C150" s="84">
        <v>2099624</v>
      </c>
      <c r="D150" s="84">
        <v>1658213</v>
      </c>
      <c r="E150" s="84">
        <v>1920516</v>
      </c>
      <c r="F150" s="84">
        <v>1108996</v>
      </c>
      <c r="G150" s="84">
        <v>516444</v>
      </c>
      <c r="H150" s="94">
        <v>358024</v>
      </c>
      <c r="I150" s="84">
        <v>396938</v>
      </c>
      <c r="J150" s="84">
        <v>368580</v>
      </c>
      <c r="K150" s="84">
        <v>453727</v>
      </c>
      <c r="L150" s="84">
        <v>870558</v>
      </c>
      <c r="M150" s="84">
        <v>1131336</v>
      </c>
      <c r="N150" s="94">
        <v>1378887</v>
      </c>
    </row>
    <row r="151" spans="1:17" x14ac:dyDescent="0.25">
      <c r="A151" s="83" t="s">
        <v>27</v>
      </c>
      <c r="B151" s="89" t="s">
        <v>44</v>
      </c>
      <c r="C151" s="84">
        <f>SUM(C136:C150)</f>
        <v>31141290</v>
      </c>
      <c r="D151" s="84">
        <f t="shared" ref="D151:N151" si="75">SUM(D136:D150)</f>
        <v>28152432</v>
      </c>
      <c r="E151" s="84">
        <f>SUM(E136:E150)</f>
        <v>27073536</v>
      </c>
      <c r="F151" s="84">
        <f>SUM(F136:F150)</f>
        <v>29130877</v>
      </c>
      <c r="G151" s="84">
        <f>SUM(G136:G150)</f>
        <v>31600834</v>
      </c>
      <c r="H151" s="84">
        <f t="shared" si="75"/>
        <v>32051789</v>
      </c>
      <c r="I151" s="84">
        <f>SUM(I136:I150)</f>
        <v>35644304</v>
      </c>
      <c r="J151" s="84">
        <f t="shared" si="75"/>
        <v>36169489</v>
      </c>
      <c r="K151" s="84">
        <f t="shared" si="75"/>
        <v>32344960</v>
      </c>
      <c r="L151" s="84">
        <f t="shared" si="75"/>
        <v>33504246</v>
      </c>
      <c r="M151" s="84">
        <f t="shared" si="75"/>
        <v>32028165</v>
      </c>
      <c r="N151" s="84">
        <f t="shared" si="75"/>
        <v>33167708</v>
      </c>
    </row>
    <row r="152" spans="1:17" x14ac:dyDescent="0.25">
      <c r="C152" s="194"/>
      <c r="D152" s="194"/>
      <c r="E152" s="194"/>
      <c r="F152" s="194"/>
      <c r="G152" s="194"/>
      <c r="H152" s="141"/>
      <c r="I152" s="141"/>
      <c r="J152" s="141"/>
      <c r="K152" s="141"/>
      <c r="L152" s="141"/>
      <c r="M152" s="141"/>
      <c r="N152" s="81"/>
    </row>
    <row r="153" spans="1:17" x14ac:dyDescent="0.25">
      <c r="C153" s="45"/>
    </row>
    <row r="154" spans="1:17" ht="13" x14ac:dyDescent="0.3">
      <c r="A154" s="56"/>
      <c r="B154" s="61" t="s">
        <v>15</v>
      </c>
      <c r="C154" s="58">
        <v>2</v>
      </c>
      <c r="D154" s="47">
        <v>3</v>
      </c>
      <c r="E154" s="47">
        <v>4</v>
      </c>
      <c r="F154" s="47">
        <v>5</v>
      </c>
      <c r="G154" s="47">
        <v>6</v>
      </c>
      <c r="H154" s="47">
        <v>7</v>
      </c>
      <c r="I154" s="47">
        <v>8</v>
      </c>
      <c r="J154" s="46">
        <v>9</v>
      </c>
      <c r="K154" s="46">
        <v>10</v>
      </c>
      <c r="L154" s="46">
        <v>11</v>
      </c>
      <c r="M154" s="46">
        <v>12</v>
      </c>
      <c r="N154" s="46">
        <v>1</v>
      </c>
    </row>
    <row r="155" spans="1:17" x14ac:dyDescent="0.25">
      <c r="A155" s="57" t="s">
        <v>21</v>
      </c>
      <c r="B155" s="54" t="s">
        <v>44</v>
      </c>
      <c r="C155" s="59">
        <v>31168610.34</v>
      </c>
      <c r="D155" s="49">
        <v>25172398.030000001</v>
      </c>
      <c r="E155" s="49">
        <v>30281577.510000002</v>
      </c>
      <c r="F155" s="49">
        <v>29188328.75</v>
      </c>
      <c r="G155" s="49">
        <v>31514939.899999999</v>
      </c>
      <c r="H155" s="139">
        <v>32075971.489999998</v>
      </c>
      <c r="I155" s="139">
        <v>35636916.090000004</v>
      </c>
      <c r="J155" s="49">
        <v>36188144.060000002</v>
      </c>
      <c r="K155" s="49">
        <v>33149679.770000003</v>
      </c>
      <c r="L155" s="49">
        <v>33880841.909999996</v>
      </c>
      <c r="M155" s="149">
        <v>31386186.640000001</v>
      </c>
      <c r="N155" s="206">
        <v>32994529.060000002</v>
      </c>
      <c r="O155" s="45"/>
    </row>
    <row r="156" spans="1:17" x14ac:dyDescent="0.25">
      <c r="A156" s="51" t="s">
        <v>8</v>
      </c>
      <c r="B156" s="60" t="s">
        <v>44</v>
      </c>
      <c r="C156" s="53">
        <f>C136/C151*$C$155</f>
        <v>10043550.511346318</v>
      </c>
      <c r="D156" s="53">
        <f>D136/D$151*D$155</f>
        <v>7861390.4118848359</v>
      </c>
      <c r="E156" s="53">
        <f t="shared" ref="E156:N157" si="76">E136/E$151*E$155</f>
        <v>11028516.067011122</v>
      </c>
      <c r="F156" s="53">
        <f t="shared" si="76"/>
        <v>10733846.563506182</v>
      </c>
      <c r="G156" s="53">
        <f>G136/G$151*G$155</f>
        <v>12087993.124376593</v>
      </c>
      <c r="H156" s="140">
        <f>H136/H$151*H$155</f>
        <v>12041137.969739204</v>
      </c>
      <c r="I156" s="53">
        <f t="shared" si="76"/>
        <v>13173038.089738635</v>
      </c>
      <c r="J156" s="53">
        <f t="shared" si="76"/>
        <v>12388837.470274771</v>
      </c>
      <c r="K156" s="53">
        <f t="shared" si="76"/>
        <v>11750863.207704397</v>
      </c>
      <c r="L156" s="53">
        <f t="shared" si="76"/>
        <v>11446249.561233824</v>
      </c>
      <c r="M156" s="53">
        <f>M136/M$151*M$155</f>
        <v>10367982.534956925</v>
      </c>
      <c r="N156" s="53">
        <f t="shared" si="76"/>
        <v>10913054.467342334</v>
      </c>
      <c r="O156" s="236">
        <f>SUM(C156:N156)/1000000</f>
        <v>133.83645997911515</v>
      </c>
      <c r="P156" s="237">
        <f>O156*P133</f>
        <v>59.855832801811971</v>
      </c>
      <c r="Q156" s="236">
        <f>O156-P156</f>
        <v>73.980627177303177</v>
      </c>
    </row>
    <row r="157" spans="1:17" x14ac:dyDescent="0.25">
      <c r="A157" s="51" t="s">
        <v>0</v>
      </c>
      <c r="B157" s="60" t="s">
        <v>44</v>
      </c>
      <c r="C157" s="53">
        <f>C137/$C$151*$C$155</f>
        <v>563.493921459901</v>
      </c>
      <c r="D157" s="53">
        <f>D137/D$151*D$155</f>
        <v>491.7805650502948</v>
      </c>
      <c r="E157" s="53">
        <f>E137/E$151*E$155</f>
        <v>10375.146895579506</v>
      </c>
      <c r="F157" s="53">
        <f>F137/F$151*F$155</f>
        <v>799.57381106308605</v>
      </c>
      <c r="G157" s="53">
        <f>G137/G$151*G$155</f>
        <v>3330.9215594120078</v>
      </c>
      <c r="H157" s="140">
        <f>H137/H$151*H$155</f>
        <v>14629.029014287469</v>
      </c>
      <c r="I157" s="53">
        <f t="shared" si="76"/>
        <v>6816.5868493776743</v>
      </c>
      <c r="J157" s="53">
        <f t="shared" si="76"/>
        <v>4297.215222965965</v>
      </c>
      <c r="K157" s="53">
        <f t="shared" si="76"/>
        <v>1086.3720516643089</v>
      </c>
      <c r="L157" s="53">
        <f t="shared" si="76"/>
        <v>12829.604979385895</v>
      </c>
      <c r="M157" s="53">
        <f t="shared" si="76"/>
        <v>235.1893963828399</v>
      </c>
      <c r="N157" s="53">
        <f t="shared" si="76"/>
        <v>1098.2356719445311</v>
      </c>
      <c r="O157" s="236">
        <f t="shared" ref="O157:O170" si="77">SUM(C157:N157)/1000000</f>
        <v>5.655314993857348E-2</v>
      </c>
    </row>
    <row r="158" spans="1:17" x14ac:dyDescent="0.25">
      <c r="A158" s="51" t="s">
        <v>1</v>
      </c>
      <c r="B158" s="60" t="s">
        <v>44</v>
      </c>
      <c r="C158" s="53">
        <f t="shared" ref="C158:C169" si="78">C138/$C$151*$C$155</f>
        <v>17016944.927149128</v>
      </c>
      <c r="D158" s="53">
        <f t="shared" ref="D158:N170" si="79">D138/D$151*D$155</f>
        <v>14330695.78998884</v>
      </c>
      <c r="E158" s="53">
        <f t="shared" si="79"/>
        <v>15108072.8163739</v>
      </c>
      <c r="F158" s="53">
        <f t="shared" si="79"/>
        <v>15504481.66382581</v>
      </c>
      <c r="G158" s="53">
        <f>G138/G$151*G$155</f>
        <v>17099547.113100395</v>
      </c>
      <c r="H158" s="140">
        <f t="shared" si="79"/>
        <v>18315213.076154452</v>
      </c>
      <c r="I158" s="53">
        <f t="shared" si="79"/>
        <v>20305875.377052326</v>
      </c>
      <c r="J158" s="53">
        <f t="shared" si="79"/>
        <v>21296332.301517926</v>
      </c>
      <c r="K158" s="53">
        <f t="shared" si="79"/>
        <v>19179585.983948693</v>
      </c>
      <c r="L158" s="53">
        <f t="shared" si="79"/>
        <v>19677561.104080435</v>
      </c>
      <c r="M158" s="53">
        <f t="shared" si="79"/>
        <v>18504615.471289836</v>
      </c>
      <c r="N158" s="53">
        <f t="shared" si="79"/>
        <v>18911219.364630796</v>
      </c>
      <c r="O158" s="236">
        <f t="shared" si="77"/>
        <v>215.25014498911256</v>
      </c>
    </row>
    <row r="159" spans="1:17" x14ac:dyDescent="0.25">
      <c r="A159" s="51" t="s">
        <v>40</v>
      </c>
      <c r="B159" s="60" t="s">
        <v>44</v>
      </c>
      <c r="C159" s="53">
        <f t="shared" si="78"/>
        <v>3998.5048245689245</v>
      </c>
      <c r="D159" s="53">
        <f t="shared" si="79"/>
        <v>159.15807377991359</v>
      </c>
      <c r="E159" s="53">
        <f t="shared" si="79"/>
        <v>393.70975714143884</v>
      </c>
      <c r="F159" s="53">
        <f t="shared" si="79"/>
        <v>49.09663752141757</v>
      </c>
      <c r="G159" s="53">
        <f t="shared" si="79"/>
        <v>4033.0080198389701</v>
      </c>
      <c r="H159" s="140">
        <f t="shared" si="79"/>
        <v>53.039987532989187</v>
      </c>
      <c r="I159" s="53">
        <f t="shared" si="79"/>
        <v>341.92911447450348</v>
      </c>
      <c r="J159" s="53">
        <f t="shared" si="79"/>
        <v>981.50596827231925</v>
      </c>
      <c r="K159" s="53">
        <f t="shared" si="79"/>
        <v>769.68434981122255</v>
      </c>
      <c r="L159" s="53">
        <f t="shared" si="79"/>
        <v>2437.0889887538433</v>
      </c>
      <c r="M159" s="53">
        <f t="shared" si="79"/>
        <v>3955.1016825047577</v>
      </c>
      <c r="N159" s="53">
        <f t="shared" si="79"/>
        <v>2066.1553357144849</v>
      </c>
      <c r="O159" s="236">
        <f t="shared" si="77"/>
        <v>1.9237982739914783E-2</v>
      </c>
    </row>
    <row r="160" spans="1:17" x14ac:dyDescent="0.25">
      <c r="A160" s="51" t="s">
        <v>2</v>
      </c>
      <c r="B160" s="60" t="s">
        <v>44</v>
      </c>
      <c r="C160" s="53">
        <f t="shared" si="78"/>
        <v>1609624.8905980696</v>
      </c>
      <c r="D160" s="53">
        <f t="shared" si="79"/>
        <v>1205384.5659186575</v>
      </c>
      <c r="E160" s="53">
        <f t="shared" si="79"/>
        <v>1526203.5701288769</v>
      </c>
      <c r="F160" s="53">
        <f t="shared" si="79"/>
        <v>1558677.9651978037</v>
      </c>
      <c r="G160" s="53">
        <f t="shared" si="79"/>
        <v>1533892.3699549418</v>
      </c>
      <c r="H160" s="140">
        <f t="shared" si="79"/>
        <v>1155984.5116829006</v>
      </c>
      <c r="I160" s="53">
        <f t="shared" si="79"/>
        <v>1543008.118081013</v>
      </c>
      <c r="J160" s="53">
        <f t="shared" si="79"/>
        <v>1931376.62848062</v>
      </c>
      <c r="K160" s="53">
        <f t="shared" si="79"/>
        <v>1564059.0666947516</v>
      </c>
      <c r="L160" s="53">
        <f t="shared" si="79"/>
        <v>1514281.7038213455</v>
      </c>
      <c r="M160" s="53">
        <f t="shared" si="79"/>
        <v>1150484.7898883023</v>
      </c>
      <c r="N160" s="53">
        <f t="shared" si="79"/>
        <v>1455871.5425313013</v>
      </c>
      <c r="O160" s="236">
        <f t="shared" si="77"/>
        <v>17.748849722978584</v>
      </c>
    </row>
    <row r="161" spans="1:15" x14ac:dyDescent="0.25">
      <c r="A161" s="51" t="s">
        <v>39</v>
      </c>
      <c r="B161" s="60" t="s">
        <v>44</v>
      </c>
      <c r="C161" s="53">
        <f t="shared" si="78"/>
        <v>64894.882557046287</v>
      </c>
      <c r="D161" s="53">
        <f t="shared" si="79"/>
        <v>44781.538253479848</v>
      </c>
      <c r="E161" s="53">
        <f t="shared" si="79"/>
        <v>68551.35598136831</v>
      </c>
      <c r="F161" s="53">
        <f t="shared" si="79"/>
        <v>45004.583079836564</v>
      </c>
      <c r="G161" s="53">
        <f t="shared" si="79"/>
        <v>89388.371620723672</v>
      </c>
      <c r="H161" s="140">
        <f t="shared" si="79"/>
        <v>19399.625628811234</v>
      </c>
      <c r="I161" s="53">
        <f t="shared" si="79"/>
        <v>50505.529668988347</v>
      </c>
      <c r="J161" s="53">
        <f t="shared" si="79"/>
        <v>597.30791341342979</v>
      </c>
      <c r="K161" s="53">
        <f t="shared" si="79"/>
        <v>0</v>
      </c>
      <c r="L161" s="53">
        <f t="shared" si="79"/>
        <v>35201.272903950732</v>
      </c>
      <c r="M161" s="53">
        <f t="shared" si="79"/>
        <v>0</v>
      </c>
      <c r="N161" s="53">
        <f t="shared" si="79"/>
        <v>55314.668966010555</v>
      </c>
      <c r="O161" s="236">
        <f t="shared" si="77"/>
        <v>0.47363913657362905</v>
      </c>
    </row>
    <row r="162" spans="1:15" x14ac:dyDescent="0.25">
      <c r="A162" s="51" t="s">
        <v>35</v>
      </c>
      <c r="B162" s="60" t="s">
        <v>44</v>
      </c>
      <c r="C162" s="53">
        <f t="shared" si="78"/>
        <v>166.1456322599353</v>
      </c>
      <c r="D162" s="53">
        <f t="shared" si="79"/>
        <v>96.567820046239703</v>
      </c>
      <c r="E162" s="53">
        <f t="shared" si="79"/>
        <v>107.37538831130149</v>
      </c>
      <c r="F162" s="53">
        <f t="shared" si="79"/>
        <v>109.21496918029622</v>
      </c>
      <c r="G162" s="53">
        <f t="shared" si="79"/>
        <v>58.839632336918697</v>
      </c>
      <c r="H162" s="140">
        <f t="shared" si="79"/>
        <v>43.032442715444056</v>
      </c>
      <c r="I162" s="53">
        <f t="shared" si="79"/>
        <v>41.99129476002674</v>
      </c>
      <c r="J162" s="53">
        <f t="shared" si="79"/>
        <v>40.020630714467657</v>
      </c>
      <c r="K162" s="53">
        <f t="shared" si="79"/>
        <v>40.995171760917316</v>
      </c>
      <c r="L162" s="53">
        <f t="shared" si="79"/>
        <v>41.460850016144214</v>
      </c>
      <c r="M162" s="53">
        <f t="shared" si="79"/>
        <v>5072.2513153232476</v>
      </c>
      <c r="N162" s="53">
        <f t="shared" si="79"/>
        <v>1194.7292047150199</v>
      </c>
      <c r="O162" s="236">
        <f t="shared" si="77"/>
        <v>7.012624352139959E-3</v>
      </c>
    </row>
    <row r="163" spans="1:15" x14ac:dyDescent="0.25">
      <c r="A163" s="51" t="s">
        <v>4</v>
      </c>
      <c r="B163" s="60" t="s">
        <v>44</v>
      </c>
      <c r="C163" s="53">
        <f t="shared" si="78"/>
        <v>101.08860757984014</v>
      </c>
      <c r="D163" s="53">
        <f t="shared" si="79"/>
        <v>173.46441749046761</v>
      </c>
      <c r="E163" s="53">
        <f t="shared" si="79"/>
        <v>10984.725922971791</v>
      </c>
      <c r="F163" s="53">
        <f t="shared" si="79"/>
        <v>827.62903250389604</v>
      </c>
      <c r="G163" s="53">
        <f t="shared" si="79"/>
        <v>7850.6031484105761</v>
      </c>
      <c r="H163" s="140">
        <f t="shared" si="79"/>
        <v>5098.8440845392433</v>
      </c>
      <c r="I163" s="53">
        <f t="shared" si="79"/>
        <v>1614.6652627962662</v>
      </c>
      <c r="J163" s="53">
        <f t="shared" si="79"/>
        <v>6747.4783384592465</v>
      </c>
      <c r="K163" s="53">
        <f t="shared" si="79"/>
        <v>1273.9249624705058</v>
      </c>
      <c r="L163" s="53">
        <f t="shared" si="79"/>
        <v>6108.902315793347</v>
      </c>
      <c r="M163" s="53">
        <f t="shared" si="79"/>
        <v>367.48343184818737</v>
      </c>
      <c r="N163" s="53">
        <f t="shared" si="79"/>
        <v>40.785926222577693</v>
      </c>
      <c r="O163" s="236">
        <f t="shared" si="77"/>
        <v>4.1189595451085935E-2</v>
      </c>
    </row>
    <row r="164" spans="1:15" x14ac:dyDescent="0.25">
      <c r="A164" s="51" t="s">
        <v>5</v>
      </c>
      <c r="B164" s="60" t="s">
        <v>44</v>
      </c>
      <c r="C164" s="53">
        <f t="shared" si="78"/>
        <v>5581.892717552163</v>
      </c>
      <c r="D164" s="53">
        <f t="shared" si="79"/>
        <v>5903.1550735673572</v>
      </c>
      <c r="E164" s="53">
        <f t="shared" si="79"/>
        <v>11670.362517084581</v>
      </c>
      <c r="F164" s="53">
        <f t="shared" si="79"/>
        <v>15007.539526444742</v>
      </c>
      <c r="G164" s="53">
        <f t="shared" si="79"/>
        <v>9186.960899791442</v>
      </c>
      <c r="H164" s="140">
        <f t="shared" si="79"/>
        <v>18765.147287378873</v>
      </c>
      <c r="I164" s="53">
        <f t="shared" si="79"/>
        <v>18048.258404952448</v>
      </c>
      <c r="J164" s="53">
        <f t="shared" si="79"/>
        <v>8526.3953737173342</v>
      </c>
      <c r="K164" s="53">
        <f t="shared" si="79"/>
        <v>7232.5731779198368</v>
      </c>
      <c r="L164" s="53">
        <f t="shared" si="79"/>
        <v>17446.927934842344</v>
      </c>
      <c r="M164" s="53">
        <f t="shared" si="79"/>
        <v>3704.2329930297287</v>
      </c>
      <c r="N164" s="53">
        <f t="shared" si="79"/>
        <v>1576.7242210435525</v>
      </c>
      <c r="O164" s="236">
        <f t="shared" si="77"/>
        <v>0.12265017012732439</v>
      </c>
    </row>
    <row r="165" spans="1:15" x14ac:dyDescent="0.25">
      <c r="A165" s="51" t="s">
        <v>43</v>
      </c>
      <c r="B165" s="60" t="s">
        <v>44</v>
      </c>
      <c r="C165" s="53">
        <f t="shared" si="78"/>
        <v>91625.312682143223</v>
      </c>
      <c r="D165" s="53">
        <f t="shared" si="79"/>
        <v>129815.76282956728</v>
      </c>
      <c r="E165" s="53">
        <f t="shared" si="79"/>
        <v>200021.33403227455</v>
      </c>
      <c r="F165" s="53">
        <f t="shared" si="79"/>
        <v>114717.80047147225</v>
      </c>
      <c r="G165" s="53">
        <f t="shared" si="79"/>
        <v>53835.27174256857</v>
      </c>
      <c r="H165" s="140">
        <f t="shared" si="79"/>
        <v>34140.739145055202</v>
      </c>
      <c r="I165" s="53">
        <f t="shared" si="79"/>
        <v>24740.870955514802</v>
      </c>
      <c r="J165" s="53">
        <f t="shared" si="79"/>
        <v>39587.407386983548</v>
      </c>
      <c r="K165" s="53">
        <f t="shared" si="79"/>
        <v>53050.826896509076</v>
      </c>
      <c r="L165" s="53">
        <f t="shared" si="79"/>
        <v>111981.71093262835</v>
      </c>
      <c r="M165" s="53">
        <f t="shared" si="79"/>
        <v>116120.84464075416</v>
      </c>
      <c r="N165" s="53">
        <f t="shared" si="79"/>
        <v>152521.45805605021</v>
      </c>
      <c r="O165" s="236">
        <f t="shared" si="77"/>
        <v>1.122159339771521</v>
      </c>
    </row>
    <row r="166" spans="1:15" x14ac:dyDescent="0.25">
      <c r="A166" s="51" t="s">
        <v>11</v>
      </c>
      <c r="B166" s="60" t="s">
        <v>44</v>
      </c>
      <c r="C166" s="53">
        <f>C146/$C$151*$C$155</f>
        <v>195375.25301005063</v>
      </c>
      <c r="D166" s="53">
        <f t="shared" si="79"/>
        <v>81434.390839919259</v>
      </c>
      <c r="E166" s="53">
        <f t="shared" si="79"/>
        <v>126462.48207726359</v>
      </c>
      <c r="F166" s="53">
        <f t="shared" si="79"/>
        <v>68101.044130983428</v>
      </c>
      <c r="G166" s="53">
        <f t="shared" si="79"/>
        <v>69114.627793991123</v>
      </c>
      <c r="H166" s="140">
        <f t="shared" si="79"/>
        <v>72961.006246794524</v>
      </c>
      <c r="I166" s="53">
        <f t="shared" si="79"/>
        <v>67969.909118229945</v>
      </c>
      <c r="J166" s="53">
        <f t="shared" si="79"/>
        <v>103156.17721384397</v>
      </c>
      <c r="K166" s="53">
        <f t="shared" si="79"/>
        <v>84045.22650635062</v>
      </c>
      <c r="L166" s="53">
        <f t="shared" si="79"/>
        <v>133396.74558608897</v>
      </c>
      <c r="M166" s="53">
        <f t="shared" si="79"/>
        <v>82266.310987262623</v>
      </c>
      <c r="N166" s="53">
        <f t="shared" si="79"/>
        <v>86737.738173785794</v>
      </c>
      <c r="O166" s="236">
        <f t="shared" si="77"/>
        <v>1.1710209116845645</v>
      </c>
    </row>
    <row r="167" spans="1:15" x14ac:dyDescent="0.25">
      <c r="A167" s="51" t="s">
        <v>6</v>
      </c>
      <c r="B167" s="60" t="s">
        <v>44</v>
      </c>
      <c r="C167" s="53">
        <f t="shared" si="78"/>
        <v>4885.2821148237599</v>
      </c>
      <c r="D167" s="53">
        <f t="shared" si="79"/>
        <v>2370.3823235424206</v>
      </c>
      <c r="E167" s="53">
        <f t="shared" si="79"/>
        <v>5073.4870977089959</v>
      </c>
      <c r="F167" s="53">
        <f t="shared" si="79"/>
        <v>1823.5893936526525</v>
      </c>
      <c r="G167" s="53">
        <f t="shared" si="79"/>
        <v>2258.8435125952687</v>
      </c>
      <c r="H167" s="140">
        <f t="shared" si="79"/>
        <v>2697.0333283284126</v>
      </c>
      <c r="I167" s="53">
        <f t="shared" si="79"/>
        <v>1175.7562532807488</v>
      </c>
      <c r="J167" s="53">
        <f t="shared" si="79"/>
        <v>1024.528146290372</v>
      </c>
      <c r="K167" s="53">
        <f t="shared" si="79"/>
        <v>2320.3267216679201</v>
      </c>
      <c r="L167" s="53">
        <f t="shared" si="79"/>
        <v>3810.3532405080832</v>
      </c>
      <c r="M167" s="53">
        <f t="shared" si="79"/>
        <v>708.50805660330525</v>
      </c>
      <c r="N167" s="53">
        <f t="shared" si="79"/>
        <v>4859.4938926168788</v>
      </c>
      <c r="O167" s="236">
        <f t="shared" si="77"/>
        <v>3.3007584081618822E-2</v>
      </c>
    </row>
    <row r="168" spans="1:15" x14ac:dyDescent="0.25">
      <c r="A168" s="52" t="s">
        <v>7</v>
      </c>
      <c r="B168" s="60" t="s">
        <v>44</v>
      </c>
      <c r="C168" s="53">
        <f t="shared" si="78"/>
        <v>29832.148886383322</v>
      </c>
      <c r="D168" s="53">
        <f t="shared" si="79"/>
        <v>27015.741804417466</v>
      </c>
      <c r="E168" s="53">
        <f t="shared" si="79"/>
        <v>37060.167878194414</v>
      </c>
      <c r="F168" s="53">
        <f t="shared" si="79"/>
        <v>33699.330811384432</v>
      </c>
      <c r="G168" s="53">
        <f t="shared" si="79"/>
        <v>37765.071141261651</v>
      </c>
      <c r="H168" s="140">
        <f t="shared" si="79"/>
        <v>37554.312682319847</v>
      </c>
      <c r="I168" s="53">
        <f t="shared" si="79"/>
        <v>43626.955670203017</v>
      </c>
      <c r="J168" s="53">
        <f t="shared" si="79"/>
        <v>37869.521813565028</v>
      </c>
      <c r="K168" s="53">
        <f t="shared" si="79"/>
        <v>40336.174374860573</v>
      </c>
      <c r="L168" s="53">
        <f t="shared" si="79"/>
        <v>39152.18853841599</v>
      </c>
      <c r="M168" s="53">
        <f t="shared" si="79"/>
        <v>39682.330904694667</v>
      </c>
      <c r="N168" s="53">
        <f t="shared" si="79"/>
        <v>37286.294796942857</v>
      </c>
      <c r="O168" s="236">
        <f t="shared" si="77"/>
        <v>0.44088023930264336</v>
      </c>
    </row>
    <row r="169" spans="1:15" x14ac:dyDescent="0.25">
      <c r="A169" s="52" t="s">
        <v>30</v>
      </c>
      <c r="B169" s="60" t="s">
        <v>44</v>
      </c>
      <c r="C169" s="53">
        <f t="shared" si="78"/>
        <v>0</v>
      </c>
      <c r="D169" s="53">
        <f t="shared" si="79"/>
        <v>0</v>
      </c>
      <c r="E169" s="53">
        <f t="shared" si="79"/>
        <v>0</v>
      </c>
      <c r="F169" s="53">
        <f t="shared" si="79"/>
        <v>0</v>
      </c>
      <c r="G169" s="53">
        <f t="shared" si="79"/>
        <v>1644.5178597216768</v>
      </c>
      <c r="H169" s="140">
        <f t="shared" si="79"/>
        <v>0</v>
      </c>
      <c r="I169" s="53">
        <f t="shared" si="79"/>
        <v>3256.3249293668355</v>
      </c>
      <c r="J169" s="53">
        <f t="shared" si="79"/>
        <v>0</v>
      </c>
      <c r="K169" s="53">
        <f t="shared" si="79"/>
        <v>0</v>
      </c>
      <c r="L169" s="53">
        <f t="shared" si="79"/>
        <v>0</v>
      </c>
      <c r="M169" s="53">
        <f t="shared" si="79"/>
        <v>2332.2948474631626</v>
      </c>
      <c r="N169" s="53">
        <f t="shared" si="79"/>
        <v>0</v>
      </c>
      <c r="O169" s="236">
        <f t="shared" si="77"/>
        <v>7.2331376365516757E-3</v>
      </c>
    </row>
    <row r="170" spans="1:15" x14ac:dyDescent="0.25">
      <c r="A170" s="52" t="s">
        <v>29</v>
      </c>
      <c r="B170" s="60" t="s">
        <v>44</v>
      </c>
      <c r="C170" s="53">
        <f>C150/$C$151*$C$155</f>
        <v>2101466.0059526167</v>
      </c>
      <c r="D170" s="53">
        <f t="shared" si="79"/>
        <v>1482685.3202068082</v>
      </c>
      <c r="E170" s="53">
        <f t="shared" si="79"/>
        <v>2148084.908938203</v>
      </c>
      <c r="F170" s="53">
        <f t="shared" si="79"/>
        <v>1111183.1556061632</v>
      </c>
      <c r="G170" s="53">
        <f t="shared" si="79"/>
        <v>515040.25563741766</v>
      </c>
      <c r="H170" s="140">
        <f t="shared" si="79"/>
        <v>358294.1225756777</v>
      </c>
      <c r="I170" s="53">
        <f t="shared" si="79"/>
        <v>396855.72760608315</v>
      </c>
      <c r="J170" s="53">
        <f t="shared" si="79"/>
        <v>368770.10171846225</v>
      </c>
      <c r="K170" s="53">
        <f t="shared" si="79"/>
        <v>465015.40743914328</v>
      </c>
      <c r="L170" s="53">
        <f t="shared" si="79"/>
        <v>880343.28459401161</v>
      </c>
      <c r="M170" s="53">
        <f t="shared" si="79"/>
        <v>1108659.2956090691</v>
      </c>
      <c r="N170" s="53">
        <f t="shared" si="79"/>
        <v>1371687.4012505244</v>
      </c>
      <c r="O170" s="236">
        <f t="shared" si="77"/>
        <v>12.308084987134183</v>
      </c>
    </row>
    <row r="171" spans="1:15" x14ac:dyDescent="0.25">
      <c r="A171" s="48" t="s">
        <v>23</v>
      </c>
      <c r="B171" s="54" t="s">
        <v>44</v>
      </c>
      <c r="C171" s="49">
        <f>C151</f>
        <v>31141290</v>
      </c>
      <c r="D171" s="49">
        <f t="shared" ref="D171:N171" si="80">D151</f>
        <v>28152432</v>
      </c>
      <c r="E171" s="49">
        <f>E151</f>
        <v>27073536</v>
      </c>
      <c r="F171" s="49">
        <f>F151</f>
        <v>29130877</v>
      </c>
      <c r="G171" s="49">
        <f t="shared" si="80"/>
        <v>31600834</v>
      </c>
      <c r="H171" s="49">
        <f t="shared" si="80"/>
        <v>32051789</v>
      </c>
      <c r="I171" s="49">
        <f t="shared" si="80"/>
        <v>35644304</v>
      </c>
      <c r="J171" s="49">
        <f t="shared" si="80"/>
        <v>36169489</v>
      </c>
      <c r="K171" s="49">
        <f t="shared" si="80"/>
        <v>32344960</v>
      </c>
      <c r="L171" s="49">
        <f t="shared" si="80"/>
        <v>33504246</v>
      </c>
      <c r="M171" s="49">
        <f t="shared" si="80"/>
        <v>32028165</v>
      </c>
      <c r="N171" s="49">
        <f t="shared" si="80"/>
        <v>33167708</v>
      </c>
      <c r="O171" s="226" t="s">
        <v>82</v>
      </c>
    </row>
    <row r="172" spans="1:15" x14ac:dyDescent="0.25">
      <c r="A172" s="48" t="s">
        <v>46</v>
      </c>
      <c r="B172" s="54" t="s">
        <v>44</v>
      </c>
      <c r="C172" s="142">
        <f t="shared" ref="C172:N172" si="81">C155-C171</f>
        <v>27320.339999999851</v>
      </c>
      <c r="D172" s="49">
        <f t="shared" si="81"/>
        <v>-2980033.9699999988</v>
      </c>
      <c r="E172" s="49">
        <f t="shared" si="81"/>
        <v>3208041.5100000016</v>
      </c>
      <c r="F172" s="49">
        <f t="shared" si="81"/>
        <v>57451.75</v>
      </c>
      <c r="G172" s="49">
        <f t="shared" si="81"/>
        <v>-85894.10000000149</v>
      </c>
      <c r="H172" s="49">
        <f t="shared" si="81"/>
        <v>24182.489999998361</v>
      </c>
      <c r="I172" s="49">
        <f t="shared" si="81"/>
        <v>-7387.9099999964237</v>
      </c>
      <c r="J172" s="49">
        <f t="shared" si="81"/>
        <v>18655.060000002384</v>
      </c>
      <c r="K172" s="49">
        <f t="shared" si="81"/>
        <v>804719.77000000328</v>
      </c>
      <c r="L172" s="49">
        <f t="shared" si="81"/>
        <v>376595.90999999642</v>
      </c>
      <c r="M172" s="49">
        <f t="shared" si="81"/>
        <v>-641978.3599999994</v>
      </c>
      <c r="N172" s="49">
        <f t="shared" si="81"/>
        <v>-173178.93999999762</v>
      </c>
      <c r="O172" s="45">
        <f>SUM(C172:M172)+'2012'!N160</f>
        <v>520366.25000000373</v>
      </c>
    </row>
    <row r="173" spans="1:15" ht="13" x14ac:dyDescent="0.3">
      <c r="A173" s="347" t="s">
        <v>64</v>
      </c>
      <c r="B173" s="348"/>
      <c r="C173" s="348"/>
      <c r="D173" s="348"/>
      <c r="E173" s="348"/>
      <c r="F173" s="348"/>
      <c r="G173" s="348"/>
      <c r="H173" s="348"/>
      <c r="I173" s="348"/>
      <c r="J173" s="348"/>
      <c r="K173" s="348"/>
      <c r="L173" s="348"/>
      <c r="M173" s="348"/>
      <c r="N173" s="349"/>
    </row>
    <row r="174" spans="1:15" x14ac:dyDescent="0.25">
      <c r="A174" s="174" t="s">
        <v>8</v>
      </c>
      <c r="B174" s="174" t="s">
        <v>66</v>
      </c>
      <c r="C174" s="175">
        <f>(C156+C157)/1000000</f>
        <v>10.044114005267778</v>
      </c>
      <c r="D174" s="175">
        <f>(D156+D157)/1000000</f>
        <v>7.8618821924498867</v>
      </c>
      <c r="E174" s="175">
        <f>(E156+E157)/1000000</f>
        <v>11.038891213906702</v>
      </c>
      <c r="F174" s="175">
        <f t="shared" ref="F174:N174" si="82">(F156+F157)/1000000</f>
        <v>10.734646137317245</v>
      </c>
      <c r="G174" s="175">
        <f t="shared" si="82"/>
        <v>12.091324045936005</v>
      </c>
      <c r="H174" s="175">
        <f>(H156+H157)/1000000</f>
        <v>12.055766998753493</v>
      </c>
      <c r="I174" s="175">
        <f t="shared" si="82"/>
        <v>13.179854676588013</v>
      </c>
      <c r="J174" s="175">
        <f t="shared" si="82"/>
        <v>12.393134685497737</v>
      </c>
      <c r="K174" s="175">
        <f t="shared" si="82"/>
        <v>11.75194957975606</v>
      </c>
      <c r="L174" s="175">
        <f>(L156+L157)/1000000</f>
        <v>11.459079166213211</v>
      </c>
      <c r="M174" s="175">
        <f t="shared" si="82"/>
        <v>10.368217724353308</v>
      </c>
      <c r="N174" s="175">
        <f t="shared" si="82"/>
        <v>10.914152703014279</v>
      </c>
      <c r="O174" s="135">
        <f>SUM(C174:N174)</f>
        <v>133.89301312905371</v>
      </c>
    </row>
    <row r="175" spans="1:15" x14ac:dyDescent="0.25">
      <c r="A175" s="174" t="s">
        <v>1</v>
      </c>
      <c r="B175" s="174" t="s">
        <v>66</v>
      </c>
      <c r="C175" s="175">
        <f>(C158+C159)/1000000</f>
        <v>17.020943431973695</v>
      </c>
      <c r="D175" s="175">
        <f>(D158+D159)/1000000</f>
        <v>14.330854948062619</v>
      </c>
      <c r="E175" s="175">
        <f>(E158+E159)/1000000</f>
        <v>15.108466526131041</v>
      </c>
      <c r="F175" s="175">
        <f t="shared" ref="F175:N175" si="83">(F158+F159)/1000000</f>
        <v>15.50453076046333</v>
      </c>
      <c r="G175" s="175">
        <f t="shared" si="83"/>
        <v>17.103580121120235</v>
      </c>
      <c r="H175" s="175">
        <f>(H158+H159)/1000000</f>
        <v>18.315266116141988</v>
      </c>
      <c r="I175" s="175">
        <f t="shared" si="83"/>
        <v>20.306217306166801</v>
      </c>
      <c r="J175" s="175">
        <f t="shared" si="83"/>
        <v>21.297313807486198</v>
      </c>
      <c r="K175" s="175">
        <f t="shared" si="83"/>
        <v>19.180355668298507</v>
      </c>
      <c r="L175" s="175">
        <f t="shared" si="83"/>
        <v>19.679998193069189</v>
      </c>
      <c r="M175" s="175">
        <f t="shared" si="83"/>
        <v>18.508570572972342</v>
      </c>
      <c r="N175" s="175">
        <f t="shared" si="83"/>
        <v>18.913285519966511</v>
      </c>
      <c r="O175" s="135">
        <f t="shared" ref="O175:O178" si="84">SUM(C175:N175)</f>
        <v>215.26938297185245</v>
      </c>
    </row>
    <row r="176" spans="1:15" x14ac:dyDescent="0.25">
      <c r="A176" s="174" t="s">
        <v>2</v>
      </c>
      <c r="B176" s="174" t="s">
        <v>66</v>
      </c>
      <c r="C176" s="175">
        <f>(C160+C161)/1000000</f>
        <v>1.674519773155116</v>
      </c>
      <c r="D176" s="175">
        <f>(D160+D161)/1000000</f>
        <v>1.2501661041721372</v>
      </c>
      <c r="E176" s="175">
        <f>(E160+E161)/1000000</f>
        <v>1.5947549261102454</v>
      </c>
      <c r="F176" s="175">
        <f t="shared" ref="F176:N176" si="85">(F160+F161)/1000000</f>
        <v>1.6036825482776402</v>
      </c>
      <c r="G176" s="175">
        <f t="shared" si="85"/>
        <v>1.6232807415756656</v>
      </c>
      <c r="H176" s="175">
        <f t="shared" si="85"/>
        <v>1.175384137311712</v>
      </c>
      <c r="I176" s="175">
        <f t="shared" si="85"/>
        <v>1.5935136477500014</v>
      </c>
      <c r="J176" s="175">
        <f t="shared" si="85"/>
        <v>1.9319739363940336</v>
      </c>
      <c r="K176" s="175">
        <f t="shared" si="85"/>
        <v>1.5640590666947516</v>
      </c>
      <c r="L176" s="175">
        <f t="shared" si="85"/>
        <v>1.5494829767252962</v>
      </c>
      <c r="M176" s="175">
        <f t="shared" si="85"/>
        <v>1.1504847898883024</v>
      </c>
      <c r="N176" s="175">
        <f t="shared" si="85"/>
        <v>1.5111862114973118</v>
      </c>
      <c r="O176" s="135">
        <f t="shared" si="84"/>
        <v>18.222488859552211</v>
      </c>
    </row>
    <row r="177" spans="1:15" x14ac:dyDescent="0.25">
      <c r="A177" s="173" t="s">
        <v>29</v>
      </c>
      <c r="B177" s="174" t="s">
        <v>66</v>
      </c>
      <c r="C177" s="175">
        <f>C170/1000000</f>
        <v>2.1014660059526169</v>
      </c>
      <c r="D177" s="175">
        <f>D170/1000000</f>
        <v>1.4826853202068082</v>
      </c>
      <c r="E177" s="175">
        <f>E170/1000000</f>
        <v>2.1480849089382028</v>
      </c>
      <c r="F177" s="175">
        <f t="shared" ref="F177:N177" si="86">F170/1000000</f>
        <v>1.1111831556061631</v>
      </c>
      <c r="G177" s="175">
        <f t="shared" si="86"/>
        <v>0.51504025563741762</v>
      </c>
      <c r="H177" s="175">
        <f t="shared" si="86"/>
        <v>0.35829412257567772</v>
      </c>
      <c r="I177" s="175">
        <f t="shared" si="86"/>
        <v>0.39685572760608318</v>
      </c>
      <c r="J177" s="175">
        <f t="shared" si="86"/>
        <v>0.36877010171846225</v>
      </c>
      <c r="K177" s="175">
        <f t="shared" si="86"/>
        <v>0.46501540743914327</v>
      </c>
      <c r="L177" s="175">
        <f t="shared" si="86"/>
        <v>0.88034328459401157</v>
      </c>
      <c r="M177" s="175">
        <f t="shared" si="86"/>
        <v>1.1086592956090691</v>
      </c>
      <c r="N177" s="175">
        <f t="shared" si="86"/>
        <v>1.3716874012505245</v>
      </c>
      <c r="O177" s="135">
        <f t="shared" si="84"/>
        <v>12.30808498713418</v>
      </c>
    </row>
    <row r="178" spans="1:15" x14ac:dyDescent="0.25">
      <c r="A178" s="173" t="s">
        <v>65</v>
      </c>
      <c r="B178" s="174" t="s">
        <v>66</v>
      </c>
      <c r="C178" s="175">
        <f>(C155/1000000)-C174-C175-C176-C177</f>
        <v>0.32756712365079332</v>
      </c>
      <c r="D178" s="175">
        <f>(D155/1000000)-D174-D175-D176-D177</f>
        <v>0.24680946510854884</v>
      </c>
      <c r="E178" s="175">
        <f>(E155/1000000)-E174-E175-E176-E177</f>
        <v>0.39137993491381096</v>
      </c>
      <c r="F178" s="175">
        <f t="shared" ref="F178:N178" si="87">(F155/1000000)-F174-F175-F176-F177</f>
        <v>0.23428614833562111</v>
      </c>
      <c r="G178" s="175">
        <f t="shared" si="87"/>
        <v>0.18171473573067476</v>
      </c>
      <c r="H178" s="175">
        <f t="shared" si="87"/>
        <v>0.17126011521713225</v>
      </c>
      <c r="I178" s="175">
        <f t="shared" si="87"/>
        <v>0.16047473188910705</v>
      </c>
      <c r="J178" s="175">
        <f t="shared" si="87"/>
        <v>0.19695152890357048</v>
      </c>
      <c r="K178" s="175">
        <f t="shared" si="87"/>
        <v>0.18830004781154619</v>
      </c>
      <c r="L178" s="175">
        <f t="shared" si="87"/>
        <v>0.31193828939828627</v>
      </c>
      <c r="M178" s="175">
        <f t="shared" si="87"/>
        <v>0.25025425717698058</v>
      </c>
      <c r="N178" s="175">
        <f t="shared" si="87"/>
        <v>0.28421722427137674</v>
      </c>
      <c r="O178" s="135">
        <f t="shared" si="84"/>
        <v>2.9451536024074487</v>
      </c>
    </row>
    <row r="180" spans="1:15" x14ac:dyDescent="0.25">
      <c r="A180" s="51" t="s">
        <v>8</v>
      </c>
      <c r="C180">
        <f>C156/1000</f>
        <v>10043.550511346319</v>
      </c>
      <c r="D180">
        <f t="shared" ref="D180:G180" si="88">D156/1000</f>
        <v>7861.3904118848359</v>
      </c>
      <c r="E180">
        <f t="shared" si="88"/>
        <v>11028.516067011122</v>
      </c>
      <c r="F180">
        <f t="shared" si="88"/>
        <v>10733.846563506182</v>
      </c>
      <c r="G180">
        <f t="shared" si="88"/>
        <v>12087.993124376593</v>
      </c>
      <c r="H180">
        <f>H156/1000</f>
        <v>12041.137969739204</v>
      </c>
      <c r="I180">
        <f t="shared" ref="I180:N180" si="89">I156/1000</f>
        <v>13173.038089738635</v>
      </c>
      <c r="J180">
        <f t="shared" si="89"/>
        <v>12388.837470274771</v>
      </c>
      <c r="K180">
        <f t="shared" si="89"/>
        <v>11750.863207704397</v>
      </c>
      <c r="L180">
        <f t="shared" si="89"/>
        <v>11446.249561233824</v>
      </c>
      <c r="M180">
        <f t="shared" si="89"/>
        <v>10367.982534956926</v>
      </c>
      <c r="N180">
        <f t="shared" si="89"/>
        <v>10913.054467342334</v>
      </c>
    </row>
    <row r="181" spans="1:15" x14ac:dyDescent="0.25">
      <c r="A181" s="51" t="s">
        <v>0</v>
      </c>
      <c r="C181">
        <f t="shared" ref="C181:H181" si="90">C157/1000</f>
        <v>0.56349392145990096</v>
      </c>
      <c r="D181">
        <f t="shared" si="90"/>
        <v>0.49178056505029477</v>
      </c>
      <c r="E181">
        <f t="shared" si="90"/>
        <v>10.375146895579507</v>
      </c>
      <c r="F181">
        <f t="shared" si="90"/>
        <v>0.799573811063086</v>
      </c>
      <c r="G181">
        <f t="shared" si="90"/>
        <v>3.3309215594120078</v>
      </c>
      <c r="H181">
        <f t="shared" si="90"/>
        <v>14.62902901428747</v>
      </c>
      <c r="I181">
        <f t="shared" ref="I181:N181" si="91">I157/1000</f>
        <v>6.816586849377674</v>
      </c>
      <c r="J181">
        <f t="shared" si="91"/>
        <v>4.2972152229659653</v>
      </c>
      <c r="K181">
        <f t="shared" si="91"/>
        <v>1.0863720516643089</v>
      </c>
      <c r="L181">
        <f t="shared" si="91"/>
        <v>12.829604979385895</v>
      </c>
      <c r="M181">
        <f t="shared" si="91"/>
        <v>0.23518939638283989</v>
      </c>
      <c r="N181">
        <f t="shared" si="91"/>
        <v>1.098235671944531</v>
      </c>
    </row>
    <row r="182" spans="1:15" x14ac:dyDescent="0.25">
      <c r="A182" s="51" t="s">
        <v>1</v>
      </c>
      <c r="C182">
        <f t="shared" ref="C182:H182" si="92">C158/1000</f>
        <v>17016.944927149128</v>
      </c>
      <c r="D182">
        <f t="shared" si="92"/>
        <v>14330.69578998884</v>
      </c>
      <c r="E182">
        <f t="shared" si="92"/>
        <v>15108.0728163739</v>
      </c>
      <c r="F182">
        <f t="shared" si="92"/>
        <v>15504.481663825811</v>
      </c>
      <c r="G182">
        <f t="shared" si="92"/>
        <v>17099.547113100394</v>
      </c>
      <c r="H182">
        <f t="shared" si="92"/>
        <v>18315.21307615445</v>
      </c>
      <c r="I182">
        <f t="shared" ref="I182:N182" si="93">I158/1000</f>
        <v>20305.875377052325</v>
      </c>
      <c r="J182">
        <f t="shared" si="93"/>
        <v>21296.332301517927</v>
      </c>
      <c r="K182">
        <f t="shared" si="93"/>
        <v>19179.585983948691</v>
      </c>
      <c r="L182">
        <f t="shared" si="93"/>
        <v>19677.561104080436</v>
      </c>
      <c r="M182">
        <f t="shared" si="93"/>
        <v>18504.615471289835</v>
      </c>
      <c r="N182">
        <f t="shared" si="93"/>
        <v>18911.219364630797</v>
      </c>
    </row>
    <row r="183" spans="1:15" x14ac:dyDescent="0.25">
      <c r="A183" s="51" t="s">
        <v>40</v>
      </c>
      <c r="C183">
        <f t="shared" ref="C183:H183" si="94">C159/1000</f>
        <v>3.9985048245689243</v>
      </c>
      <c r="D183">
        <f t="shared" si="94"/>
        <v>0.15915807377991359</v>
      </c>
      <c r="E183">
        <f t="shared" si="94"/>
        <v>0.39370975714143885</v>
      </c>
      <c r="F183">
        <f t="shared" si="94"/>
        <v>4.9096637521417567E-2</v>
      </c>
      <c r="G183">
        <f t="shared" si="94"/>
        <v>4.0330080198389702</v>
      </c>
      <c r="H183">
        <f t="shared" si="94"/>
        <v>5.3039987532989184E-2</v>
      </c>
      <c r="I183">
        <f t="shared" ref="I183:N183" si="95">I159/1000</f>
        <v>0.34192911447450347</v>
      </c>
      <c r="J183">
        <f t="shared" si="95"/>
        <v>0.98150596827231928</v>
      </c>
      <c r="K183">
        <f t="shared" si="95"/>
        <v>0.76968434981122258</v>
      </c>
      <c r="L183">
        <f t="shared" si="95"/>
        <v>2.4370889887538434</v>
      </c>
      <c r="M183">
        <f t="shared" si="95"/>
        <v>3.9551016825047576</v>
      </c>
      <c r="N183">
        <f t="shared" si="95"/>
        <v>2.0661553357144848</v>
      </c>
    </row>
    <row r="184" spans="1:15" x14ac:dyDescent="0.25">
      <c r="A184" s="51" t="s">
        <v>2</v>
      </c>
      <c r="C184">
        <f t="shared" ref="C184:H184" si="96">C160/1000</f>
        <v>1609.6248905980697</v>
      </c>
      <c r="D184">
        <f t="shared" si="96"/>
        <v>1205.3845659186575</v>
      </c>
      <c r="E184">
        <f t="shared" si="96"/>
        <v>1526.2035701288769</v>
      </c>
      <c r="F184">
        <f t="shared" si="96"/>
        <v>1558.6779651978036</v>
      </c>
      <c r="G184">
        <f t="shared" si="96"/>
        <v>1533.8923699549418</v>
      </c>
      <c r="H184">
        <f t="shared" si="96"/>
        <v>1155.9845116829006</v>
      </c>
      <c r="I184">
        <f t="shared" ref="I184:N184" si="97">I160/1000</f>
        <v>1543.008118081013</v>
      </c>
      <c r="J184">
        <f t="shared" si="97"/>
        <v>1931.37662848062</v>
      </c>
      <c r="K184">
        <f t="shared" si="97"/>
        <v>1564.0590666947517</v>
      </c>
      <c r="L184">
        <f t="shared" si="97"/>
        <v>1514.2817038213454</v>
      </c>
      <c r="M184">
        <f t="shared" si="97"/>
        <v>1150.4847898883024</v>
      </c>
      <c r="N184">
        <f t="shared" si="97"/>
        <v>1455.8715425313012</v>
      </c>
    </row>
    <row r="185" spans="1:15" x14ac:dyDescent="0.25">
      <c r="A185" s="51" t="s">
        <v>39</v>
      </c>
      <c r="C185">
        <f t="shared" ref="C185:H185" si="98">C161/1000</f>
        <v>64.894882557046287</v>
      </c>
      <c r="D185">
        <f t="shared" si="98"/>
        <v>44.781538253479852</v>
      </c>
      <c r="E185">
        <f t="shared" si="98"/>
        <v>68.551355981368303</v>
      </c>
      <c r="F185">
        <f t="shared" si="98"/>
        <v>45.004583079836564</v>
      </c>
      <c r="G185">
        <f t="shared" si="98"/>
        <v>89.388371620723674</v>
      </c>
      <c r="H185">
        <f t="shared" si="98"/>
        <v>19.399625628811233</v>
      </c>
      <c r="I185">
        <f t="shared" ref="I185:N185" si="99">I161/1000</f>
        <v>50.505529668988345</v>
      </c>
      <c r="J185">
        <f t="shared" si="99"/>
        <v>0.59730791341342981</v>
      </c>
      <c r="K185">
        <f t="shared" si="99"/>
        <v>0</v>
      </c>
      <c r="L185">
        <f t="shared" si="99"/>
        <v>35.201272903950731</v>
      </c>
      <c r="M185">
        <f t="shared" si="99"/>
        <v>0</v>
      </c>
      <c r="N185">
        <f t="shared" si="99"/>
        <v>55.314668966010558</v>
      </c>
    </row>
    <row r="186" spans="1:15" x14ac:dyDescent="0.25">
      <c r="A186" s="51" t="s">
        <v>35</v>
      </c>
      <c r="C186">
        <f t="shared" ref="C186:H186" si="100">C162/1000</f>
        <v>0.16614563225993531</v>
      </c>
      <c r="D186">
        <f t="shared" si="100"/>
        <v>9.6567820046239705E-2</v>
      </c>
      <c r="E186">
        <f t="shared" si="100"/>
        <v>0.10737538831130149</v>
      </c>
      <c r="F186">
        <f t="shared" si="100"/>
        <v>0.10921496918029622</v>
      </c>
      <c r="G186">
        <f t="shared" si="100"/>
        <v>5.8839632336918697E-2</v>
      </c>
      <c r="H186">
        <f t="shared" si="100"/>
        <v>4.3032442715444055E-2</v>
      </c>
      <c r="I186">
        <f t="shared" ref="I186:N186" si="101">I162/1000</f>
        <v>4.1991294760026741E-2</v>
      </c>
      <c r="J186">
        <f t="shared" si="101"/>
        <v>4.002063071446766E-2</v>
      </c>
      <c r="K186">
        <f t="shared" si="101"/>
        <v>4.0995171760917319E-2</v>
      </c>
      <c r="L186">
        <f t="shared" si="101"/>
        <v>4.1460850016144211E-2</v>
      </c>
      <c r="M186">
        <f>M162/1000</f>
        <v>5.072251315323248</v>
      </c>
      <c r="N186">
        <f t="shared" si="101"/>
        <v>1.19472920471502</v>
      </c>
    </row>
    <row r="187" spans="1:15" x14ac:dyDescent="0.25">
      <c r="A187" s="51" t="s">
        <v>4</v>
      </c>
      <c r="C187">
        <f t="shared" ref="C187:H187" si="102">C163/1000</f>
        <v>0.10108860757984015</v>
      </c>
      <c r="D187">
        <f t="shared" si="102"/>
        <v>0.17346441749046762</v>
      </c>
      <c r="E187">
        <f t="shared" si="102"/>
        <v>10.984725922971791</v>
      </c>
      <c r="F187">
        <f t="shared" si="102"/>
        <v>0.82762903250389608</v>
      </c>
      <c r="G187">
        <f t="shared" si="102"/>
        <v>7.8506031484105758</v>
      </c>
      <c r="H187">
        <f t="shared" si="102"/>
        <v>5.0988440845392438</v>
      </c>
      <c r="I187">
        <f t="shared" ref="I187:N187" si="103">I163/1000</f>
        <v>1.6146652627962663</v>
      </c>
      <c r="J187">
        <f t="shared" si="103"/>
        <v>6.7474783384592465</v>
      </c>
      <c r="K187">
        <f t="shared" si="103"/>
        <v>1.2739249624705058</v>
      </c>
      <c r="L187">
        <f t="shared" si="103"/>
        <v>6.1089023157933466</v>
      </c>
      <c r="M187">
        <f t="shared" si="103"/>
        <v>0.36748343184818738</v>
      </c>
      <c r="N187">
        <f t="shared" si="103"/>
        <v>4.0785926222577693E-2</v>
      </c>
    </row>
    <row r="188" spans="1:15" x14ac:dyDescent="0.25">
      <c r="A188" s="51" t="s">
        <v>5</v>
      </c>
      <c r="C188">
        <f t="shared" ref="C188:H188" si="104">C164/1000</f>
        <v>5.5818927175521633</v>
      </c>
      <c r="D188">
        <f t="shared" si="104"/>
        <v>5.9031550735673575</v>
      </c>
      <c r="E188">
        <f t="shared" si="104"/>
        <v>11.67036251708458</v>
      </c>
      <c r="F188">
        <f t="shared" si="104"/>
        <v>15.007539526444742</v>
      </c>
      <c r="G188">
        <f t="shared" si="104"/>
        <v>9.1869608997914423</v>
      </c>
      <c r="H188">
        <f t="shared" si="104"/>
        <v>18.765147287378873</v>
      </c>
      <c r="I188">
        <f t="shared" ref="I188:N188" si="105">I164/1000</f>
        <v>18.048258404952449</v>
      </c>
      <c r="J188">
        <f t="shared" si="105"/>
        <v>8.5263953737173335</v>
      </c>
      <c r="K188">
        <f t="shared" si="105"/>
        <v>7.2325731779198366</v>
      </c>
      <c r="L188">
        <f t="shared" si="105"/>
        <v>17.446927934842343</v>
      </c>
      <c r="M188">
        <f t="shared" si="105"/>
        <v>3.7042329930297289</v>
      </c>
      <c r="N188">
        <f t="shared" si="105"/>
        <v>1.5767242210435524</v>
      </c>
    </row>
    <row r="189" spans="1:15" x14ac:dyDescent="0.25">
      <c r="A189" s="51" t="s">
        <v>43</v>
      </c>
      <c r="C189">
        <f t="shared" ref="C189:H189" si="106">C165/1000</f>
        <v>91.625312682143218</v>
      </c>
      <c r="D189">
        <f t="shared" si="106"/>
        <v>129.81576282956729</v>
      </c>
      <c r="E189">
        <f t="shared" si="106"/>
        <v>200.02133403227455</v>
      </c>
      <c r="F189">
        <f t="shared" si="106"/>
        <v>114.71780047147224</v>
      </c>
      <c r="G189">
        <f t="shared" si="106"/>
        <v>53.835271742568573</v>
      </c>
      <c r="H189">
        <f t="shared" si="106"/>
        <v>34.1407391450552</v>
      </c>
      <c r="I189">
        <f t="shared" ref="I189:N189" si="107">I165/1000</f>
        <v>24.740870955514801</v>
      </c>
      <c r="J189">
        <f t="shared" si="107"/>
        <v>39.58740738698355</v>
      </c>
      <c r="K189">
        <f t="shared" si="107"/>
        <v>53.050826896509072</v>
      </c>
      <c r="L189">
        <f t="shared" si="107"/>
        <v>111.98171093262836</v>
      </c>
      <c r="M189">
        <f t="shared" si="107"/>
        <v>116.12084464075416</v>
      </c>
      <c r="N189">
        <f t="shared" si="107"/>
        <v>152.52145805605022</v>
      </c>
    </row>
    <row r="190" spans="1:15" x14ac:dyDescent="0.25">
      <c r="A190" s="51" t="s">
        <v>11</v>
      </c>
      <c r="C190">
        <f t="shared" ref="C190:H190" si="108">C166/1000</f>
        <v>195.37525301005061</v>
      </c>
      <c r="D190">
        <f t="shared" si="108"/>
        <v>81.43439083991926</v>
      </c>
      <c r="E190">
        <f t="shared" si="108"/>
        <v>126.46248207726359</v>
      </c>
      <c r="F190">
        <f t="shared" si="108"/>
        <v>68.101044130983425</v>
      </c>
      <c r="G190">
        <f t="shared" si="108"/>
        <v>69.114627793991119</v>
      </c>
      <c r="H190">
        <f t="shared" si="108"/>
        <v>72.961006246794526</v>
      </c>
      <c r="I190">
        <f t="shared" ref="I190:N190" si="109">I166/1000</f>
        <v>67.96990911822995</v>
      </c>
      <c r="J190">
        <f t="shared" si="109"/>
        <v>103.15617721384397</v>
      </c>
      <c r="K190">
        <f t="shared" si="109"/>
        <v>84.045226506350616</v>
      </c>
      <c r="L190">
        <f t="shared" si="109"/>
        <v>133.39674558608897</v>
      </c>
      <c r="M190">
        <f t="shared" si="109"/>
        <v>82.266310987262628</v>
      </c>
      <c r="N190">
        <f t="shared" si="109"/>
        <v>86.7377381737858</v>
      </c>
    </row>
    <row r="191" spans="1:15" x14ac:dyDescent="0.25">
      <c r="A191" s="51" t="s">
        <v>6</v>
      </c>
      <c r="C191">
        <f t="shared" ref="C191:H191" si="110">C167/1000</f>
        <v>4.8852821148237595</v>
      </c>
      <c r="D191">
        <f t="shared" si="110"/>
        <v>2.3703823235424206</v>
      </c>
      <c r="E191">
        <f t="shared" si="110"/>
        <v>5.0734870977089956</v>
      </c>
      <c r="F191">
        <f t="shared" si="110"/>
        <v>1.8235893936526524</v>
      </c>
      <c r="G191">
        <f t="shared" si="110"/>
        <v>2.2588435125952686</v>
      </c>
      <c r="H191">
        <f t="shared" si="110"/>
        <v>2.6970333283284127</v>
      </c>
      <c r="I191">
        <f t="shared" ref="I191:N191" si="111">I167/1000</f>
        <v>1.1757562532807488</v>
      </c>
      <c r="J191">
        <f t="shared" si="111"/>
        <v>1.0245281462903719</v>
      </c>
      <c r="K191">
        <f t="shared" si="111"/>
        <v>2.3203267216679202</v>
      </c>
      <c r="L191">
        <f t="shared" si="111"/>
        <v>3.8103532405080833</v>
      </c>
      <c r="M191">
        <f t="shared" si="111"/>
        <v>0.70850805660330529</v>
      </c>
      <c r="N191">
        <f t="shared" si="111"/>
        <v>4.8594938926168787</v>
      </c>
    </row>
    <row r="192" spans="1:15" x14ac:dyDescent="0.25">
      <c r="A192" s="52" t="s">
        <v>7</v>
      </c>
      <c r="C192">
        <f t="shared" ref="C192:H192" si="112">C168/1000</f>
        <v>29.832148886383322</v>
      </c>
      <c r="D192">
        <f t="shared" si="112"/>
        <v>27.015741804417466</v>
      </c>
      <c r="E192">
        <f t="shared" si="112"/>
        <v>37.060167878194413</v>
      </c>
      <c r="F192">
        <f t="shared" si="112"/>
        <v>33.699330811384435</v>
      </c>
      <c r="G192">
        <f t="shared" si="112"/>
        <v>37.76507114126165</v>
      </c>
      <c r="H192">
        <f t="shared" si="112"/>
        <v>37.554312682319846</v>
      </c>
      <c r="I192">
        <f t="shared" ref="I192:N192" si="113">I168/1000</f>
        <v>43.626955670203017</v>
      </c>
      <c r="J192">
        <f t="shared" si="113"/>
        <v>37.869521813565029</v>
      </c>
      <c r="K192">
        <f t="shared" si="113"/>
        <v>40.336174374860576</v>
      </c>
      <c r="L192">
        <f t="shared" si="113"/>
        <v>39.152188538415992</v>
      </c>
      <c r="M192">
        <f t="shared" si="113"/>
        <v>39.682330904694666</v>
      </c>
      <c r="N192">
        <f t="shared" si="113"/>
        <v>37.286294796942855</v>
      </c>
    </row>
    <row r="193" spans="1:14" x14ac:dyDescent="0.25">
      <c r="A193" s="52" t="s">
        <v>30</v>
      </c>
      <c r="C193">
        <f t="shared" ref="C193:H193" si="114">C169/1000</f>
        <v>0</v>
      </c>
      <c r="D193">
        <f t="shared" si="114"/>
        <v>0</v>
      </c>
      <c r="E193">
        <f t="shared" si="114"/>
        <v>0</v>
      </c>
      <c r="F193">
        <f t="shared" si="114"/>
        <v>0</v>
      </c>
      <c r="G193">
        <f t="shared" si="114"/>
        <v>1.6445178597216767</v>
      </c>
      <c r="H193">
        <f t="shared" si="114"/>
        <v>0</v>
      </c>
      <c r="I193">
        <f t="shared" ref="I193:N193" si="115">I169/1000</f>
        <v>3.2563249293668353</v>
      </c>
      <c r="J193">
        <f t="shared" si="115"/>
        <v>0</v>
      </c>
      <c r="K193">
        <f t="shared" si="115"/>
        <v>0</v>
      </c>
      <c r="L193">
        <f t="shared" si="115"/>
        <v>0</v>
      </c>
      <c r="M193">
        <f t="shared" si="115"/>
        <v>2.3322948474631624</v>
      </c>
      <c r="N193">
        <f t="shared" si="115"/>
        <v>0</v>
      </c>
    </row>
    <row r="194" spans="1:14" x14ac:dyDescent="0.25">
      <c r="A194" s="52" t="s">
        <v>29</v>
      </c>
      <c r="C194">
        <f t="shared" ref="C194:H194" si="116">C170/1000</f>
        <v>2101.4660059526168</v>
      </c>
      <c r="D194">
        <f t="shared" si="116"/>
        <v>1482.6853202068082</v>
      </c>
      <c r="E194">
        <f t="shared" si="116"/>
        <v>2148.0849089382032</v>
      </c>
      <c r="F194">
        <f t="shared" si="116"/>
        <v>1111.1831556061632</v>
      </c>
      <c r="G194">
        <f t="shared" si="116"/>
        <v>515.04025563741766</v>
      </c>
      <c r="H194">
        <f t="shared" si="116"/>
        <v>358.2941225756777</v>
      </c>
      <c r="I194">
        <f t="shared" ref="I194:N194" si="117">I170/1000</f>
        <v>396.85572760608318</v>
      </c>
      <c r="J194">
        <f t="shared" si="117"/>
        <v>368.77010171846223</v>
      </c>
      <c r="K194">
        <f t="shared" si="117"/>
        <v>465.0154074391433</v>
      </c>
      <c r="L194">
        <f t="shared" si="117"/>
        <v>880.34328459401161</v>
      </c>
      <c r="M194">
        <f t="shared" si="117"/>
        <v>1108.659295609069</v>
      </c>
      <c r="N194">
        <f t="shared" si="117"/>
        <v>1371.6874012505245</v>
      </c>
    </row>
  </sheetData>
  <mergeCells count="2">
    <mergeCell ref="A83:N83"/>
    <mergeCell ref="A173:N173"/>
  </mergeCells>
  <pageMargins left="0.70866141732283472" right="0.70866141732283472" top="0.74803149606299213" bottom="0.74803149606299213" header="0.31496062992125984" footer="0.31496062992125984"/>
  <pageSetup paperSize="9" scale="21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Töölehed</vt:lpstr>
      </vt:variant>
      <vt:variant>
        <vt:i4>20</vt:i4>
      </vt:variant>
      <vt:variant>
        <vt:lpstr>Nimega vahemikud</vt:lpstr>
      </vt:variant>
      <vt:variant>
        <vt:i4>10</vt:i4>
      </vt:variant>
    </vt:vector>
  </HeadingPairs>
  <TitlesOfParts>
    <vt:vector size="30" baseType="lpstr"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JOONISED</vt:lpstr>
      <vt:lpstr>Leht1</vt:lpstr>
      <vt:lpstr>ülevaade</vt:lpstr>
      <vt:lpstr>'2012'!Prindiala</vt:lpstr>
      <vt:lpstr>'2013'!Prindiala</vt:lpstr>
      <vt:lpstr>'2014'!Prindiala</vt:lpstr>
      <vt:lpstr>'2015'!Prindiala</vt:lpstr>
      <vt:lpstr>'2016'!Prindiala</vt:lpstr>
      <vt:lpstr>'2017'!Prindiala</vt:lpstr>
      <vt:lpstr>'2018'!Prindiala</vt:lpstr>
      <vt:lpstr>'2019'!Prindiala</vt:lpstr>
      <vt:lpstr>'2020'!Prindiala</vt:lpstr>
      <vt:lpstr>'2021'!Prindiala</vt:lpstr>
    </vt:vector>
  </TitlesOfParts>
  <Company>Rahandusministeerium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merliinl</dc:creator>
  <cp:lastModifiedBy>Merliin Laos</cp:lastModifiedBy>
  <cp:lastPrinted>2013-02-05T09:42:41Z</cp:lastPrinted>
  <dcterms:created xsi:type="dcterms:W3CDTF">2008-02-18T12:24:41Z</dcterms:created>
  <dcterms:modified xsi:type="dcterms:W3CDTF">2021-05-04T14:51:36Z</dcterms:modified>
</cp:coreProperties>
</file>