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Milo\Desktop\UniZeug\AbfallGit\"/>
    </mc:Choice>
  </mc:AlternateContent>
  <xr:revisionPtr revIDLastSave="0" documentId="13_ncr:1_{F4EE9090-AC6A-4156-BE64-E4FFA0D8DA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verview2" sheetId="7" r:id="rId1"/>
    <sheet name="Carriers_stats-control2" sheetId="6" r:id="rId2"/>
    <sheet name="Carriers_stats-random2" sheetId="5" r:id="rId3"/>
    <sheet name="Carriers_stats-geo2" sheetId="4" r:id="rId4"/>
    <sheet name="Carriers_stats-split1" sheetId="3" r:id="rId5"/>
    <sheet name="Carriers_stats-control1" sheetId="2" r:id="rId6"/>
  </sheets>
  <definedNames>
    <definedName name="ExternalData_1" localSheetId="5" hidden="1">'Carriers_stats-control1'!$A$1:$R$21</definedName>
    <definedName name="ExternalData_2" localSheetId="4" hidden="1">'Carriers_stats-split1'!$A$1:$R$61</definedName>
    <definedName name="ExternalData_3" localSheetId="3" hidden="1">'Carriers_stats-geo2'!$A$1:$R$61</definedName>
    <definedName name="ExternalData_4" localSheetId="2" hidden="1">'Carriers_stats-random2'!$A$1:$R$61</definedName>
    <definedName name="ExternalData_5" localSheetId="1" hidden="1">'Carriers_stats-control2'!$A$1:$R$21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H5" i="7" s="1"/>
  <c r="E5" i="7"/>
  <c r="F5" i="7" s="1"/>
  <c r="C5" i="7"/>
  <c r="D5" i="7" s="1"/>
  <c r="G4" i="7"/>
  <c r="H4" i="7" s="1"/>
  <c r="E4" i="7"/>
  <c r="F4" i="7" s="1"/>
  <c r="C4" i="7"/>
  <c r="G3" i="7"/>
  <c r="E3" i="7"/>
  <c r="C3" i="7"/>
  <c r="D4" i="7" s="1"/>
  <c r="R62" i="5"/>
  <c r="R62" i="4"/>
  <c r="R22" i="6"/>
  <c r="K62" i="4"/>
  <c r="J62" i="4"/>
  <c r="J62" i="5"/>
  <c r="K62" i="5"/>
  <c r="M22" i="6"/>
  <c r="K22" i="6"/>
  <c r="J22" i="6"/>
  <c r="G22" i="6"/>
  <c r="M62" i="5"/>
  <c r="G62" i="5"/>
  <c r="M62" i="4"/>
  <c r="G62" i="4"/>
  <c r="J68" i="3"/>
  <c r="J67" i="3"/>
  <c r="J66" i="3"/>
  <c r="M62" i="3"/>
  <c r="K62" i="3"/>
  <c r="J62" i="3"/>
  <c r="G62" i="3"/>
  <c r="M22" i="2"/>
  <c r="K22" i="2"/>
  <c r="J22" i="2"/>
  <c r="G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C5EEB4-5260-43D5-AF62-B899FF454B09}" keepAlive="1" name="Query - Carriers_stats" description="Connection to the 'Carriers_stats' query in the workbook." type="5" refreshedVersion="8" background="1" saveData="1">
    <dbPr connection="Provider=Microsoft.Mashup.OleDb.1;Data Source=$Workbook$;Location=Carriers_stats;Extended Properties=&quot;&quot;" command="SELECT * FROM [Carriers_stats]"/>
  </connection>
  <connection id="2" xr16:uid="{D088D51C-97C6-4302-B263-B8F940B28D1A}" keepAlive="1" name="Query - Carriers_stats (2)" description="Connection to the 'Carriers_stats (2)' query in the workbook." type="5" refreshedVersion="8" background="1" saveData="1">
    <dbPr connection="Provider=Microsoft.Mashup.OleDb.1;Data Source=$Workbook$;Location=&quot;Carriers_stats (2)&quot;;Extended Properties=&quot;&quot;" command="SELECT * FROM [Carriers_stats (2)]"/>
  </connection>
  <connection id="3" xr16:uid="{F600A166-806A-4E8E-855E-D0BE34701800}" keepAlive="1" name="Query - Carriers_stats (3)" description="Connection to the 'Carriers_stats (3)' query in the workbook." type="5" refreshedVersion="8" background="1" saveData="1">
    <dbPr connection="Provider=Microsoft.Mashup.OleDb.1;Data Source=$Workbook$;Location=&quot;Carriers_stats (3)&quot;;Extended Properties=&quot;&quot;" command="SELECT * FROM [Carriers_stats (3)]"/>
  </connection>
  <connection id="4" xr16:uid="{7EFA56E8-D36E-470B-8869-0BA9BADA493E}" keepAlive="1" name="Query - Carriers_stats-control" description="Connection to the 'Carriers_stats-control' query in the workbook." type="5" refreshedVersion="8" background="1" saveData="1">
    <dbPr connection="Provider=Microsoft.Mashup.OleDb.1;Data Source=$Workbook$;Location=Carriers_stats-control;Extended Properties=&quot;&quot;" command="SELECT * FROM [Carriers_stats-control]"/>
  </connection>
  <connection id="5" xr16:uid="{FAA50640-C1F0-4361-A38E-E2BC97937B1B}" keepAlive="1" name="Query - Carriers_stats-split" description="Connection to the 'Carriers_stats-split' query in the workbook." type="5" refreshedVersion="8" background="1" saveData="1">
    <dbPr connection="Provider=Microsoft.Mashup.OleDb.1;Data Source=$Workbook$;Location=Carriers_stats-split;Extended Properties=&quot;&quot;" command="SELECT * FROM [Carriers_stats-split]"/>
  </connection>
</connections>
</file>

<file path=xl/sharedStrings.xml><?xml version="1.0" encoding="utf-8"?>
<sst xmlns="http://schemas.openxmlformats.org/spreadsheetml/2006/main" count="1064" uniqueCount="114">
  <si>
    <t>carrierId</t>
  </si>
  <si>
    <t>nuOfJspritIterations</t>
  </si>
  <si>
    <t>fleetSize</t>
  </si>
  <si>
    <t>nuOfPossibleVehicleTypes</t>
  </si>
  <si>
    <t>nuOfPossibleVehicles</t>
  </si>
  <si>
    <t>nuOfServiceLocations_planned</t>
  </si>
  <si>
    <t>nuOfPickupLocations_planned</t>
  </si>
  <si>
    <t>nuOfDeliveryLocations_planned</t>
  </si>
  <si>
    <t>MATSimScoreSelectedPlan</t>
  </si>
  <si>
    <t>jSpritScoreSelectedPlan</t>
  </si>
  <si>
    <t>nuOfTours</t>
  </si>
  <si>
    <t>jobType</t>
  </si>
  <si>
    <t>nuOfJobs_planned</t>
  </si>
  <si>
    <t>nuOfJobs_handled</t>
  </si>
  <si>
    <t>noOfJobs_notHandled</t>
  </si>
  <si>
    <t>demandSize_planned</t>
  </si>
  <si>
    <t>demandSize_handled</t>
  </si>
  <si>
    <t>jspritComputationTime</t>
  </si>
  <si>
    <t>Carrier Fennpfuhl</t>
  </si>
  <si>
    <t>INFINITE</t>
  </si>
  <si>
    <t>-Infinity</t>
  </si>
  <si>
    <t>shipments</t>
  </si>
  <si>
    <t>null</t>
  </si>
  <si>
    <t>Carrier Friedrichshain</t>
  </si>
  <si>
    <t>Carrier Gesundbrunnen</t>
  </si>
  <si>
    <t>Carrier Halensee</t>
  </si>
  <si>
    <t>Carrier Haselhorst</t>
  </si>
  <si>
    <t>Carrier Hellersdorf</t>
  </si>
  <si>
    <t>Carrier Karlshorst</t>
  </si>
  <si>
    <t>Carrier Lichtenberg</t>
  </si>
  <si>
    <t>Carrier Maerkisches Viertel</t>
  </si>
  <si>
    <t>Carrier Moabit</t>
  </si>
  <si>
    <t>Carrier Neu-Hohenschoenhausen</t>
  </si>
  <si>
    <t>Carrier Neukoelln</t>
  </si>
  <si>
    <t>Carrier Pankow</t>
  </si>
  <si>
    <t>Carrier Schmargendorf</t>
  </si>
  <si>
    <t>Carrier Schoeneberg</t>
  </si>
  <si>
    <t>Carrier Staaken</t>
  </si>
  <si>
    <t>Carrier Steglitz</t>
  </si>
  <si>
    <t>Carrier Wedding</t>
  </si>
  <si>
    <t>Carrier Wilhelmstadt</t>
  </si>
  <si>
    <t>Carrier Wilmersdorf</t>
  </si>
  <si>
    <t>Carrier Fennpfuhl1</t>
  </si>
  <si>
    <t>Carrier Fennpfuhl2</t>
  </si>
  <si>
    <t>Carrier Fennpfuhl3</t>
  </si>
  <si>
    <t>Carrier Friedrichshain1</t>
  </si>
  <si>
    <t>Carrier Friedrichshain2</t>
  </si>
  <si>
    <t>Carrier Friedrichshain3</t>
  </si>
  <si>
    <t>Carrier Gesundbrunnen1</t>
  </si>
  <si>
    <t>Carrier Gesundbrunnen2</t>
  </si>
  <si>
    <t>Carrier Gesundbrunnen3</t>
  </si>
  <si>
    <t>Carrier Halensee1</t>
  </si>
  <si>
    <t>Carrier Halensee2</t>
  </si>
  <si>
    <t>Carrier Halensee3</t>
  </si>
  <si>
    <t>Carrier Haselhorst1</t>
  </si>
  <si>
    <t>Carrier Haselhorst2</t>
  </si>
  <si>
    <t>Carrier Haselhorst3</t>
  </si>
  <si>
    <t>Carrier Hellersdorf1</t>
  </si>
  <si>
    <t>Carrier Hellersdorf2</t>
  </si>
  <si>
    <t>Carrier Hellersdorf3</t>
  </si>
  <si>
    <t>Carrier Karlshorst1</t>
  </si>
  <si>
    <t>Carrier Karlshorst2</t>
  </si>
  <si>
    <t>Carrier Karlshorst3</t>
  </si>
  <si>
    <t>Carrier Lichtenberg1</t>
  </si>
  <si>
    <t>Carrier Lichtenberg2</t>
  </si>
  <si>
    <t>Carrier Lichtenberg3</t>
  </si>
  <si>
    <t>Carrier Maerkisches Viertel1</t>
  </si>
  <si>
    <t>Carrier Maerkisches Viertel2</t>
  </si>
  <si>
    <t>Carrier Maerkisches Viertel3</t>
  </si>
  <si>
    <t>Carrier Moabit1</t>
  </si>
  <si>
    <t>Carrier Moabit2</t>
  </si>
  <si>
    <t>Carrier Moabit3</t>
  </si>
  <si>
    <t>Carrier Neu-Hohenschoenhausen1</t>
  </si>
  <si>
    <t>Carrier Neu-Hohenschoenhausen2</t>
  </si>
  <si>
    <t>Carrier Neu-Hohenschoenhausen3</t>
  </si>
  <si>
    <t>Carrier Neukoelln1</t>
  </si>
  <si>
    <t>Carrier Neukoelln2</t>
  </si>
  <si>
    <t>Carrier Neukoelln3</t>
  </si>
  <si>
    <t>Carrier Pankow1</t>
  </si>
  <si>
    <t>Carrier Pankow2</t>
  </si>
  <si>
    <t>Carrier Pankow3</t>
  </si>
  <si>
    <t>Carrier Schmargendorf1</t>
  </si>
  <si>
    <t>Carrier Schmargendorf2</t>
  </si>
  <si>
    <t>Carrier Schmargendorf3</t>
  </si>
  <si>
    <t>Carrier Schoeneberg1</t>
  </si>
  <si>
    <t>Carrier Schoeneberg2</t>
  </si>
  <si>
    <t>Carrier Schoeneberg3</t>
  </si>
  <si>
    <t>Carrier Staaken1</t>
  </si>
  <si>
    <t>Carrier Staaken2</t>
  </si>
  <si>
    <t>Carrier Staaken3</t>
  </si>
  <si>
    <t>Carrier Steglitz1</t>
  </si>
  <si>
    <t>Carrier Steglitz2</t>
  </si>
  <si>
    <t>Carrier Steglitz3</t>
  </si>
  <si>
    <t>Carrier Wedding1</t>
  </si>
  <si>
    <t>Carrier Wedding2</t>
  </si>
  <si>
    <t>Carrier Wedding3</t>
  </si>
  <si>
    <t>Carrier Wilhelmstadt1</t>
  </si>
  <si>
    <t>Carrier Wilhelmstadt2</t>
  </si>
  <si>
    <t>Carrier Wilhelmstadt3</t>
  </si>
  <si>
    <t>Carrier Wilmersdorf1</t>
  </si>
  <si>
    <t>Carrier Wilmersdorf2</t>
  </si>
  <si>
    <t>Carrier Wilmersdorf3</t>
  </si>
  <si>
    <t>Computation Time</t>
  </si>
  <si>
    <t>Computation Time:</t>
  </si>
  <si>
    <t>Score Increase</t>
  </si>
  <si>
    <t>No of Tours Increase</t>
  </si>
  <si>
    <t>Computation Time Decrease</t>
  </si>
  <si>
    <t>Control</t>
  </si>
  <si>
    <t>Random</t>
  </si>
  <si>
    <t>Seeding</t>
  </si>
  <si>
    <t>Solution Score</t>
  </si>
  <si>
    <t>Jsprit Computation Time</t>
  </si>
  <si>
    <t>No. of Vehicles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</si>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</sst>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1" fontId="0" fillId="0" borderId="0" xfId="0" applyNumberFormat="1"/>
    <xf numFmtId="21" fontId="1" fillId="0" borderId="0" xfId="0" applyNumberFormat="1" applyFont="1"/>
    <xf numFmtId="0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2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/>
    <xf numFmtId="10" fontId="0" fillId="0" borderId="0" xfId="0" applyNumberFormat="1" applyBorder="1" applyAlignment="1">
      <alignment horizontal="center"/>
    </xf>
    <xf numFmtId="21" fontId="0" fillId="0" borderId="0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21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</cellXfs>
  <cellStyles count="1">
    <cellStyle name="Normal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C298B43C-66F9-49FE-8067-D43A20E6C362}" autoFormatId="16" applyNumberFormats="0" applyBorderFormats="0" applyFontFormats="0" applyPatternFormats="0" applyAlignmentFormats="0" applyWidthHeightFormats="0">
  <queryTableRefresh nextId="19">
    <queryTableFields count="18">
      <queryTableField id="1" name="carrierId" tableColumnId="1"/>
      <queryTableField id="2" name="nuOfJspritIterations" tableColumnId="2"/>
      <queryTableField id="3" name="fleetSize" tableColumnId="3"/>
      <queryTableField id="4" name="nuOfPossibleVehicleTypes" tableColumnId="4"/>
      <queryTableField id="5" name="nuOfPossibleVehicles" tableColumnId="5"/>
      <queryTableField id="6" name="nuOfServiceLocations_planned" tableColumnId="6"/>
      <queryTableField id="7" name="nuOfPickupLocations_planned" tableColumnId="7"/>
      <queryTableField id="8" name="nuOfDeliveryLocations_planned" tableColumnId="8"/>
      <queryTableField id="9" name="MATSimScoreSelectedPlan" tableColumnId="9"/>
      <queryTableField id="10" name="jSpritScoreSelectedPlan" tableColumnId="10"/>
      <queryTableField id="11" name="nuOfTours" tableColumnId="11"/>
      <queryTableField id="12" name="jobType" tableColumnId="12"/>
      <queryTableField id="13" name="nuOfJobs_planned" tableColumnId="13"/>
      <queryTableField id="14" name="nuOfJobs_handled" tableColumnId="14"/>
      <queryTableField id="15" name="noOfJobs_notHandled" tableColumnId="15"/>
      <queryTableField id="16" name="demandSize_planned" tableColumnId="16"/>
      <queryTableField id="17" name="demandSize_handled" tableColumnId="17"/>
      <queryTableField id="18" name="jspritComputationTime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286C31CD-2D5E-493A-94DE-66114B634441}" autoFormatId="16" applyNumberFormats="0" applyBorderFormats="0" applyFontFormats="0" applyPatternFormats="0" applyAlignmentFormats="0" applyWidthHeightFormats="0">
  <queryTableRefresh nextId="19">
    <queryTableFields count="18">
      <queryTableField id="1" name="carrierId" tableColumnId="1"/>
      <queryTableField id="2" name="nuOfJspritIterations" tableColumnId="2"/>
      <queryTableField id="3" name="fleetSize" tableColumnId="3"/>
      <queryTableField id="4" name="nuOfPossibleVehicleTypes" tableColumnId="4"/>
      <queryTableField id="5" name="nuOfPossibleVehicles" tableColumnId="5"/>
      <queryTableField id="6" name="nuOfServiceLocations_planned" tableColumnId="6"/>
      <queryTableField id="7" name="nuOfPickupLocations_planned" tableColumnId="7"/>
      <queryTableField id="8" name="nuOfDeliveryLocations_planned" tableColumnId="8"/>
      <queryTableField id="9" name="MATSimScoreSelectedPlan" tableColumnId="9"/>
      <queryTableField id="10" name="jSpritScoreSelectedPlan" tableColumnId="10"/>
      <queryTableField id="11" name="nuOfTours" tableColumnId="11"/>
      <queryTableField id="12" name="jobType" tableColumnId="12"/>
      <queryTableField id="13" name="nuOfJobs_planned" tableColumnId="13"/>
      <queryTableField id="14" name="nuOfJobs_handled" tableColumnId="14"/>
      <queryTableField id="15" name="noOfJobs_notHandled" tableColumnId="15"/>
      <queryTableField id="16" name="demandSize_planned" tableColumnId="16"/>
      <queryTableField id="17" name="demandSize_handled" tableColumnId="17"/>
      <queryTableField id="18" name="jspritComputationTime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4F3C4841-B9DF-42AC-ABFC-08AE75100FFF}" autoFormatId="16" applyNumberFormats="0" applyBorderFormats="0" applyFontFormats="0" applyPatternFormats="0" applyAlignmentFormats="0" applyWidthHeightFormats="0">
  <queryTableRefresh nextId="19">
    <queryTableFields count="18">
      <queryTableField id="1" name="carrierId" tableColumnId="1"/>
      <queryTableField id="2" name="nuOfJspritIterations" tableColumnId="2"/>
      <queryTableField id="3" name="fleetSize" tableColumnId="3"/>
      <queryTableField id="4" name="nuOfPossibleVehicleTypes" tableColumnId="4"/>
      <queryTableField id="5" name="nuOfPossibleVehicles" tableColumnId="5"/>
      <queryTableField id="6" name="nuOfServiceLocations_planned" tableColumnId="6"/>
      <queryTableField id="7" name="nuOfPickupLocations_planned" tableColumnId="7"/>
      <queryTableField id="8" name="nuOfDeliveryLocations_planned" tableColumnId="8"/>
      <queryTableField id="9" name="MATSimScoreSelectedPlan" tableColumnId="9"/>
      <queryTableField id="10" name="jSpritScoreSelectedPlan" tableColumnId="10"/>
      <queryTableField id="11" name="nuOfTours" tableColumnId="11"/>
      <queryTableField id="12" name="jobType" tableColumnId="12"/>
      <queryTableField id="13" name="nuOfJobs_planned" tableColumnId="13"/>
      <queryTableField id="14" name="nuOfJobs_handled" tableColumnId="14"/>
      <queryTableField id="15" name="noOfJobs_notHandled" tableColumnId="15"/>
      <queryTableField id="16" name="demandSize_planned" tableColumnId="16"/>
      <queryTableField id="17" name="demandSize_handled" tableColumnId="17"/>
      <queryTableField id="18" name="jspritComputationTime" tableColumnId="1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24B819D0-965B-4F9C-9537-CFA09DFDECE8}" autoFormatId="16" applyNumberFormats="0" applyBorderFormats="0" applyFontFormats="0" applyPatternFormats="0" applyAlignmentFormats="0" applyWidthHeightFormats="0">
  <queryTableRefresh nextId="19">
    <queryTableFields count="18">
      <queryTableField id="1" name="carrierId" tableColumnId="1"/>
      <queryTableField id="2" name="nuOfJspritIterations" tableColumnId="2"/>
      <queryTableField id="3" name="fleetSize" tableColumnId="3"/>
      <queryTableField id="4" name="nuOfPossibleVehicleTypes" tableColumnId="4"/>
      <queryTableField id="5" name="nuOfPossibleVehicles" tableColumnId="5"/>
      <queryTableField id="6" name="nuOfServiceLocations_planned" tableColumnId="6"/>
      <queryTableField id="7" name="nuOfPickupLocations_planned" tableColumnId="7"/>
      <queryTableField id="8" name="nuOfDeliveryLocations_planned" tableColumnId="8"/>
      <queryTableField id="9" name="MATSimScoreSelectedPlan" tableColumnId="9"/>
      <queryTableField id="10" name="jSpritScoreSelectedPlan" tableColumnId="10"/>
      <queryTableField id="11" name="nuOfTours" tableColumnId="11"/>
      <queryTableField id="12" name="jobType" tableColumnId="12"/>
      <queryTableField id="13" name="nuOfJobs_planned" tableColumnId="13"/>
      <queryTableField id="14" name="nuOfJobs_handled" tableColumnId="14"/>
      <queryTableField id="15" name="noOfJobs_notHandled" tableColumnId="15"/>
      <queryTableField id="16" name="demandSize_planned" tableColumnId="16"/>
      <queryTableField id="17" name="demandSize_handled" tableColumnId="17"/>
      <queryTableField id="18" name="jspritComputationTime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619D27E-26CB-4CBD-9D59-D21943C04ED9}" autoFormatId="16" applyNumberFormats="0" applyBorderFormats="0" applyFontFormats="0" applyPatternFormats="0" applyAlignmentFormats="0" applyWidthHeightFormats="0">
  <queryTableRefresh nextId="19">
    <queryTableFields count="18">
      <queryTableField id="1" name="carrierId" tableColumnId="1"/>
      <queryTableField id="2" name="nuOfJspritIterations" tableColumnId="2"/>
      <queryTableField id="3" name="fleetSize" tableColumnId="3"/>
      <queryTableField id="4" name="nuOfPossibleVehicleTypes" tableColumnId="4"/>
      <queryTableField id="5" name="nuOfPossibleVehicles" tableColumnId="5"/>
      <queryTableField id="6" name="nuOfServiceLocations_planned" tableColumnId="6"/>
      <queryTableField id="7" name="nuOfPickupLocations_planned" tableColumnId="7"/>
      <queryTableField id="8" name="nuOfDeliveryLocations_planned" tableColumnId="8"/>
      <queryTableField id="9" name="MATSimScoreSelectedPlan" tableColumnId="9"/>
      <queryTableField id="10" name="jSpritScoreSelectedPlan" tableColumnId="10"/>
      <queryTableField id="11" name="nuOfTours" tableColumnId="11"/>
      <queryTableField id="12" name="jobType" tableColumnId="12"/>
      <queryTableField id="13" name="nuOfJobs_planned" tableColumnId="13"/>
      <queryTableField id="14" name="nuOfJobs_handled" tableColumnId="14"/>
      <queryTableField id="15" name="noOfJobs_notHandled" tableColumnId="15"/>
      <queryTableField id="16" name="demandSize_planned" tableColumnId="16"/>
      <queryTableField id="17" name="demandSize_handled" tableColumnId="17"/>
      <queryTableField id="18" name="jspritComputationTime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339222-6080-4DBF-9F1B-94B2BC81D187}" name="Carriers_stats__3" displayName="Carriers_stats__3" ref="A1:R21" tableType="queryTable" totalsRowShown="0">
  <autoFilter ref="A1:R21" xr:uid="{1C339222-6080-4DBF-9F1B-94B2BC81D187}"/>
  <tableColumns count="18">
    <tableColumn id="1" xr3:uid="{4D8D20E8-FFE3-4895-B149-DD42A434A333}" uniqueName="1" name="carrierId" queryTableFieldId="1" dataDxfId="6"/>
    <tableColumn id="2" xr3:uid="{5E48A4B4-16B1-4156-8A4C-13CA1A223BD4}" uniqueName="2" name="nuOfJspritIterations" queryTableFieldId="2"/>
    <tableColumn id="3" xr3:uid="{76DD67D7-6625-4F9A-8EE7-3A05A138997E}" uniqueName="3" name="fleetSize" queryTableFieldId="3" dataDxfId="5"/>
    <tableColumn id="4" xr3:uid="{6EED277A-AE8E-4D5A-A41D-4AD266E36944}" uniqueName="4" name="nuOfPossibleVehicleTypes" queryTableFieldId="4"/>
    <tableColumn id="5" xr3:uid="{B3C6E461-BECF-431A-BC66-E7CA07C3E475}" uniqueName="5" name="nuOfPossibleVehicles" queryTableFieldId="5"/>
    <tableColumn id="6" xr3:uid="{201ACF94-9F74-4727-9F24-4B80319F6212}" uniqueName="6" name="nuOfServiceLocations_planned" queryTableFieldId="6"/>
    <tableColumn id="7" xr3:uid="{3881C4B1-40AE-4946-9B39-8B1A8C7A309F}" uniqueName="7" name="nuOfPickupLocations_planned" queryTableFieldId="7"/>
    <tableColumn id="8" xr3:uid="{F65B8DCD-5EBC-415B-9770-0B0D13C17A4E}" uniqueName="8" name="nuOfDeliveryLocations_planned" queryTableFieldId="8"/>
    <tableColumn id="9" xr3:uid="{5BD80D8F-7024-43D8-8168-285665C051CE}" uniqueName="9" name="MATSimScoreSelectedPlan" queryTableFieldId="9" dataDxfId="4"/>
    <tableColumn id="10" xr3:uid="{D75E57EE-485E-43BC-9E35-E91312E8A226}" uniqueName="10" name="jSpritScoreSelectedPlan" queryTableFieldId="10"/>
    <tableColumn id="11" xr3:uid="{73DF2EAA-C087-4F55-A122-F250F5C24FD3}" uniqueName="11" name="nuOfTours" queryTableFieldId="11"/>
    <tableColumn id="12" xr3:uid="{0D2ED239-316A-433F-8A2F-3EAE5BE66E61}" uniqueName="12" name="jobType" queryTableFieldId="12" dataDxfId="3"/>
    <tableColumn id="13" xr3:uid="{22E8898E-36C3-4902-AF17-E0E97987A9C8}" uniqueName="13" name="nuOfJobs_planned" queryTableFieldId="13"/>
    <tableColumn id="14" xr3:uid="{8E618EF2-B7B3-4C53-81BE-D10B362BD05B}" uniqueName="14" name="nuOfJobs_handled" queryTableFieldId="14"/>
    <tableColumn id="15" xr3:uid="{DCCB5AEA-0084-4D5A-99A9-62BBECBD1594}" uniqueName="15" name="noOfJobs_notHandled" queryTableFieldId="15"/>
    <tableColumn id="16" xr3:uid="{4E8D56BD-EFDE-40E0-8D04-AACB061AEB85}" uniqueName="16" name="demandSize_planned" queryTableFieldId="16"/>
    <tableColumn id="17" xr3:uid="{64D88FA9-9951-481F-B1E5-5ABD3E4C968A}" uniqueName="17" name="demandSize_handled" queryTableFieldId="17"/>
    <tableColumn id="18" xr3:uid="{E0538E31-303D-414D-A199-95DCFE7AD7D1}" uniqueName="18" name="jspritComputationTime" queryTableFieldId="18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D213A7-D1DF-446D-9D4B-EA94369FF842}" name="Carriers_stats__2" displayName="Carriers_stats__2" ref="A1:R61" tableType="queryTable" totalsRowShown="0">
  <autoFilter ref="A1:R61" xr:uid="{08D213A7-D1DF-446D-9D4B-EA94369FF842}"/>
  <tableColumns count="18">
    <tableColumn id="1" xr3:uid="{90155E5A-AE69-4A9A-9682-AAA3D66E0610}" uniqueName="1" name="carrierId" queryTableFieldId="1" dataDxfId="10"/>
    <tableColumn id="2" xr3:uid="{7FA1112A-3279-4716-8781-629C7A58ECA6}" uniqueName="2" name="nuOfJspritIterations" queryTableFieldId="2"/>
    <tableColumn id="3" xr3:uid="{BBDB1468-C92C-4B45-9123-363A4C444848}" uniqueName="3" name="fleetSize" queryTableFieldId="3" dataDxfId="9"/>
    <tableColumn id="4" xr3:uid="{C990E649-44B8-4620-A05A-321C73EB87A7}" uniqueName="4" name="nuOfPossibleVehicleTypes" queryTableFieldId="4"/>
    <tableColumn id="5" xr3:uid="{21738D35-2DA7-4415-B284-074F0A41DDCD}" uniqueName="5" name="nuOfPossibleVehicles" queryTableFieldId="5"/>
    <tableColumn id="6" xr3:uid="{E1BCF24A-D786-45B8-82F3-2146B9021C07}" uniqueName="6" name="nuOfServiceLocations_planned" queryTableFieldId="6"/>
    <tableColumn id="7" xr3:uid="{002B6B72-2555-44B5-965B-3773238D95EA}" uniqueName="7" name="nuOfPickupLocations_planned" queryTableFieldId="7"/>
    <tableColumn id="8" xr3:uid="{F6A69F65-AA90-4E20-8506-0F2ECE7A096A}" uniqueName="8" name="nuOfDeliveryLocations_planned" queryTableFieldId="8"/>
    <tableColumn id="9" xr3:uid="{5A84EEC5-19B2-4DCB-A38D-5D59A353CD08}" uniqueName="9" name="MATSimScoreSelectedPlan" queryTableFieldId="9" dataDxfId="8"/>
    <tableColumn id="10" xr3:uid="{BD4D497F-1492-4791-96DD-425AEA2765A9}" uniqueName="10" name="jSpritScoreSelectedPlan" queryTableFieldId="10"/>
    <tableColumn id="11" xr3:uid="{E27179A9-0349-4A3F-B611-A4D169AE187E}" uniqueName="11" name="nuOfTours" queryTableFieldId="11"/>
    <tableColumn id="12" xr3:uid="{E2C03227-F00E-4FC5-A795-01A9717DF385}" uniqueName="12" name="jobType" queryTableFieldId="12" dataDxfId="7"/>
    <tableColumn id="13" xr3:uid="{29DE7F2A-24A9-4BAC-BA68-7480A5F98700}" uniqueName="13" name="nuOfJobs_planned" queryTableFieldId="13"/>
    <tableColumn id="14" xr3:uid="{2264A1AE-1C92-4E07-96B0-159CA062CFED}" uniqueName="14" name="nuOfJobs_handled" queryTableFieldId="14"/>
    <tableColumn id="15" xr3:uid="{AB466B30-FDB7-496E-88E5-7AB7DAC34331}" uniqueName="15" name="noOfJobs_notHandled" queryTableFieldId="15"/>
    <tableColumn id="16" xr3:uid="{DC37D669-830E-4823-9C90-251BA2E8F763}" uniqueName="16" name="demandSize_planned" queryTableFieldId="16"/>
    <tableColumn id="17" xr3:uid="{388C7AF8-2655-4ABC-9D5A-1AC2591C5962}" uniqueName="17" name="demandSize_handled" queryTableFieldId="17"/>
    <tableColumn id="18" xr3:uid="{E3BDB441-87D0-4F60-8158-3CC2A1FCAA6C}" uniqueName="18" name="jspritComputationTime" queryTableFieldId="18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52F4A1-573B-4604-AAC0-9C16505809FA}" name="Carriers_stats" displayName="Carriers_stats" ref="A1:R61" tableType="queryTable" totalsRowShown="0">
  <autoFilter ref="A1:R61" xr:uid="{C452F4A1-573B-4604-AAC0-9C16505809FA}"/>
  <tableColumns count="18">
    <tableColumn id="1" xr3:uid="{86EEA6CE-6255-4F8E-A647-97A8AE20AF40}" uniqueName="1" name="carrierId" queryTableFieldId="1" dataDxfId="14"/>
    <tableColumn id="2" xr3:uid="{54D92DC2-6CE5-4706-9AF6-4A68750AF1F4}" uniqueName="2" name="nuOfJspritIterations" queryTableFieldId="2"/>
    <tableColumn id="3" xr3:uid="{1DA879DC-8B48-4C2E-B9C6-A7D7198A3976}" uniqueName="3" name="fleetSize" queryTableFieldId="3" dataDxfId="13"/>
    <tableColumn id="4" xr3:uid="{4FCD6258-5228-4C2C-B41C-AC70DFAE4405}" uniqueName="4" name="nuOfPossibleVehicleTypes" queryTableFieldId="4"/>
    <tableColumn id="5" xr3:uid="{20ABFCFB-B9B6-44D2-8C3F-EAC6ADD7C59C}" uniqueName="5" name="nuOfPossibleVehicles" queryTableFieldId="5"/>
    <tableColumn id="6" xr3:uid="{ACCC2450-DC68-440D-A86B-2D7DDB9D61C7}" uniqueName="6" name="nuOfServiceLocations_planned" queryTableFieldId="6"/>
    <tableColumn id="7" xr3:uid="{5975F7B5-EAE4-4754-8419-D3582CB060D7}" uniqueName="7" name="nuOfPickupLocations_planned" queryTableFieldId="7"/>
    <tableColumn id="8" xr3:uid="{CE902161-5783-4901-A4E8-E89A7473791A}" uniqueName="8" name="nuOfDeliveryLocations_planned" queryTableFieldId="8"/>
    <tableColumn id="9" xr3:uid="{329FFC89-9CDA-4318-9917-33647CA96EB0}" uniqueName="9" name="MATSimScoreSelectedPlan" queryTableFieldId="9" dataDxfId="12"/>
    <tableColumn id="10" xr3:uid="{13D83AD4-306C-48DD-8DDD-C44B9D3DE80B}" uniqueName="10" name="jSpritScoreSelectedPlan" queryTableFieldId="10"/>
    <tableColumn id="11" xr3:uid="{7972A295-3254-4A9C-8FA8-B2E9A0CC3895}" uniqueName="11" name="nuOfTours" queryTableFieldId="11"/>
    <tableColumn id="12" xr3:uid="{1291A964-DC0B-4DEC-8CDE-DC1FE0F1E5DB}" uniqueName="12" name="jobType" queryTableFieldId="12" dataDxfId="11"/>
    <tableColumn id="13" xr3:uid="{BD152A94-7DED-42B0-83C0-A0F83AF2375C}" uniqueName="13" name="nuOfJobs_planned" queryTableFieldId="13"/>
    <tableColumn id="14" xr3:uid="{2FB0AE96-5109-4B72-B54B-B59739D14798}" uniqueName="14" name="nuOfJobs_handled" queryTableFieldId="14"/>
    <tableColumn id="15" xr3:uid="{5D88C1B2-C0FD-4EBC-B940-A24F00F8E878}" uniqueName="15" name="noOfJobs_notHandled" queryTableFieldId="15"/>
    <tableColumn id="16" xr3:uid="{BFBF8603-95E8-4D84-A0C5-DE3AEBA22C72}" uniqueName="16" name="demandSize_planned" queryTableFieldId="16"/>
    <tableColumn id="17" xr3:uid="{1697211F-5D77-4E5C-A58E-DDC8C0B8A902}" uniqueName="17" name="demandSize_handled" queryTableFieldId="17"/>
    <tableColumn id="18" xr3:uid="{A67498F9-5518-4BA0-AD05-B9CC604E6809}" uniqueName="18" name="jspritComputationTime" queryTableFieldId="18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E228DC-1883-4BD7-885C-AE4B830D5A96}" name="Carriers_stats_split" displayName="Carriers_stats_split" ref="A1:R62" tableType="queryTable" totalsRowCount="1">
  <autoFilter ref="A1:R61" xr:uid="{E9E228DC-1883-4BD7-885C-AE4B830D5A96}"/>
  <tableColumns count="18">
    <tableColumn id="1" xr3:uid="{FF01FCED-1D86-471D-BFB8-02D0FEDD69D7}" uniqueName="1" name="carrierId" queryTableFieldId="1" dataDxfId="34" totalsRowDxfId="33"/>
    <tableColumn id="2" xr3:uid="{A24AB4D6-2374-48DF-87D5-6C2E50C8FEDC}" uniqueName="2" name="nuOfJspritIterations" queryTableFieldId="2"/>
    <tableColumn id="3" xr3:uid="{8E20609A-DA11-4A56-9521-6D8AE3E2C42A}" uniqueName="3" name="fleetSize" queryTableFieldId="3" dataDxfId="32" totalsRowDxfId="31"/>
    <tableColumn id="4" xr3:uid="{EE8C5647-9606-4F49-8AB8-EF61DEA607CA}" uniqueName="4" name="nuOfPossibleVehicleTypes" queryTableFieldId="4"/>
    <tableColumn id="5" xr3:uid="{FE103BD9-9BF2-4744-94B1-18DBFE74BFB0}" uniqueName="5" name="nuOfPossibleVehicles" queryTableFieldId="5"/>
    <tableColumn id="6" xr3:uid="{CF6E6C11-64B3-48A1-B8D5-766C1FE7ACA3}" uniqueName="6" name="nuOfServiceLocations_planned" queryTableFieldId="6"/>
    <tableColumn id="7" xr3:uid="{C1E3C3CD-1A66-43B4-83E2-2FEC37329854}" uniqueName="7" name="nuOfPickupLocations_planned" totalsRowFunction="custom" queryTableFieldId="7">
      <totalsRowFormula>SUM(Carriers_stats_split[nuOfPickupLocations_planned])</totalsRowFormula>
    </tableColumn>
    <tableColumn id="8" xr3:uid="{C980BD0B-19A9-456B-B59E-9570E3EA405B}" uniqueName="8" name="nuOfDeliveryLocations_planned" queryTableFieldId="8"/>
    <tableColumn id="9" xr3:uid="{F0B56B62-BDA6-4A9D-8F43-81D4A5CBF4D6}" uniqueName="9" name="MATSimScoreSelectedPlan" queryTableFieldId="9" dataDxfId="30" totalsRowDxfId="29"/>
    <tableColumn id="10" xr3:uid="{DEAED739-8C34-4995-A1FB-8814870DD0D3}" uniqueName="10" name="jSpritScoreSelectedPlan" totalsRowFunction="custom" queryTableFieldId="10">
      <totalsRowFormula>SUM(Carriers_stats_split[jSpritScoreSelectedPlan])</totalsRowFormula>
    </tableColumn>
    <tableColumn id="11" xr3:uid="{1DFA6D33-FBE2-4090-943C-82FF1FC25968}" uniqueName="11" name="nuOfTours" totalsRowFunction="custom" queryTableFieldId="11">
      <totalsRowFormula>SUM(Carriers_stats_split[nuOfTours])</totalsRowFormula>
    </tableColumn>
    <tableColumn id="12" xr3:uid="{18399C4C-FB19-43BA-844E-8A5EFFA9B8B9}" uniqueName="12" name="jobType" queryTableFieldId="12" dataDxfId="28" totalsRowDxfId="27"/>
    <tableColumn id="13" xr3:uid="{AC0016AF-0B1D-4702-9D0E-E061D9E5E183}" uniqueName="13" name="nuOfJobs_planned" totalsRowFunction="custom" queryTableFieldId="13">
      <totalsRowFormula>SUM(Carriers_stats_split[nuOfJobs_planned])</totalsRowFormula>
    </tableColumn>
    <tableColumn id="14" xr3:uid="{8FA01026-0B38-4E4E-B6EE-5E20AA80643C}" uniqueName="14" name="nuOfJobs_handled" queryTableFieldId="14"/>
    <tableColumn id="15" xr3:uid="{C0275AAD-A7D2-48C1-B99D-1665A0195015}" uniqueName="15" name="noOfJobs_notHandled" queryTableFieldId="15"/>
    <tableColumn id="16" xr3:uid="{06D88B75-2AF3-4D9C-B3B8-8222F6AB1AB7}" uniqueName="16" name="demandSize_planned" queryTableFieldId="16"/>
    <tableColumn id="17" xr3:uid="{DCFFBB6F-CB43-4E82-8B0C-12FEC7D0CF4E}" uniqueName="17" name="demandSize_handled" queryTableFieldId="17"/>
    <tableColumn id="18" xr3:uid="{367A5ACA-B1CB-4023-B771-B138A9FB7F3F}" uniqueName="18" name="jspritComputationTime" queryTableFieldId="18" dataDxfId="26" totalsRowDxfId="2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388FC2-06B9-4430-A427-907C754D36F3}" name="Carriers_stats_control" displayName="Carriers_stats_control" ref="A1:R22" tableType="queryTable" totalsRowCount="1">
  <autoFilter ref="A1:R21" xr:uid="{F9388FC2-06B9-4430-A427-907C754D36F3}"/>
  <tableColumns count="18">
    <tableColumn id="1" xr3:uid="{19E7C1E5-9757-41C8-8E6D-8B1C4BFFC1A6}" uniqueName="1" name="carrierId" queryTableFieldId="1" dataDxfId="24" totalsRowDxfId="23"/>
    <tableColumn id="2" xr3:uid="{79D5A6A2-2EA4-4674-8747-245A87C27094}" uniqueName="2" name="nuOfJspritIterations" queryTableFieldId="2"/>
    <tableColumn id="3" xr3:uid="{BF980882-A1EE-48F1-AFD0-A9E65DED6ADD}" uniqueName="3" name="fleetSize" queryTableFieldId="3" dataDxfId="22" totalsRowDxfId="21"/>
    <tableColumn id="4" xr3:uid="{E6750FCF-EDB1-4513-9ECD-244644AEEECE}" uniqueName="4" name="nuOfPossibleVehicleTypes" queryTableFieldId="4"/>
    <tableColumn id="5" xr3:uid="{E7132DAC-E5A9-450A-A9CD-DE10F19B53B9}" uniqueName="5" name="nuOfPossibleVehicles" queryTableFieldId="5"/>
    <tableColumn id="6" xr3:uid="{B61FE013-6710-42F9-8F3D-C3D090B9C104}" uniqueName="6" name="nuOfServiceLocations_planned" queryTableFieldId="6"/>
    <tableColumn id="7" xr3:uid="{8FA1C2FC-EA34-4502-8094-0F57F8A174E1}" uniqueName="7" name="nuOfPickupLocations_planned" totalsRowFunction="custom" queryTableFieldId="7">
      <totalsRowFormula>SUM(Carriers_stats_control[nuOfPickupLocations_planned])</totalsRowFormula>
    </tableColumn>
    <tableColumn id="8" xr3:uid="{8D27B316-A89D-4195-A81B-433FAC7390C6}" uniqueName="8" name="nuOfDeliveryLocations_planned" queryTableFieldId="8"/>
    <tableColumn id="9" xr3:uid="{3790D93D-7429-4122-A68F-502460F9D1D7}" uniqueName="9" name="MATSimScoreSelectedPlan" queryTableFieldId="9" dataDxfId="20" totalsRowDxfId="19"/>
    <tableColumn id="10" xr3:uid="{E934E187-161A-48EF-B2FA-5826C6FE2984}" uniqueName="10" name="jSpritScoreSelectedPlan" totalsRowFunction="custom" queryTableFieldId="10">
      <totalsRowFormula>SUM(Carriers_stats_control[jSpritScoreSelectedPlan])</totalsRowFormula>
    </tableColumn>
    <tableColumn id="11" xr3:uid="{A61E5F84-A96B-4D55-88DB-10904D6415F0}" uniqueName="11" name="nuOfTours" totalsRowFunction="custom" queryTableFieldId="11">
      <totalsRowFormula>SUM(Carriers_stats_control[nuOfTours])</totalsRowFormula>
    </tableColumn>
    <tableColumn id="12" xr3:uid="{8969EDF3-4511-43D3-9FA7-3D9A4676C9A0}" uniqueName="12" name="jobType" queryTableFieldId="12" dataDxfId="18" totalsRowDxfId="17"/>
    <tableColumn id="13" xr3:uid="{854083ED-09BA-4FA5-A1B6-0B44078A3D23}" uniqueName="13" name="nuOfJobs_planned" totalsRowFunction="custom" queryTableFieldId="13">
      <totalsRowFormula>SUM(Carriers_stats_control[nuOfJobs_planned])</totalsRowFormula>
    </tableColumn>
    <tableColumn id="14" xr3:uid="{A050433E-783A-4121-AB9D-CFB6596C19A8}" uniqueName="14" name="nuOfJobs_handled" queryTableFieldId="14"/>
    <tableColumn id="15" xr3:uid="{8006AE79-7CCD-4A99-AC06-4EC179A4B3F6}" uniqueName="15" name="noOfJobs_notHandled" queryTableFieldId="15"/>
    <tableColumn id="16" xr3:uid="{35A071FD-14E1-4849-9E9B-F248D0537503}" uniqueName="16" name="demandSize_planned" queryTableFieldId="16"/>
    <tableColumn id="17" xr3:uid="{56B232CE-4BD7-48EF-B6C8-20C2D3A39C55}" uniqueName="17" name="demandSize_handled" queryTableFieldId="17"/>
    <tableColumn id="18" xr3:uid="{CA23B4F6-3CE5-42F9-A3BF-007470426845}" uniqueName="18" name="jspritComputationTime" queryTableFieldId="18" dataDxfId="16" totalsRow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3B5F-83F8-4430-AB26-19A70B48FB20}">
  <dimension ref="B2:H5"/>
  <sheetViews>
    <sheetView tabSelected="1" workbookViewId="0">
      <selection activeCell="H14" sqref="H14"/>
    </sheetView>
  </sheetViews>
  <sheetFormatPr defaultRowHeight="15" x14ac:dyDescent="0.25"/>
  <cols>
    <col min="1" max="1" width="13.85546875" customWidth="1"/>
    <col min="2" max="2" width="10.5703125" customWidth="1"/>
    <col min="3" max="3" width="12.28515625" customWidth="1"/>
    <col min="4" max="4" width="15.42578125" customWidth="1"/>
    <col min="5" max="5" width="14.5703125" customWidth="1"/>
    <col min="6" max="6" width="12.85546875" customWidth="1"/>
  </cols>
  <sheetData>
    <row r="2" spans="2:8" x14ac:dyDescent="0.25">
      <c r="B2" s="4"/>
      <c r="C2" s="5" t="s">
        <v>110</v>
      </c>
      <c r="D2" s="5"/>
      <c r="E2" s="5" t="s">
        <v>111</v>
      </c>
      <c r="F2" s="5"/>
      <c r="G2" s="6" t="s">
        <v>112</v>
      </c>
      <c r="H2" s="7"/>
    </row>
    <row r="3" spans="2:8" x14ac:dyDescent="0.25">
      <c r="B3" s="8" t="s">
        <v>107</v>
      </c>
      <c r="C3" s="9">
        <f>'Carriers_stats-control2'!J22</f>
        <v>-176888.25298568659</v>
      </c>
      <c r="D3" s="9" t="s">
        <v>113</v>
      </c>
      <c r="E3" s="10">
        <f>'Carriers_stats-control2'!R22</f>
        <v>0.40190972222222221</v>
      </c>
      <c r="F3" s="10" t="s">
        <v>113</v>
      </c>
      <c r="G3" s="11">
        <f>'Carriers_stats-control2'!K22</f>
        <v>191</v>
      </c>
      <c r="H3" s="12" t="s">
        <v>113</v>
      </c>
    </row>
    <row r="4" spans="2:8" x14ac:dyDescent="0.25">
      <c r="B4" s="8" t="s">
        <v>108</v>
      </c>
      <c r="C4" s="11">
        <f>'Carriers_stats-random2'!J62</f>
        <v>-202572.23265892648</v>
      </c>
      <c r="D4" s="13">
        <f>C4/C3 -1</f>
        <v>0.14519889952962672</v>
      </c>
      <c r="E4" s="14">
        <f>'Carriers_stats-random2'!R62</f>
        <v>0.10480324074074072</v>
      </c>
      <c r="F4" s="13">
        <f>E4/E3 -1</f>
        <v>-0.73923686105111597</v>
      </c>
      <c r="G4" s="11">
        <f>'Carriers_stats-random2'!K62</f>
        <v>219</v>
      </c>
      <c r="H4" s="15">
        <f>G4/G3 -1</f>
        <v>0.14659685863874339</v>
      </c>
    </row>
    <row r="5" spans="2:8" x14ac:dyDescent="0.25">
      <c r="B5" s="16" t="s">
        <v>109</v>
      </c>
      <c r="C5" s="17">
        <f>'Carriers_stats-geo2'!J62</f>
        <v>-192294.19944953761</v>
      </c>
      <c r="D5" s="18">
        <f>C5/C3 -1</f>
        <v>8.7094231549099232E-2</v>
      </c>
      <c r="E5" s="19">
        <f>'Carriers_stats-geo2'!R62</f>
        <v>0.12480324074074076</v>
      </c>
      <c r="F5" s="18">
        <f>E5/E3 -1</f>
        <v>-0.68947444204463637</v>
      </c>
      <c r="G5" s="17">
        <f>'Carriers_stats-geo2'!K62</f>
        <v>208</v>
      </c>
      <c r="H5" s="20">
        <f>G5/G3 -1</f>
        <v>8.9005235602094279E-2</v>
      </c>
    </row>
  </sheetData>
  <mergeCells count="3">
    <mergeCell ref="C2:D2"/>
    <mergeCell ref="E2:F2"/>
    <mergeCell ref="G2:H2"/>
  </mergeCells>
  <pageMargins left="0.7" right="0.7" top="0.75" bottom="0.75" header="0.3" footer="0.3"/>
  <ignoredErrors>
    <ignoredError sqref="G4:G5 E4:E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5CB84-F87B-467E-B5BA-CA37C388CE7D}">
  <dimension ref="A1:R22"/>
  <sheetViews>
    <sheetView topLeftCell="G10" workbookViewId="0">
      <selection activeCell="R23" sqref="R23"/>
    </sheetView>
  </sheetViews>
  <sheetFormatPr defaultRowHeight="15" x14ac:dyDescent="0.25"/>
  <cols>
    <col min="1" max="1" width="32.140625" bestFit="1" customWidth="1"/>
    <col min="2" max="2" width="21.28515625" bestFit="1" customWidth="1"/>
    <col min="3" max="3" width="11.140625" bestFit="1" customWidth="1"/>
    <col min="4" max="4" width="27.42578125" bestFit="1" customWidth="1"/>
    <col min="5" max="5" width="23" bestFit="1" customWidth="1"/>
    <col min="6" max="6" width="31.28515625" bestFit="1" customWidth="1"/>
    <col min="7" max="7" width="30.7109375" bestFit="1" customWidth="1"/>
    <col min="8" max="8" width="32.42578125" bestFit="1" customWidth="1"/>
    <col min="9" max="9" width="27.5703125" bestFit="1" customWidth="1"/>
    <col min="10" max="10" width="24.85546875" bestFit="1" customWidth="1"/>
    <col min="11" max="11" width="12.5703125" bestFit="1" customWidth="1"/>
    <col min="12" max="12" width="10.42578125" bestFit="1" customWidth="1"/>
    <col min="13" max="14" width="20.140625" bestFit="1" customWidth="1"/>
    <col min="15" max="15" width="23.28515625" bestFit="1" customWidth="1"/>
    <col min="16" max="17" width="22.7109375" bestFit="1" customWidth="1"/>
    <col min="18" max="18" width="2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3" t="s">
        <v>42</v>
      </c>
      <c r="B2">
        <v>100</v>
      </c>
      <c r="C2" s="3" t="s">
        <v>19</v>
      </c>
      <c r="D2">
        <v>1</v>
      </c>
      <c r="E2">
        <v>1</v>
      </c>
      <c r="F2">
        <v>0</v>
      </c>
      <c r="G2">
        <v>180</v>
      </c>
      <c r="H2">
        <v>1</v>
      </c>
      <c r="I2" s="3" t="s">
        <v>20</v>
      </c>
      <c r="J2">
        <v>-4684.44449850211</v>
      </c>
      <c r="K2">
        <v>5</v>
      </c>
      <c r="L2" s="3" t="s">
        <v>21</v>
      </c>
      <c r="M2">
        <v>180</v>
      </c>
      <c r="N2">
        <v>180</v>
      </c>
      <c r="O2">
        <v>0</v>
      </c>
      <c r="P2">
        <v>80270</v>
      </c>
      <c r="Q2">
        <v>80270</v>
      </c>
      <c r="R2" s="1">
        <v>6.018518518518519E-4</v>
      </c>
    </row>
    <row r="3" spans="1:18" x14ac:dyDescent="0.25">
      <c r="A3" s="3" t="s">
        <v>45</v>
      </c>
      <c r="B3">
        <v>100</v>
      </c>
      <c r="C3" s="3" t="s">
        <v>19</v>
      </c>
      <c r="D3">
        <v>1</v>
      </c>
      <c r="E3">
        <v>1</v>
      </c>
      <c r="F3">
        <v>0</v>
      </c>
      <c r="G3">
        <v>1010</v>
      </c>
      <c r="H3">
        <v>1</v>
      </c>
      <c r="I3" s="3" t="s">
        <v>20</v>
      </c>
      <c r="J3">
        <v>-20008.499613500298</v>
      </c>
      <c r="K3">
        <v>21</v>
      </c>
      <c r="L3" s="3" t="s">
        <v>21</v>
      </c>
      <c r="M3">
        <v>1010</v>
      </c>
      <c r="N3">
        <v>1010</v>
      </c>
      <c r="O3">
        <v>0</v>
      </c>
      <c r="P3">
        <v>318140</v>
      </c>
      <c r="Q3">
        <v>318140</v>
      </c>
      <c r="R3" s="1">
        <v>2.5949074074074076E-2</v>
      </c>
    </row>
    <row r="4" spans="1:18" x14ac:dyDescent="0.25">
      <c r="A4" s="3" t="s">
        <v>48</v>
      </c>
      <c r="B4">
        <v>100</v>
      </c>
      <c r="C4" s="3" t="s">
        <v>19</v>
      </c>
      <c r="D4">
        <v>1</v>
      </c>
      <c r="E4">
        <v>1</v>
      </c>
      <c r="F4">
        <v>0</v>
      </c>
      <c r="G4">
        <v>564</v>
      </c>
      <c r="H4">
        <v>1</v>
      </c>
      <c r="I4" s="3" t="s">
        <v>20</v>
      </c>
      <c r="J4">
        <v>-7133.7414451255445</v>
      </c>
      <c r="K4">
        <v>8</v>
      </c>
      <c r="L4" s="3" t="s">
        <v>21</v>
      </c>
      <c r="M4">
        <v>564</v>
      </c>
      <c r="N4">
        <v>564</v>
      </c>
      <c r="O4">
        <v>0</v>
      </c>
      <c r="P4">
        <v>169900</v>
      </c>
      <c r="Q4">
        <v>169900</v>
      </c>
      <c r="R4" s="1">
        <v>1.2164351851851852E-2</v>
      </c>
    </row>
    <row r="5" spans="1:18" x14ac:dyDescent="0.25">
      <c r="A5" s="3" t="s">
        <v>51</v>
      </c>
      <c r="B5">
        <v>100</v>
      </c>
      <c r="C5" s="3" t="s">
        <v>19</v>
      </c>
      <c r="D5">
        <v>1</v>
      </c>
      <c r="E5">
        <v>1</v>
      </c>
      <c r="F5">
        <v>0</v>
      </c>
      <c r="G5">
        <v>78</v>
      </c>
      <c r="H5">
        <v>1</v>
      </c>
      <c r="I5" s="3" t="s">
        <v>20</v>
      </c>
      <c r="J5">
        <v>-1813.2634008961704</v>
      </c>
      <c r="K5">
        <v>2</v>
      </c>
      <c r="L5" s="3" t="s">
        <v>21</v>
      </c>
      <c r="M5">
        <v>78</v>
      </c>
      <c r="N5">
        <v>78</v>
      </c>
      <c r="O5">
        <v>0</v>
      </c>
      <c r="P5">
        <v>36920</v>
      </c>
      <c r="Q5">
        <v>36920</v>
      </c>
      <c r="R5" s="1">
        <v>1.1574074074074075E-4</v>
      </c>
    </row>
    <row r="6" spans="1:18" x14ac:dyDescent="0.25">
      <c r="A6" s="3" t="s">
        <v>54</v>
      </c>
      <c r="B6">
        <v>100</v>
      </c>
      <c r="C6" s="3" t="s">
        <v>19</v>
      </c>
      <c r="D6">
        <v>1</v>
      </c>
      <c r="E6">
        <v>1</v>
      </c>
      <c r="F6">
        <v>0</v>
      </c>
      <c r="G6">
        <v>274</v>
      </c>
      <c r="H6">
        <v>1</v>
      </c>
      <c r="I6" s="3" t="s">
        <v>20</v>
      </c>
      <c r="J6">
        <v>-2738.3910825798871</v>
      </c>
      <c r="K6">
        <v>3</v>
      </c>
      <c r="L6" s="3" t="s">
        <v>21</v>
      </c>
      <c r="M6">
        <v>274</v>
      </c>
      <c r="N6">
        <v>274</v>
      </c>
      <c r="O6">
        <v>0</v>
      </c>
      <c r="P6">
        <v>37350</v>
      </c>
      <c r="Q6">
        <v>37350</v>
      </c>
      <c r="R6" s="1">
        <v>4.0393518518518521E-3</v>
      </c>
    </row>
    <row r="7" spans="1:18" x14ac:dyDescent="0.25">
      <c r="A7" s="3" t="s">
        <v>57</v>
      </c>
      <c r="B7">
        <v>100</v>
      </c>
      <c r="C7" s="3" t="s">
        <v>19</v>
      </c>
      <c r="D7">
        <v>1</v>
      </c>
      <c r="E7">
        <v>1</v>
      </c>
      <c r="F7">
        <v>0</v>
      </c>
      <c r="G7">
        <v>644</v>
      </c>
      <c r="H7">
        <v>1</v>
      </c>
      <c r="I7" s="3" t="s">
        <v>20</v>
      </c>
      <c r="J7">
        <v>-14086.561790728872</v>
      </c>
      <c r="K7">
        <v>15</v>
      </c>
      <c r="L7" s="3" t="s">
        <v>21</v>
      </c>
      <c r="M7">
        <v>644</v>
      </c>
      <c r="N7">
        <v>644</v>
      </c>
      <c r="O7">
        <v>0</v>
      </c>
      <c r="P7">
        <v>193930</v>
      </c>
      <c r="Q7">
        <v>193930</v>
      </c>
      <c r="R7" s="1">
        <v>1.1493055555555555E-2</v>
      </c>
    </row>
    <row r="8" spans="1:18" x14ac:dyDescent="0.25">
      <c r="A8" s="3" t="s">
        <v>60</v>
      </c>
      <c r="B8">
        <v>100</v>
      </c>
      <c r="C8" s="3" t="s">
        <v>19</v>
      </c>
      <c r="D8">
        <v>1</v>
      </c>
      <c r="E8">
        <v>1</v>
      </c>
      <c r="F8">
        <v>0</v>
      </c>
      <c r="G8">
        <v>490</v>
      </c>
      <c r="H8">
        <v>1</v>
      </c>
      <c r="I8" s="3" t="s">
        <v>20</v>
      </c>
      <c r="J8">
        <v>-4711.8377977701684</v>
      </c>
      <c r="K8">
        <v>5</v>
      </c>
      <c r="L8" s="3" t="s">
        <v>21</v>
      </c>
      <c r="M8">
        <v>490</v>
      </c>
      <c r="N8">
        <v>490</v>
      </c>
      <c r="O8">
        <v>0</v>
      </c>
      <c r="P8">
        <v>65040</v>
      </c>
      <c r="Q8">
        <v>65040</v>
      </c>
      <c r="R8" s="1">
        <v>1.3715277777777778E-2</v>
      </c>
    </row>
    <row r="9" spans="1:18" x14ac:dyDescent="0.25">
      <c r="A9" s="3" t="s">
        <v>63</v>
      </c>
      <c r="B9">
        <v>100</v>
      </c>
      <c r="C9" s="3" t="s">
        <v>19</v>
      </c>
      <c r="D9">
        <v>1</v>
      </c>
      <c r="E9">
        <v>1</v>
      </c>
      <c r="F9">
        <v>0</v>
      </c>
      <c r="G9">
        <v>389</v>
      </c>
      <c r="H9">
        <v>1</v>
      </c>
      <c r="I9" s="3" t="s">
        <v>20</v>
      </c>
      <c r="J9">
        <v>-7587.8997160386234</v>
      </c>
      <c r="K9">
        <v>8</v>
      </c>
      <c r="L9" s="3" t="s">
        <v>21</v>
      </c>
      <c r="M9">
        <v>389</v>
      </c>
      <c r="N9">
        <v>389</v>
      </c>
      <c r="O9">
        <v>0</v>
      </c>
      <c r="P9">
        <v>97260</v>
      </c>
      <c r="Q9">
        <v>97260</v>
      </c>
      <c r="R9" s="1">
        <v>3.9351851851851848E-3</v>
      </c>
    </row>
    <row r="10" spans="1:18" x14ac:dyDescent="0.25">
      <c r="A10" s="3" t="s">
        <v>66</v>
      </c>
      <c r="B10">
        <v>100</v>
      </c>
      <c r="C10" s="3" t="s">
        <v>19</v>
      </c>
      <c r="D10">
        <v>1</v>
      </c>
      <c r="E10">
        <v>1</v>
      </c>
      <c r="F10">
        <v>0</v>
      </c>
      <c r="G10">
        <v>134</v>
      </c>
      <c r="H10">
        <v>1</v>
      </c>
      <c r="I10" s="3" t="s">
        <v>20</v>
      </c>
      <c r="J10">
        <v>-3672.4935903570858</v>
      </c>
      <c r="K10">
        <v>4</v>
      </c>
      <c r="L10" s="3" t="s">
        <v>21</v>
      </c>
      <c r="M10">
        <v>134</v>
      </c>
      <c r="N10">
        <v>134</v>
      </c>
      <c r="O10">
        <v>0</v>
      </c>
      <c r="P10">
        <v>71200</v>
      </c>
      <c r="Q10">
        <v>71200</v>
      </c>
      <c r="R10" s="1">
        <v>2.7777777777777778E-4</v>
      </c>
    </row>
    <row r="11" spans="1:18" x14ac:dyDescent="0.25">
      <c r="A11" s="3" t="s">
        <v>69</v>
      </c>
      <c r="B11">
        <v>100</v>
      </c>
      <c r="C11" s="3" t="s">
        <v>19</v>
      </c>
      <c r="D11">
        <v>1</v>
      </c>
      <c r="E11">
        <v>1</v>
      </c>
      <c r="F11">
        <v>0</v>
      </c>
      <c r="G11">
        <v>750</v>
      </c>
      <c r="H11">
        <v>1</v>
      </c>
      <c r="I11" s="3" t="s">
        <v>20</v>
      </c>
      <c r="J11">
        <v>-8223.1376441081538</v>
      </c>
      <c r="K11">
        <v>9</v>
      </c>
      <c r="L11" s="3" t="s">
        <v>21</v>
      </c>
      <c r="M11">
        <v>750</v>
      </c>
      <c r="N11">
        <v>750</v>
      </c>
      <c r="O11">
        <v>0</v>
      </c>
      <c r="P11">
        <v>189310</v>
      </c>
      <c r="Q11">
        <v>189310</v>
      </c>
      <c r="R11" s="1">
        <v>2.0659722222222222E-2</v>
      </c>
    </row>
    <row r="12" spans="1:18" x14ac:dyDescent="0.25">
      <c r="A12" s="3" t="s">
        <v>72</v>
      </c>
      <c r="B12">
        <v>100</v>
      </c>
      <c r="C12" s="3" t="s">
        <v>19</v>
      </c>
      <c r="D12">
        <v>1</v>
      </c>
      <c r="E12">
        <v>1</v>
      </c>
      <c r="F12">
        <v>0</v>
      </c>
      <c r="G12">
        <v>290</v>
      </c>
      <c r="H12">
        <v>1</v>
      </c>
      <c r="I12" s="3" t="s">
        <v>20</v>
      </c>
      <c r="J12">
        <v>-7380.7392280478116</v>
      </c>
      <c r="K12">
        <v>8</v>
      </c>
      <c r="L12" s="3" t="s">
        <v>21</v>
      </c>
      <c r="M12">
        <v>290</v>
      </c>
      <c r="N12">
        <v>290</v>
      </c>
      <c r="O12">
        <v>0</v>
      </c>
      <c r="P12">
        <v>134430</v>
      </c>
      <c r="Q12">
        <v>134430</v>
      </c>
      <c r="R12" s="1">
        <v>1.238425925925926E-3</v>
      </c>
    </row>
    <row r="13" spans="1:18" x14ac:dyDescent="0.25">
      <c r="A13" s="3" t="s">
        <v>75</v>
      </c>
      <c r="B13">
        <v>100</v>
      </c>
      <c r="C13" s="3" t="s">
        <v>19</v>
      </c>
      <c r="D13">
        <v>1</v>
      </c>
      <c r="E13">
        <v>1</v>
      </c>
      <c r="F13">
        <v>0</v>
      </c>
      <c r="G13">
        <v>1202</v>
      </c>
      <c r="H13">
        <v>1</v>
      </c>
      <c r="I13" s="3" t="s">
        <v>20</v>
      </c>
      <c r="J13">
        <v>-23302.636386888102</v>
      </c>
      <c r="K13">
        <v>25</v>
      </c>
      <c r="L13" s="3" t="s">
        <v>21</v>
      </c>
      <c r="M13">
        <v>1202</v>
      </c>
      <c r="N13">
        <v>1202</v>
      </c>
      <c r="O13">
        <v>0</v>
      </c>
      <c r="P13">
        <v>397330</v>
      </c>
      <c r="Q13">
        <v>397330</v>
      </c>
      <c r="R13" s="1">
        <v>5.140046296296296E-2</v>
      </c>
    </row>
    <row r="14" spans="1:18" x14ac:dyDescent="0.25">
      <c r="A14" s="3" t="s">
        <v>78</v>
      </c>
      <c r="B14">
        <v>100</v>
      </c>
      <c r="C14" s="3" t="s">
        <v>19</v>
      </c>
      <c r="D14">
        <v>1</v>
      </c>
      <c r="E14">
        <v>1</v>
      </c>
      <c r="F14">
        <v>0</v>
      </c>
      <c r="G14">
        <v>626</v>
      </c>
      <c r="H14">
        <v>1</v>
      </c>
      <c r="I14" s="3" t="s">
        <v>20</v>
      </c>
      <c r="J14">
        <v>-8175.5306778263694</v>
      </c>
      <c r="K14">
        <v>9</v>
      </c>
      <c r="L14" s="3" t="s">
        <v>21</v>
      </c>
      <c r="M14">
        <v>626</v>
      </c>
      <c r="N14">
        <v>626</v>
      </c>
      <c r="O14">
        <v>0</v>
      </c>
      <c r="P14">
        <v>151980</v>
      </c>
      <c r="Q14">
        <v>151980</v>
      </c>
      <c r="R14" s="1">
        <v>1.5081018518518518E-2</v>
      </c>
    </row>
    <row r="15" spans="1:18" x14ac:dyDescent="0.25">
      <c r="A15" s="3" t="s">
        <v>81</v>
      </c>
      <c r="B15">
        <v>100</v>
      </c>
      <c r="C15" s="3" t="s">
        <v>19</v>
      </c>
      <c r="D15">
        <v>1</v>
      </c>
      <c r="E15">
        <v>1</v>
      </c>
      <c r="F15">
        <v>0</v>
      </c>
      <c r="G15">
        <v>351</v>
      </c>
      <c r="H15">
        <v>1</v>
      </c>
      <c r="I15" s="3" t="s">
        <v>20</v>
      </c>
      <c r="J15">
        <v>-2757.4048532924885</v>
      </c>
      <c r="K15">
        <v>3</v>
      </c>
      <c r="L15" s="3" t="s">
        <v>21</v>
      </c>
      <c r="M15">
        <v>351</v>
      </c>
      <c r="N15">
        <v>351</v>
      </c>
      <c r="O15">
        <v>0</v>
      </c>
      <c r="P15">
        <v>52540</v>
      </c>
      <c r="Q15">
        <v>52540</v>
      </c>
      <c r="R15" s="1">
        <v>7.3263888888888892E-3</v>
      </c>
    </row>
    <row r="16" spans="1:18" x14ac:dyDescent="0.25">
      <c r="A16" s="3" t="s">
        <v>84</v>
      </c>
      <c r="B16">
        <v>100</v>
      </c>
      <c r="C16" s="3" t="s">
        <v>19</v>
      </c>
      <c r="D16">
        <v>1</v>
      </c>
      <c r="E16">
        <v>1</v>
      </c>
      <c r="F16">
        <v>0</v>
      </c>
      <c r="G16">
        <v>1261</v>
      </c>
      <c r="H16">
        <v>1</v>
      </c>
      <c r="I16" s="3" t="s">
        <v>20</v>
      </c>
      <c r="J16">
        <v>-15836.467352698321</v>
      </c>
      <c r="K16">
        <v>17</v>
      </c>
      <c r="L16" s="3" t="s">
        <v>21</v>
      </c>
      <c r="M16">
        <v>1261</v>
      </c>
      <c r="N16">
        <v>1261</v>
      </c>
      <c r="O16">
        <v>0</v>
      </c>
      <c r="P16">
        <v>293880</v>
      </c>
      <c r="Q16">
        <v>293880</v>
      </c>
      <c r="R16" s="1">
        <v>8.0486111111111105E-2</v>
      </c>
    </row>
    <row r="17" spans="1:18" x14ac:dyDescent="0.25">
      <c r="A17" s="3" t="s">
        <v>87</v>
      </c>
      <c r="B17">
        <v>100</v>
      </c>
      <c r="C17" s="3" t="s">
        <v>19</v>
      </c>
      <c r="D17">
        <v>1</v>
      </c>
      <c r="E17">
        <v>1</v>
      </c>
      <c r="F17">
        <v>0</v>
      </c>
      <c r="G17">
        <v>600</v>
      </c>
      <c r="H17">
        <v>1</v>
      </c>
      <c r="I17" s="3" t="s">
        <v>20</v>
      </c>
      <c r="J17">
        <v>-6518.0609632512751</v>
      </c>
      <c r="K17">
        <v>7</v>
      </c>
      <c r="L17" s="3" t="s">
        <v>21</v>
      </c>
      <c r="M17">
        <v>600</v>
      </c>
      <c r="N17">
        <v>600</v>
      </c>
      <c r="O17">
        <v>0</v>
      </c>
      <c r="P17">
        <v>109460</v>
      </c>
      <c r="Q17">
        <v>109460</v>
      </c>
      <c r="R17" s="1">
        <v>1.5219907407407408E-2</v>
      </c>
    </row>
    <row r="18" spans="1:18" x14ac:dyDescent="0.25">
      <c r="A18" s="3" t="s">
        <v>90</v>
      </c>
      <c r="B18">
        <v>100</v>
      </c>
      <c r="C18" s="3" t="s">
        <v>19</v>
      </c>
      <c r="D18">
        <v>1</v>
      </c>
      <c r="E18">
        <v>1</v>
      </c>
      <c r="F18">
        <v>0</v>
      </c>
      <c r="G18">
        <v>891</v>
      </c>
      <c r="H18">
        <v>1</v>
      </c>
      <c r="I18" s="3" t="s">
        <v>20</v>
      </c>
      <c r="J18">
        <v>-9960.7457742459519</v>
      </c>
      <c r="K18">
        <v>11</v>
      </c>
      <c r="L18" s="3" t="s">
        <v>21</v>
      </c>
      <c r="M18">
        <v>891</v>
      </c>
      <c r="N18">
        <v>891</v>
      </c>
      <c r="O18">
        <v>0</v>
      </c>
      <c r="P18">
        <v>179150</v>
      </c>
      <c r="Q18">
        <v>179150</v>
      </c>
      <c r="R18" s="1">
        <v>4.1689814814814811E-2</v>
      </c>
    </row>
    <row r="19" spans="1:18" x14ac:dyDescent="0.25">
      <c r="A19" s="3" t="s">
        <v>93</v>
      </c>
      <c r="B19">
        <v>100</v>
      </c>
      <c r="C19" s="3" t="s">
        <v>19</v>
      </c>
      <c r="D19">
        <v>1</v>
      </c>
      <c r="E19">
        <v>1</v>
      </c>
      <c r="F19">
        <v>0</v>
      </c>
      <c r="G19">
        <v>793</v>
      </c>
      <c r="H19">
        <v>1</v>
      </c>
      <c r="I19" s="3" t="s">
        <v>20</v>
      </c>
      <c r="J19">
        <v>-11035.177371308837</v>
      </c>
      <c r="K19">
        <v>12</v>
      </c>
      <c r="L19" s="3" t="s">
        <v>21</v>
      </c>
      <c r="M19">
        <v>793</v>
      </c>
      <c r="N19">
        <v>793</v>
      </c>
      <c r="O19">
        <v>0</v>
      </c>
      <c r="P19">
        <v>206760</v>
      </c>
      <c r="Q19">
        <v>206760</v>
      </c>
      <c r="R19" s="1">
        <v>2.3703703703703703E-2</v>
      </c>
    </row>
    <row r="20" spans="1:18" x14ac:dyDescent="0.25">
      <c r="A20" s="3" t="s">
        <v>96</v>
      </c>
      <c r="B20">
        <v>100</v>
      </c>
      <c r="C20" s="3" t="s">
        <v>19</v>
      </c>
      <c r="D20">
        <v>1</v>
      </c>
      <c r="E20">
        <v>1</v>
      </c>
      <c r="F20">
        <v>0</v>
      </c>
      <c r="G20">
        <v>481</v>
      </c>
      <c r="H20">
        <v>1</v>
      </c>
      <c r="I20" s="3" t="s">
        <v>20</v>
      </c>
      <c r="J20">
        <v>-4597.69495440838</v>
      </c>
      <c r="K20">
        <v>5</v>
      </c>
      <c r="L20" s="3" t="s">
        <v>21</v>
      </c>
      <c r="M20">
        <v>481</v>
      </c>
      <c r="N20">
        <v>481</v>
      </c>
      <c r="O20">
        <v>0</v>
      </c>
      <c r="P20">
        <v>96610</v>
      </c>
      <c r="Q20">
        <v>96610</v>
      </c>
      <c r="R20" s="1">
        <v>1.2650462962962962E-2</v>
      </c>
    </row>
    <row r="21" spans="1:18" x14ac:dyDescent="0.25">
      <c r="A21" s="3" t="s">
        <v>99</v>
      </c>
      <c r="B21">
        <v>100</v>
      </c>
      <c r="C21" s="3" t="s">
        <v>19</v>
      </c>
      <c r="D21">
        <v>1</v>
      </c>
      <c r="E21">
        <v>1</v>
      </c>
      <c r="F21">
        <v>0</v>
      </c>
      <c r="G21">
        <v>1105</v>
      </c>
      <c r="H21">
        <v>1</v>
      </c>
      <c r="I21" s="3" t="s">
        <v>20</v>
      </c>
      <c r="J21">
        <v>-12663.524844112117</v>
      </c>
      <c r="K21">
        <v>14</v>
      </c>
      <c r="L21" s="3" t="s">
        <v>21</v>
      </c>
      <c r="M21">
        <v>1105</v>
      </c>
      <c r="N21">
        <v>1105</v>
      </c>
      <c r="O21">
        <v>0</v>
      </c>
      <c r="P21">
        <v>242040</v>
      </c>
      <c r="Q21">
        <v>242040</v>
      </c>
      <c r="R21" s="1">
        <v>6.0162037037037035E-2</v>
      </c>
    </row>
    <row r="22" spans="1:18" x14ac:dyDescent="0.25">
      <c r="G22">
        <f>SUM(Carriers_stats_split[nuOfPickupLocations_planned])</f>
        <v>12113</v>
      </c>
      <c r="J22">
        <f>SUM(Carriers_stats__3[jSpritScoreSelectedPlan])</f>
        <v>-176888.25298568659</v>
      </c>
      <c r="K22">
        <f>SUM(Carriers_stats__3[nuOfTours])</f>
        <v>191</v>
      </c>
      <c r="M22">
        <f>SUM(Carriers_stats__3[nuOfJobs_planned])</f>
        <v>12113</v>
      </c>
      <c r="R22" s="1">
        <f>SUM(Carriers_stats__3[jspritComputationTime])</f>
        <v>0.40190972222222221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CBC9-81EF-4769-A853-BC7DF5C1F519}">
  <dimension ref="A1:R62"/>
  <sheetViews>
    <sheetView topLeftCell="I39" workbookViewId="0">
      <selection activeCell="R63" sqref="R63"/>
    </sheetView>
  </sheetViews>
  <sheetFormatPr defaultRowHeight="15" x14ac:dyDescent="0.25"/>
  <cols>
    <col min="1" max="1" width="32.140625" bestFit="1" customWidth="1"/>
    <col min="2" max="2" width="21.28515625" bestFit="1" customWidth="1"/>
    <col min="3" max="3" width="11.140625" bestFit="1" customWidth="1"/>
    <col min="4" max="4" width="27.42578125" bestFit="1" customWidth="1"/>
    <col min="5" max="5" width="23" bestFit="1" customWidth="1"/>
    <col min="6" max="6" width="31.28515625" bestFit="1" customWidth="1"/>
    <col min="7" max="7" width="30.7109375" bestFit="1" customWidth="1"/>
    <col min="8" max="8" width="32.42578125" bestFit="1" customWidth="1"/>
    <col min="9" max="9" width="27.5703125" bestFit="1" customWidth="1"/>
    <col min="10" max="10" width="24.85546875" bestFit="1" customWidth="1"/>
    <col min="11" max="11" width="12.5703125" bestFit="1" customWidth="1"/>
    <col min="12" max="12" width="10.42578125" bestFit="1" customWidth="1"/>
    <col min="13" max="14" width="20.140625" bestFit="1" customWidth="1"/>
    <col min="15" max="15" width="23.28515625" bestFit="1" customWidth="1"/>
    <col min="16" max="17" width="22.7109375" bestFit="1" customWidth="1"/>
    <col min="18" max="18" width="2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3" t="s">
        <v>42</v>
      </c>
      <c r="B2">
        <v>100</v>
      </c>
      <c r="C2" s="3" t="s">
        <v>19</v>
      </c>
      <c r="D2">
        <v>1</v>
      </c>
      <c r="E2">
        <v>1</v>
      </c>
      <c r="F2">
        <v>0</v>
      </c>
      <c r="G2">
        <v>65</v>
      </c>
      <c r="H2">
        <v>1</v>
      </c>
      <c r="I2" s="3" t="s">
        <v>20</v>
      </c>
      <c r="J2">
        <v>-1870.941378134853</v>
      </c>
      <c r="K2">
        <v>2</v>
      </c>
      <c r="L2" s="3" t="s">
        <v>21</v>
      </c>
      <c r="M2">
        <v>65</v>
      </c>
      <c r="N2">
        <v>65</v>
      </c>
      <c r="O2">
        <v>0</v>
      </c>
      <c r="P2">
        <v>28113</v>
      </c>
      <c r="Q2">
        <v>28113</v>
      </c>
      <c r="R2" s="1">
        <v>8.1018518518518516E-5</v>
      </c>
    </row>
    <row r="3" spans="1:18" x14ac:dyDescent="0.25">
      <c r="A3" s="3" t="s">
        <v>43</v>
      </c>
      <c r="B3">
        <v>100</v>
      </c>
      <c r="C3" s="3" t="s">
        <v>19</v>
      </c>
      <c r="D3">
        <v>1</v>
      </c>
      <c r="E3">
        <v>1</v>
      </c>
      <c r="F3">
        <v>0</v>
      </c>
      <c r="G3">
        <v>60</v>
      </c>
      <c r="H3">
        <v>1</v>
      </c>
      <c r="I3" s="3" t="s">
        <v>20</v>
      </c>
      <c r="J3">
        <v>-1870.1486588803693</v>
      </c>
      <c r="K3">
        <v>2</v>
      </c>
      <c r="L3" s="3" t="s">
        <v>21</v>
      </c>
      <c r="M3">
        <v>60</v>
      </c>
      <c r="N3">
        <v>60</v>
      </c>
      <c r="O3">
        <v>0</v>
      </c>
      <c r="P3">
        <v>24910</v>
      </c>
      <c r="Q3">
        <v>24910</v>
      </c>
      <c r="R3" s="1">
        <v>6.9444444444444444E-5</v>
      </c>
    </row>
    <row r="4" spans="1:18" x14ac:dyDescent="0.25">
      <c r="A4" s="3" t="s">
        <v>44</v>
      </c>
      <c r="B4">
        <v>100</v>
      </c>
      <c r="C4" s="3" t="s">
        <v>19</v>
      </c>
      <c r="D4">
        <v>1</v>
      </c>
      <c r="E4">
        <v>1</v>
      </c>
      <c r="F4">
        <v>0</v>
      </c>
      <c r="G4">
        <v>55</v>
      </c>
      <c r="H4">
        <v>1</v>
      </c>
      <c r="I4" s="3" t="s">
        <v>20</v>
      </c>
      <c r="J4">
        <v>-1867.6488495831752</v>
      </c>
      <c r="K4">
        <v>2</v>
      </c>
      <c r="L4" s="3" t="s">
        <v>21</v>
      </c>
      <c r="M4">
        <v>55</v>
      </c>
      <c r="N4">
        <v>55</v>
      </c>
      <c r="O4">
        <v>0</v>
      </c>
      <c r="P4">
        <v>27247</v>
      </c>
      <c r="Q4">
        <v>27247</v>
      </c>
      <c r="R4" s="1">
        <v>4.6296296296296294E-5</v>
      </c>
    </row>
    <row r="5" spans="1:18" x14ac:dyDescent="0.25">
      <c r="A5" s="3" t="s">
        <v>45</v>
      </c>
      <c r="B5">
        <v>100</v>
      </c>
      <c r="C5" s="3" t="s">
        <v>19</v>
      </c>
      <c r="D5">
        <v>1</v>
      </c>
      <c r="E5">
        <v>1</v>
      </c>
      <c r="F5">
        <v>0</v>
      </c>
      <c r="G5">
        <v>351</v>
      </c>
      <c r="H5">
        <v>1</v>
      </c>
      <c r="I5" s="3" t="s">
        <v>20</v>
      </c>
      <c r="J5">
        <v>-8500.2245847259455</v>
      </c>
      <c r="K5">
        <v>9</v>
      </c>
      <c r="L5" s="3" t="s">
        <v>21</v>
      </c>
      <c r="M5">
        <v>351</v>
      </c>
      <c r="N5">
        <v>351</v>
      </c>
      <c r="O5">
        <v>0</v>
      </c>
      <c r="P5">
        <v>112960</v>
      </c>
      <c r="Q5">
        <v>112960</v>
      </c>
      <c r="R5" s="1">
        <v>2.8356481481481483E-3</v>
      </c>
    </row>
    <row r="6" spans="1:18" x14ac:dyDescent="0.25">
      <c r="A6" s="3" t="s">
        <v>46</v>
      </c>
      <c r="B6">
        <v>100</v>
      </c>
      <c r="C6" s="3" t="s">
        <v>19</v>
      </c>
      <c r="D6">
        <v>1</v>
      </c>
      <c r="E6">
        <v>1</v>
      </c>
      <c r="F6">
        <v>0</v>
      </c>
      <c r="G6">
        <v>328</v>
      </c>
      <c r="H6">
        <v>1</v>
      </c>
      <c r="I6" s="3" t="s">
        <v>20</v>
      </c>
      <c r="J6">
        <v>-7610.7308908447376</v>
      </c>
      <c r="K6">
        <v>8</v>
      </c>
      <c r="L6" s="3" t="s">
        <v>21</v>
      </c>
      <c r="M6">
        <v>328</v>
      </c>
      <c r="N6">
        <v>328</v>
      </c>
      <c r="O6">
        <v>0</v>
      </c>
      <c r="P6">
        <v>102391</v>
      </c>
      <c r="Q6">
        <v>102391</v>
      </c>
      <c r="R6" s="1">
        <v>2.3379629629629631E-3</v>
      </c>
    </row>
    <row r="7" spans="1:18" x14ac:dyDescent="0.25">
      <c r="A7" s="3" t="s">
        <v>47</v>
      </c>
      <c r="B7">
        <v>100</v>
      </c>
      <c r="C7" s="3" t="s">
        <v>19</v>
      </c>
      <c r="D7">
        <v>1</v>
      </c>
      <c r="E7">
        <v>1</v>
      </c>
      <c r="F7">
        <v>0</v>
      </c>
      <c r="G7">
        <v>331</v>
      </c>
      <c r="H7">
        <v>1</v>
      </c>
      <c r="I7" s="3" t="s">
        <v>20</v>
      </c>
      <c r="J7">
        <v>-7573.3636921754332</v>
      </c>
      <c r="K7">
        <v>8</v>
      </c>
      <c r="L7" s="3" t="s">
        <v>21</v>
      </c>
      <c r="M7">
        <v>331</v>
      </c>
      <c r="N7">
        <v>331</v>
      </c>
      <c r="O7">
        <v>0</v>
      </c>
      <c r="P7">
        <v>102789</v>
      </c>
      <c r="Q7">
        <v>102789</v>
      </c>
      <c r="R7" s="1">
        <v>2.4305555555555556E-3</v>
      </c>
    </row>
    <row r="8" spans="1:18" x14ac:dyDescent="0.25">
      <c r="A8" s="3" t="s">
        <v>48</v>
      </c>
      <c r="B8">
        <v>100</v>
      </c>
      <c r="C8" s="3" t="s">
        <v>19</v>
      </c>
      <c r="D8">
        <v>1</v>
      </c>
      <c r="E8">
        <v>1</v>
      </c>
      <c r="F8">
        <v>0</v>
      </c>
      <c r="G8">
        <v>171</v>
      </c>
      <c r="H8">
        <v>1</v>
      </c>
      <c r="I8" s="3" t="s">
        <v>20</v>
      </c>
      <c r="J8">
        <v>-2696.7334112392427</v>
      </c>
      <c r="K8">
        <v>3</v>
      </c>
      <c r="L8" s="3" t="s">
        <v>21</v>
      </c>
      <c r="M8">
        <v>171</v>
      </c>
      <c r="N8">
        <v>171</v>
      </c>
      <c r="O8">
        <v>0</v>
      </c>
      <c r="P8">
        <v>52252</v>
      </c>
      <c r="Q8">
        <v>52252</v>
      </c>
      <c r="R8" s="1">
        <v>8.7962962962962962E-4</v>
      </c>
    </row>
    <row r="9" spans="1:18" x14ac:dyDescent="0.25">
      <c r="A9" s="3" t="s">
        <v>49</v>
      </c>
      <c r="B9">
        <v>100</v>
      </c>
      <c r="C9" s="3" t="s">
        <v>19</v>
      </c>
      <c r="D9">
        <v>1</v>
      </c>
      <c r="E9">
        <v>1</v>
      </c>
      <c r="F9">
        <v>0</v>
      </c>
      <c r="G9">
        <v>205</v>
      </c>
      <c r="H9">
        <v>1</v>
      </c>
      <c r="I9" s="3" t="s">
        <v>20</v>
      </c>
      <c r="J9">
        <v>-2688.5422983385597</v>
      </c>
      <c r="K9">
        <v>3</v>
      </c>
      <c r="L9" s="3" t="s">
        <v>21</v>
      </c>
      <c r="M9">
        <v>205</v>
      </c>
      <c r="N9">
        <v>205</v>
      </c>
      <c r="O9">
        <v>0</v>
      </c>
      <c r="P9">
        <v>59462</v>
      </c>
      <c r="Q9">
        <v>59462</v>
      </c>
      <c r="R9" s="1">
        <v>1.1921296296296296E-3</v>
      </c>
    </row>
    <row r="10" spans="1:18" x14ac:dyDescent="0.25">
      <c r="A10" s="3" t="s">
        <v>50</v>
      </c>
      <c r="B10">
        <v>100</v>
      </c>
      <c r="C10" s="3" t="s">
        <v>19</v>
      </c>
      <c r="D10">
        <v>1</v>
      </c>
      <c r="E10">
        <v>1</v>
      </c>
      <c r="F10">
        <v>0</v>
      </c>
      <c r="G10">
        <v>188</v>
      </c>
      <c r="H10">
        <v>1</v>
      </c>
      <c r="I10" s="3" t="s">
        <v>20</v>
      </c>
      <c r="J10">
        <v>-2692.7540517284783</v>
      </c>
      <c r="K10">
        <v>3</v>
      </c>
      <c r="L10" s="3" t="s">
        <v>21</v>
      </c>
      <c r="M10">
        <v>188</v>
      </c>
      <c r="N10">
        <v>188</v>
      </c>
      <c r="O10">
        <v>0</v>
      </c>
      <c r="P10">
        <v>58186</v>
      </c>
      <c r="Q10">
        <v>58186</v>
      </c>
      <c r="R10" s="1">
        <v>1.0532407407407407E-3</v>
      </c>
    </row>
    <row r="11" spans="1:18" x14ac:dyDescent="0.25">
      <c r="A11" s="3" t="s">
        <v>51</v>
      </c>
      <c r="B11">
        <v>100</v>
      </c>
      <c r="C11" s="3" t="s">
        <v>19</v>
      </c>
      <c r="D11">
        <v>1</v>
      </c>
      <c r="E11">
        <v>1</v>
      </c>
      <c r="F11">
        <v>0</v>
      </c>
      <c r="G11">
        <v>31</v>
      </c>
      <c r="H11">
        <v>1</v>
      </c>
      <c r="I11" s="3" t="s">
        <v>20</v>
      </c>
      <c r="J11">
        <v>-898.45336672914243</v>
      </c>
      <c r="K11">
        <v>1</v>
      </c>
      <c r="L11" s="3" t="s">
        <v>21</v>
      </c>
      <c r="M11">
        <v>31</v>
      </c>
      <c r="N11">
        <v>31</v>
      </c>
      <c r="O11">
        <v>0</v>
      </c>
      <c r="P11">
        <v>16678</v>
      </c>
      <c r="Q11">
        <v>16678</v>
      </c>
      <c r="R11" s="1">
        <v>1.1574074074074073E-5</v>
      </c>
    </row>
    <row r="12" spans="1:18" x14ac:dyDescent="0.25">
      <c r="A12" s="3" t="s">
        <v>52</v>
      </c>
      <c r="B12">
        <v>100</v>
      </c>
      <c r="C12" s="3" t="s">
        <v>19</v>
      </c>
      <c r="D12">
        <v>1</v>
      </c>
      <c r="E12">
        <v>1</v>
      </c>
      <c r="F12">
        <v>0</v>
      </c>
      <c r="G12">
        <v>25</v>
      </c>
      <c r="H12">
        <v>1</v>
      </c>
      <c r="I12" s="3" t="s">
        <v>20</v>
      </c>
      <c r="J12">
        <v>-878.15735680714852</v>
      </c>
      <c r="K12">
        <v>1</v>
      </c>
      <c r="L12" s="3" t="s">
        <v>21</v>
      </c>
      <c r="M12">
        <v>25</v>
      </c>
      <c r="N12">
        <v>25</v>
      </c>
      <c r="O12">
        <v>0</v>
      </c>
      <c r="P12">
        <v>11281</v>
      </c>
      <c r="Q12">
        <v>11281</v>
      </c>
      <c r="R12" s="1">
        <v>0</v>
      </c>
    </row>
    <row r="13" spans="1:18" x14ac:dyDescent="0.25">
      <c r="A13" s="3" t="s">
        <v>53</v>
      </c>
      <c r="B13">
        <v>100</v>
      </c>
      <c r="C13" s="3" t="s">
        <v>19</v>
      </c>
      <c r="D13">
        <v>1</v>
      </c>
      <c r="E13">
        <v>1</v>
      </c>
      <c r="F13">
        <v>0</v>
      </c>
      <c r="G13">
        <v>22</v>
      </c>
      <c r="H13">
        <v>1</v>
      </c>
      <c r="I13" s="3" t="s">
        <v>20</v>
      </c>
      <c r="J13">
        <v>-878.07302750886402</v>
      </c>
      <c r="K13">
        <v>1</v>
      </c>
      <c r="L13" s="3" t="s">
        <v>21</v>
      </c>
      <c r="M13">
        <v>22</v>
      </c>
      <c r="N13">
        <v>22</v>
      </c>
      <c r="O13">
        <v>0</v>
      </c>
      <c r="P13">
        <v>8961</v>
      </c>
      <c r="Q13">
        <v>8961</v>
      </c>
      <c r="R13" s="1">
        <v>0</v>
      </c>
    </row>
    <row r="14" spans="1:18" x14ac:dyDescent="0.25">
      <c r="A14" s="3" t="s">
        <v>54</v>
      </c>
      <c r="B14">
        <v>100</v>
      </c>
      <c r="C14" s="3" t="s">
        <v>19</v>
      </c>
      <c r="D14">
        <v>1</v>
      </c>
      <c r="E14">
        <v>1</v>
      </c>
      <c r="F14">
        <v>0</v>
      </c>
      <c r="G14">
        <v>89</v>
      </c>
      <c r="H14">
        <v>1</v>
      </c>
      <c r="I14" s="3" t="s">
        <v>20</v>
      </c>
      <c r="J14">
        <v>-918.93206812699657</v>
      </c>
      <c r="K14">
        <v>1</v>
      </c>
      <c r="L14" s="3" t="s">
        <v>21</v>
      </c>
      <c r="M14">
        <v>89</v>
      </c>
      <c r="N14">
        <v>89</v>
      </c>
      <c r="O14">
        <v>0</v>
      </c>
      <c r="P14">
        <v>11477</v>
      </c>
      <c r="Q14">
        <v>11477</v>
      </c>
      <c r="R14" s="1">
        <v>3.0092592592592595E-4</v>
      </c>
    </row>
    <row r="15" spans="1:18" x14ac:dyDescent="0.25">
      <c r="A15" s="3" t="s">
        <v>55</v>
      </c>
      <c r="B15">
        <v>100</v>
      </c>
      <c r="C15" s="3" t="s">
        <v>19</v>
      </c>
      <c r="D15">
        <v>1</v>
      </c>
      <c r="E15">
        <v>1</v>
      </c>
      <c r="F15">
        <v>0</v>
      </c>
      <c r="G15">
        <v>99</v>
      </c>
      <c r="H15">
        <v>1</v>
      </c>
      <c r="I15" s="3" t="s">
        <v>20</v>
      </c>
      <c r="J15">
        <v>-928.59344678312243</v>
      </c>
      <c r="K15">
        <v>1</v>
      </c>
      <c r="L15" s="3" t="s">
        <v>21</v>
      </c>
      <c r="M15">
        <v>99</v>
      </c>
      <c r="N15">
        <v>99</v>
      </c>
      <c r="O15">
        <v>0</v>
      </c>
      <c r="P15">
        <v>15051</v>
      </c>
      <c r="Q15">
        <v>15051</v>
      </c>
      <c r="R15" s="1">
        <v>3.9351851851851852E-4</v>
      </c>
    </row>
    <row r="16" spans="1:18" x14ac:dyDescent="0.25">
      <c r="A16" s="3" t="s">
        <v>56</v>
      </c>
      <c r="B16">
        <v>100</v>
      </c>
      <c r="C16" s="3" t="s">
        <v>19</v>
      </c>
      <c r="D16">
        <v>1</v>
      </c>
      <c r="E16">
        <v>1</v>
      </c>
      <c r="F16">
        <v>0</v>
      </c>
      <c r="G16">
        <v>86</v>
      </c>
      <c r="H16">
        <v>1</v>
      </c>
      <c r="I16" s="3" t="s">
        <v>20</v>
      </c>
      <c r="J16">
        <v>-915.22181612056625</v>
      </c>
      <c r="K16">
        <v>1</v>
      </c>
      <c r="L16" s="3" t="s">
        <v>21</v>
      </c>
      <c r="M16">
        <v>86</v>
      </c>
      <c r="N16">
        <v>86</v>
      </c>
      <c r="O16">
        <v>0</v>
      </c>
      <c r="P16">
        <v>10822</v>
      </c>
      <c r="Q16">
        <v>10822</v>
      </c>
      <c r="R16" s="1">
        <v>2.6620370370370372E-4</v>
      </c>
    </row>
    <row r="17" spans="1:18" x14ac:dyDescent="0.25">
      <c r="A17" s="3" t="s">
        <v>57</v>
      </c>
      <c r="B17">
        <v>100</v>
      </c>
      <c r="C17" s="3" t="s">
        <v>19</v>
      </c>
      <c r="D17">
        <v>1</v>
      </c>
      <c r="E17">
        <v>1</v>
      </c>
      <c r="F17">
        <v>0</v>
      </c>
      <c r="G17">
        <v>231</v>
      </c>
      <c r="H17">
        <v>1</v>
      </c>
      <c r="I17" s="3" t="s">
        <v>20</v>
      </c>
      <c r="J17">
        <v>-5624.6273844414791</v>
      </c>
      <c r="K17">
        <v>6</v>
      </c>
      <c r="L17" s="3" t="s">
        <v>21</v>
      </c>
      <c r="M17">
        <v>231</v>
      </c>
      <c r="N17">
        <v>231</v>
      </c>
      <c r="O17">
        <v>0</v>
      </c>
      <c r="P17">
        <v>74524</v>
      </c>
      <c r="Q17">
        <v>74524</v>
      </c>
      <c r="R17" s="1">
        <v>9.6064814814814819E-4</v>
      </c>
    </row>
    <row r="18" spans="1:18" x14ac:dyDescent="0.25">
      <c r="A18" s="3" t="s">
        <v>58</v>
      </c>
      <c r="B18">
        <v>100</v>
      </c>
      <c r="C18" s="3" t="s">
        <v>19</v>
      </c>
      <c r="D18">
        <v>1</v>
      </c>
      <c r="E18">
        <v>1</v>
      </c>
      <c r="F18">
        <v>0</v>
      </c>
      <c r="G18">
        <v>206</v>
      </c>
      <c r="H18">
        <v>1</v>
      </c>
      <c r="I18" s="3" t="s">
        <v>20</v>
      </c>
      <c r="J18">
        <v>-4708.6310303874716</v>
      </c>
      <c r="K18">
        <v>5</v>
      </c>
      <c r="L18" s="3" t="s">
        <v>21</v>
      </c>
      <c r="M18">
        <v>206</v>
      </c>
      <c r="N18">
        <v>206</v>
      </c>
      <c r="O18">
        <v>0</v>
      </c>
      <c r="P18">
        <v>60123</v>
      </c>
      <c r="Q18">
        <v>60123</v>
      </c>
      <c r="R18" s="1">
        <v>8.564814814814815E-4</v>
      </c>
    </row>
    <row r="19" spans="1:18" x14ac:dyDescent="0.25">
      <c r="A19" s="3" t="s">
        <v>59</v>
      </c>
      <c r="B19">
        <v>100</v>
      </c>
      <c r="C19" s="3" t="s">
        <v>19</v>
      </c>
      <c r="D19">
        <v>1</v>
      </c>
      <c r="E19">
        <v>1</v>
      </c>
      <c r="F19">
        <v>0</v>
      </c>
      <c r="G19">
        <v>207</v>
      </c>
      <c r="H19">
        <v>1</v>
      </c>
      <c r="I19" s="3" t="s">
        <v>20</v>
      </c>
      <c r="J19">
        <v>-4693.2991924121798</v>
      </c>
      <c r="K19">
        <v>5</v>
      </c>
      <c r="L19" s="3" t="s">
        <v>21</v>
      </c>
      <c r="M19">
        <v>207</v>
      </c>
      <c r="N19">
        <v>207</v>
      </c>
      <c r="O19">
        <v>0</v>
      </c>
      <c r="P19">
        <v>59283</v>
      </c>
      <c r="Q19">
        <v>59283</v>
      </c>
      <c r="R19" s="1">
        <v>7.407407407407407E-4</v>
      </c>
    </row>
    <row r="20" spans="1:18" x14ac:dyDescent="0.25">
      <c r="A20" s="3" t="s">
        <v>60</v>
      </c>
      <c r="B20">
        <v>100</v>
      </c>
      <c r="C20" s="3" t="s">
        <v>19</v>
      </c>
      <c r="D20">
        <v>1</v>
      </c>
      <c r="E20">
        <v>1</v>
      </c>
      <c r="F20">
        <v>0</v>
      </c>
      <c r="G20">
        <v>165</v>
      </c>
      <c r="H20">
        <v>1</v>
      </c>
      <c r="I20" s="3" t="s">
        <v>20</v>
      </c>
      <c r="J20">
        <v>-1873.8464797817533</v>
      </c>
      <c r="K20">
        <v>2</v>
      </c>
      <c r="L20" s="3" t="s">
        <v>21</v>
      </c>
      <c r="M20">
        <v>165</v>
      </c>
      <c r="N20">
        <v>165</v>
      </c>
      <c r="O20">
        <v>0</v>
      </c>
      <c r="P20">
        <v>21827</v>
      </c>
      <c r="Q20">
        <v>21827</v>
      </c>
      <c r="R20" s="1">
        <v>1.1111111111111111E-3</v>
      </c>
    </row>
    <row r="21" spans="1:18" x14ac:dyDescent="0.25">
      <c r="A21" s="3" t="s">
        <v>61</v>
      </c>
      <c r="B21">
        <v>100</v>
      </c>
      <c r="C21" s="3" t="s">
        <v>19</v>
      </c>
      <c r="D21">
        <v>1</v>
      </c>
      <c r="E21">
        <v>1</v>
      </c>
      <c r="F21">
        <v>0</v>
      </c>
      <c r="G21">
        <v>164</v>
      </c>
      <c r="H21">
        <v>1</v>
      </c>
      <c r="I21" s="3" t="s">
        <v>20</v>
      </c>
      <c r="J21">
        <v>-1869.4824762715371</v>
      </c>
      <c r="K21">
        <v>2</v>
      </c>
      <c r="L21" s="3" t="s">
        <v>21</v>
      </c>
      <c r="M21">
        <v>164</v>
      </c>
      <c r="N21">
        <v>164</v>
      </c>
      <c r="O21">
        <v>0</v>
      </c>
      <c r="P21">
        <v>22598</v>
      </c>
      <c r="Q21">
        <v>22598</v>
      </c>
      <c r="R21" s="1">
        <v>1.0995370370370371E-3</v>
      </c>
    </row>
    <row r="22" spans="1:18" x14ac:dyDescent="0.25">
      <c r="A22" s="3" t="s">
        <v>62</v>
      </c>
      <c r="B22">
        <v>100</v>
      </c>
      <c r="C22" s="3" t="s">
        <v>19</v>
      </c>
      <c r="D22">
        <v>1</v>
      </c>
      <c r="E22">
        <v>1</v>
      </c>
      <c r="F22">
        <v>0</v>
      </c>
      <c r="G22">
        <v>161</v>
      </c>
      <c r="H22">
        <v>1</v>
      </c>
      <c r="I22" s="3" t="s">
        <v>20</v>
      </c>
      <c r="J22">
        <v>-1869.7689355149914</v>
      </c>
      <c r="K22">
        <v>2</v>
      </c>
      <c r="L22" s="3" t="s">
        <v>21</v>
      </c>
      <c r="M22">
        <v>161</v>
      </c>
      <c r="N22">
        <v>161</v>
      </c>
      <c r="O22">
        <v>0</v>
      </c>
      <c r="P22">
        <v>20615</v>
      </c>
      <c r="Q22">
        <v>20615</v>
      </c>
      <c r="R22" s="1">
        <v>1.0300925925925926E-3</v>
      </c>
    </row>
    <row r="23" spans="1:18" x14ac:dyDescent="0.25">
      <c r="A23" s="3" t="s">
        <v>63</v>
      </c>
      <c r="B23">
        <v>100</v>
      </c>
      <c r="C23" s="3" t="s">
        <v>19</v>
      </c>
      <c r="D23">
        <v>1</v>
      </c>
      <c r="E23">
        <v>1</v>
      </c>
      <c r="F23">
        <v>0</v>
      </c>
      <c r="G23">
        <v>133</v>
      </c>
      <c r="H23">
        <v>1</v>
      </c>
      <c r="I23" s="3" t="s">
        <v>20</v>
      </c>
      <c r="J23">
        <v>-2823.1204863541889</v>
      </c>
      <c r="K23">
        <v>3</v>
      </c>
      <c r="L23" s="3" t="s">
        <v>21</v>
      </c>
      <c r="M23">
        <v>133</v>
      </c>
      <c r="N23">
        <v>133</v>
      </c>
      <c r="O23">
        <v>0</v>
      </c>
      <c r="P23">
        <v>31365</v>
      </c>
      <c r="Q23">
        <v>31365</v>
      </c>
      <c r="R23" s="1">
        <v>4.3981481481481481E-4</v>
      </c>
    </row>
    <row r="24" spans="1:18" x14ac:dyDescent="0.25">
      <c r="A24" s="3" t="s">
        <v>64</v>
      </c>
      <c r="B24">
        <v>100</v>
      </c>
      <c r="C24" s="3" t="s">
        <v>19</v>
      </c>
      <c r="D24">
        <v>1</v>
      </c>
      <c r="E24">
        <v>1</v>
      </c>
      <c r="F24">
        <v>0</v>
      </c>
      <c r="G24">
        <v>120</v>
      </c>
      <c r="H24">
        <v>1</v>
      </c>
      <c r="I24" s="3" t="s">
        <v>20</v>
      </c>
      <c r="J24">
        <v>-1962.0066872661193</v>
      </c>
      <c r="K24">
        <v>2</v>
      </c>
      <c r="L24" s="3" t="s">
        <v>21</v>
      </c>
      <c r="M24">
        <v>120</v>
      </c>
      <c r="N24">
        <v>120</v>
      </c>
      <c r="O24">
        <v>0</v>
      </c>
      <c r="P24">
        <v>27602</v>
      </c>
      <c r="Q24">
        <v>27602</v>
      </c>
      <c r="R24" s="1">
        <v>3.0092592592592595E-4</v>
      </c>
    </row>
    <row r="25" spans="1:18" x14ac:dyDescent="0.25">
      <c r="A25" s="3" t="s">
        <v>65</v>
      </c>
      <c r="B25">
        <v>100</v>
      </c>
      <c r="C25" s="3" t="s">
        <v>19</v>
      </c>
      <c r="D25">
        <v>1</v>
      </c>
      <c r="E25">
        <v>1</v>
      </c>
      <c r="F25">
        <v>0</v>
      </c>
      <c r="G25">
        <v>136</v>
      </c>
      <c r="H25">
        <v>1</v>
      </c>
      <c r="I25" s="3" t="s">
        <v>20</v>
      </c>
      <c r="J25">
        <v>-3742.5083854429381</v>
      </c>
      <c r="K25">
        <v>4</v>
      </c>
      <c r="L25" s="3" t="s">
        <v>21</v>
      </c>
      <c r="M25">
        <v>136</v>
      </c>
      <c r="N25">
        <v>136</v>
      </c>
      <c r="O25">
        <v>0</v>
      </c>
      <c r="P25">
        <v>38293</v>
      </c>
      <c r="Q25">
        <v>38293</v>
      </c>
      <c r="R25" s="1">
        <v>4.2824074074074075E-4</v>
      </c>
    </row>
    <row r="26" spans="1:18" x14ac:dyDescent="0.25">
      <c r="A26" s="3" t="s">
        <v>66</v>
      </c>
      <c r="B26">
        <v>100</v>
      </c>
      <c r="C26" s="3" t="s">
        <v>19</v>
      </c>
      <c r="D26">
        <v>1</v>
      </c>
      <c r="E26">
        <v>1</v>
      </c>
      <c r="F26">
        <v>0</v>
      </c>
      <c r="G26">
        <v>47</v>
      </c>
      <c r="H26">
        <v>1</v>
      </c>
      <c r="I26" s="3" t="s">
        <v>20</v>
      </c>
      <c r="J26">
        <v>-1818.6377939729189</v>
      </c>
      <c r="K26">
        <v>2</v>
      </c>
      <c r="L26" s="3" t="s">
        <v>21</v>
      </c>
      <c r="M26">
        <v>47</v>
      </c>
      <c r="N26">
        <v>47</v>
      </c>
      <c r="O26">
        <v>0</v>
      </c>
      <c r="P26">
        <v>20354</v>
      </c>
      <c r="Q26">
        <v>20354</v>
      </c>
      <c r="R26" s="1">
        <v>2.3148148148148147E-5</v>
      </c>
    </row>
    <row r="27" spans="1:18" x14ac:dyDescent="0.25">
      <c r="A27" s="3" t="s">
        <v>67</v>
      </c>
      <c r="B27">
        <v>100</v>
      </c>
      <c r="C27" s="3" t="s">
        <v>19</v>
      </c>
      <c r="D27">
        <v>1</v>
      </c>
      <c r="E27">
        <v>1</v>
      </c>
      <c r="F27">
        <v>0</v>
      </c>
      <c r="G27">
        <v>44</v>
      </c>
      <c r="H27">
        <v>1</v>
      </c>
      <c r="I27" s="3" t="s">
        <v>20</v>
      </c>
      <c r="J27">
        <v>-1824.3841219220772</v>
      </c>
      <c r="K27">
        <v>2</v>
      </c>
      <c r="L27" s="3" t="s">
        <v>21</v>
      </c>
      <c r="M27">
        <v>44</v>
      </c>
      <c r="N27">
        <v>44</v>
      </c>
      <c r="O27">
        <v>0</v>
      </c>
      <c r="P27">
        <v>26068</v>
      </c>
      <c r="Q27">
        <v>26068</v>
      </c>
      <c r="R27" s="1">
        <v>2.3148148148148147E-5</v>
      </c>
    </row>
    <row r="28" spans="1:18" x14ac:dyDescent="0.25">
      <c r="A28" s="3" t="s">
        <v>68</v>
      </c>
      <c r="B28">
        <v>100</v>
      </c>
      <c r="C28" s="3" t="s">
        <v>19</v>
      </c>
      <c r="D28">
        <v>1</v>
      </c>
      <c r="E28">
        <v>1</v>
      </c>
      <c r="F28">
        <v>0</v>
      </c>
      <c r="G28">
        <v>43</v>
      </c>
      <c r="H28">
        <v>1</v>
      </c>
      <c r="I28" s="3" t="s">
        <v>20</v>
      </c>
      <c r="J28">
        <v>-1821.6355523341415</v>
      </c>
      <c r="K28">
        <v>2</v>
      </c>
      <c r="L28" s="3" t="s">
        <v>21</v>
      </c>
      <c r="M28">
        <v>43</v>
      </c>
      <c r="N28">
        <v>43</v>
      </c>
      <c r="O28">
        <v>0</v>
      </c>
      <c r="P28">
        <v>24778</v>
      </c>
      <c r="Q28">
        <v>24778</v>
      </c>
      <c r="R28" s="1">
        <v>2.3148148148148147E-5</v>
      </c>
    </row>
    <row r="29" spans="1:18" x14ac:dyDescent="0.25">
      <c r="A29" s="3" t="s">
        <v>69</v>
      </c>
      <c r="B29">
        <v>100</v>
      </c>
      <c r="C29" s="3" t="s">
        <v>19</v>
      </c>
      <c r="D29">
        <v>1</v>
      </c>
      <c r="E29">
        <v>1</v>
      </c>
      <c r="F29">
        <v>0</v>
      </c>
      <c r="G29">
        <v>257</v>
      </c>
      <c r="H29">
        <v>1</v>
      </c>
      <c r="I29" s="3" t="s">
        <v>20</v>
      </c>
      <c r="J29">
        <v>-3635.6298818612645</v>
      </c>
      <c r="K29">
        <v>4</v>
      </c>
      <c r="L29" s="3" t="s">
        <v>21</v>
      </c>
      <c r="M29">
        <v>257</v>
      </c>
      <c r="N29">
        <v>257</v>
      </c>
      <c r="O29">
        <v>0</v>
      </c>
      <c r="P29">
        <v>66497</v>
      </c>
      <c r="Q29">
        <v>66497</v>
      </c>
      <c r="R29" s="1">
        <v>1.8749999999999999E-3</v>
      </c>
    </row>
    <row r="30" spans="1:18" x14ac:dyDescent="0.25">
      <c r="A30" s="3" t="s">
        <v>70</v>
      </c>
      <c r="B30">
        <v>100</v>
      </c>
      <c r="C30" s="3" t="s">
        <v>19</v>
      </c>
      <c r="D30">
        <v>1</v>
      </c>
      <c r="E30">
        <v>1</v>
      </c>
      <c r="F30">
        <v>0</v>
      </c>
      <c r="G30">
        <v>246</v>
      </c>
      <c r="H30">
        <v>1</v>
      </c>
      <c r="I30" s="3" t="s">
        <v>20</v>
      </c>
      <c r="J30">
        <v>-2764.1544446309777</v>
      </c>
      <c r="K30">
        <v>3</v>
      </c>
      <c r="L30" s="3" t="s">
        <v>21</v>
      </c>
      <c r="M30">
        <v>246</v>
      </c>
      <c r="N30">
        <v>246</v>
      </c>
      <c r="O30">
        <v>0</v>
      </c>
      <c r="P30">
        <v>60100</v>
      </c>
      <c r="Q30">
        <v>60100</v>
      </c>
      <c r="R30" s="1">
        <v>2.5810185185185185E-3</v>
      </c>
    </row>
    <row r="31" spans="1:18" x14ac:dyDescent="0.25">
      <c r="A31" s="3" t="s">
        <v>71</v>
      </c>
      <c r="B31">
        <v>100</v>
      </c>
      <c r="C31" s="3" t="s">
        <v>19</v>
      </c>
      <c r="D31">
        <v>1</v>
      </c>
      <c r="E31">
        <v>1</v>
      </c>
      <c r="F31">
        <v>0</v>
      </c>
      <c r="G31">
        <v>247</v>
      </c>
      <c r="H31">
        <v>1</v>
      </c>
      <c r="I31" s="3" t="s">
        <v>20</v>
      </c>
      <c r="J31">
        <v>-2768.6028642230726</v>
      </c>
      <c r="K31">
        <v>3</v>
      </c>
      <c r="L31" s="3" t="s">
        <v>21</v>
      </c>
      <c r="M31">
        <v>247</v>
      </c>
      <c r="N31">
        <v>247</v>
      </c>
      <c r="O31">
        <v>0</v>
      </c>
      <c r="P31">
        <v>62713</v>
      </c>
      <c r="Q31">
        <v>62713</v>
      </c>
      <c r="R31" s="1">
        <v>2.2453703703703702E-3</v>
      </c>
    </row>
    <row r="32" spans="1:18" x14ac:dyDescent="0.25">
      <c r="A32" s="3" t="s">
        <v>72</v>
      </c>
      <c r="B32">
        <v>100</v>
      </c>
      <c r="C32" s="3" t="s">
        <v>19</v>
      </c>
      <c r="D32">
        <v>1</v>
      </c>
      <c r="E32">
        <v>1</v>
      </c>
      <c r="F32">
        <v>0</v>
      </c>
      <c r="G32">
        <v>94</v>
      </c>
      <c r="H32">
        <v>1</v>
      </c>
      <c r="I32" s="3" t="s">
        <v>20</v>
      </c>
      <c r="J32">
        <v>-2752.2629264346665</v>
      </c>
      <c r="K32">
        <v>3</v>
      </c>
      <c r="L32" s="3" t="s">
        <v>21</v>
      </c>
      <c r="M32">
        <v>94</v>
      </c>
      <c r="N32">
        <v>94</v>
      </c>
      <c r="O32">
        <v>0</v>
      </c>
      <c r="P32">
        <v>39878</v>
      </c>
      <c r="Q32">
        <v>39878</v>
      </c>
      <c r="R32" s="1">
        <v>1.273148148148148E-4</v>
      </c>
    </row>
    <row r="33" spans="1:18" x14ac:dyDescent="0.25">
      <c r="A33" s="3" t="s">
        <v>73</v>
      </c>
      <c r="B33">
        <v>100</v>
      </c>
      <c r="C33" s="3" t="s">
        <v>19</v>
      </c>
      <c r="D33">
        <v>1</v>
      </c>
      <c r="E33">
        <v>1</v>
      </c>
      <c r="F33">
        <v>0</v>
      </c>
      <c r="G33">
        <v>98</v>
      </c>
      <c r="H33">
        <v>1</v>
      </c>
      <c r="I33" s="3" t="s">
        <v>20</v>
      </c>
      <c r="J33">
        <v>-3608.9231870207987</v>
      </c>
      <c r="K33">
        <v>4</v>
      </c>
      <c r="L33" s="3" t="s">
        <v>21</v>
      </c>
      <c r="M33">
        <v>98</v>
      </c>
      <c r="N33">
        <v>98</v>
      </c>
      <c r="O33">
        <v>0</v>
      </c>
      <c r="P33">
        <v>44060</v>
      </c>
      <c r="Q33">
        <v>44060</v>
      </c>
      <c r="R33" s="1">
        <v>1.273148148148148E-4</v>
      </c>
    </row>
    <row r="34" spans="1:18" x14ac:dyDescent="0.25">
      <c r="A34" s="3" t="s">
        <v>74</v>
      </c>
      <c r="B34">
        <v>100</v>
      </c>
      <c r="C34" s="3" t="s">
        <v>19</v>
      </c>
      <c r="D34">
        <v>1</v>
      </c>
      <c r="E34">
        <v>1</v>
      </c>
      <c r="F34">
        <v>0</v>
      </c>
      <c r="G34">
        <v>98</v>
      </c>
      <c r="H34">
        <v>1</v>
      </c>
      <c r="I34" s="3" t="s">
        <v>20</v>
      </c>
      <c r="J34">
        <v>-3649.5083937436984</v>
      </c>
      <c r="K34">
        <v>4</v>
      </c>
      <c r="L34" s="3" t="s">
        <v>21</v>
      </c>
      <c r="M34">
        <v>98</v>
      </c>
      <c r="N34">
        <v>98</v>
      </c>
      <c r="O34">
        <v>0</v>
      </c>
      <c r="P34">
        <v>50492</v>
      </c>
      <c r="Q34">
        <v>50492</v>
      </c>
      <c r="R34" s="1">
        <v>1.273148148148148E-4</v>
      </c>
    </row>
    <row r="35" spans="1:18" x14ac:dyDescent="0.25">
      <c r="A35" s="3" t="s">
        <v>75</v>
      </c>
      <c r="B35">
        <v>100</v>
      </c>
      <c r="C35" s="3" t="s">
        <v>19</v>
      </c>
      <c r="D35">
        <v>1</v>
      </c>
      <c r="E35">
        <v>1</v>
      </c>
      <c r="F35">
        <v>0</v>
      </c>
      <c r="G35">
        <v>416</v>
      </c>
      <c r="H35">
        <v>1</v>
      </c>
      <c r="I35" s="3" t="s">
        <v>20</v>
      </c>
      <c r="J35">
        <v>-9276.9688342378104</v>
      </c>
      <c r="K35">
        <v>10</v>
      </c>
      <c r="L35" s="3" t="s">
        <v>21</v>
      </c>
      <c r="M35">
        <v>416</v>
      </c>
      <c r="N35">
        <v>416</v>
      </c>
      <c r="O35">
        <v>0</v>
      </c>
      <c r="P35">
        <v>143267</v>
      </c>
      <c r="Q35">
        <v>143267</v>
      </c>
      <c r="R35" s="1">
        <v>4.1435185185185186E-3</v>
      </c>
    </row>
    <row r="36" spans="1:18" x14ac:dyDescent="0.25">
      <c r="A36" s="3" t="s">
        <v>76</v>
      </c>
      <c r="B36">
        <v>100</v>
      </c>
      <c r="C36" s="3" t="s">
        <v>19</v>
      </c>
      <c r="D36">
        <v>1</v>
      </c>
      <c r="E36">
        <v>1</v>
      </c>
      <c r="F36">
        <v>0</v>
      </c>
      <c r="G36">
        <v>398</v>
      </c>
      <c r="H36">
        <v>1</v>
      </c>
      <c r="I36" s="3" t="s">
        <v>20</v>
      </c>
      <c r="J36">
        <v>-8386.9029689888921</v>
      </c>
      <c r="K36">
        <v>9</v>
      </c>
      <c r="L36" s="3" t="s">
        <v>21</v>
      </c>
      <c r="M36">
        <v>398</v>
      </c>
      <c r="N36">
        <v>398</v>
      </c>
      <c r="O36">
        <v>0</v>
      </c>
      <c r="P36">
        <v>133751</v>
      </c>
      <c r="Q36">
        <v>133751</v>
      </c>
      <c r="R36" s="1">
        <v>3.2175925925925926E-3</v>
      </c>
    </row>
    <row r="37" spans="1:18" x14ac:dyDescent="0.25">
      <c r="A37" s="3" t="s">
        <v>77</v>
      </c>
      <c r="B37">
        <v>100</v>
      </c>
      <c r="C37" s="3" t="s">
        <v>19</v>
      </c>
      <c r="D37">
        <v>1</v>
      </c>
      <c r="E37">
        <v>1</v>
      </c>
      <c r="F37">
        <v>0</v>
      </c>
      <c r="G37">
        <v>388</v>
      </c>
      <c r="H37">
        <v>1</v>
      </c>
      <c r="I37" s="3" t="s">
        <v>20</v>
      </c>
      <c r="J37">
        <v>-8324.7166953852502</v>
      </c>
      <c r="K37">
        <v>9</v>
      </c>
      <c r="L37" s="3" t="s">
        <v>21</v>
      </c>
      <c r="M37">
        <v>388</v>
      </c>
      <c r="N37">
        <v>388</v>
      </c>
      <c r="O37">
        <v>0</v>
      </c>
      <c r="P37">
        <v>120312</v>
      </c>
      <c r="Q37">
        <v>120312</v>
      </c>
      <c r="R37" s="1">
        <v>3.6342592592592594E-3</v>
      </c>
    </row>
    <row r="38" spans="1:18" x14ac:dyDescent="0.25">
      <c r="A38" s="3" t="s">
        <v>78</v>
      </c>
      <c r="B38">
        <v>100</v>
      </c>
      <c r="C38" s="3" t="s">
        <v>19</v>
      </c>
      <c r="D38">
        <v>1</v>
      </c>
      <c r="E38">
        <v>1</v>
      </c>
      <c r="F38">
        <v>0</v>
      </c>
      <c r="G38">
        <v>210</v>
      </c>
      <c r="H38">
        <v>1</v>
      </c>
      <c r="I38" s="3" t="s">
        <v>20</v>
      </c>
      <c r="J38">
        <v>-3610.4345128940731</v>
      </c>
      <c r="K38">
        <v>4</v>
      </c>
      <c r="L38" s="3" t="s">
        <v>21</v>
      </c>
      <c r="M38">
        <v>210</v>
      </c>
      <c r="N38">
        <v>210</v>
      </c>
      <c r="O38">
        <v>0</v>
      </c>
      <c r="P38">
        <v>52073</v>
      </c>
      <c r="Q38">
        <v>52073</v>
      </c>
      <c r="R38" s="1">
        <v>1.1111111111111111E-3</v>
      </c>
    </row>
    <row r="39" spans="1:18" x14ac:dyDescent="0.25">
      <c r="A39" s="3" t="s">
        <v>79</v>
      </c>
      <c r="B39">
        <v>100</v>
      </c>
      <c r="C39" s="3" t="s">
        <v>19</v>
      </c>
      <c r="D39">
        <v>1</v>
      </c>
      <c r="E39">
        <v>1</v>
      </c>
      <c r="F39">
        <v>0</v>
      </c>
      <c r="G39">
        <v>201</v>
      </c>
      <c r="H39">
        <v>1</v>
      </c>
      <c r="I39" s="3" t="s">
        <v>20</v>
      </c>
      <c r="J39">
        <v>-2752.2405880032197</v>
      </c>
      <c r="K39">
        <v>3</v>
      </c>
      <c r="L39" s="3" t="s">
        <v>21</v>
      </c>
      <c r="M39">
        <v>201</v>
      </c>
      <c r="N39">
        <v>201</v>
      </c>
      <c r="O39">
        <v>0</v>
      </c>
      <c r="P39">
        <v>50089</v>
      </c>
      <c r="Q39">
        <v>50089</v>
      </c>
      <c r="R39" s="1">
        <v>1.3194444444444445E-3</v>
      </c>
    </row>
    <row r="40" spans="1:18" x14ac:dyDescent="0.25">
      <c r="A40" s="3" t="s">
        <v>80</v>
      </c>
      <c r="B40">
        <v>100</v>
      </c>
      <c r="C40" s="3" t="s">
        <v>19</v>
      </c>
      <c r="D40">
        <v>1</v>
      </c>
      <c r="E40">
        <v>1</v>
      </c>
      <c r="F40">
        <v>0</v>
      </c>
      <c r="G40">
        <v>215</v>
      </c>
      <c r="H40">
        <v>1</v>
      </c>
      <c r="I40" s="3" t="s">
        <v>20</v>
      </c>
      <c r="J40">
        <v>-2750.028865092956</v>
      </c>
      <c r="K40">
        <v>3</v>
      </c>
      <c r="L40" s="3" t="s">
        <v>21</v>
      </c>
      <c r="M40">
        <v>215</v>
      </c>
      <c r="N40">
        <v>215</v>
      </c>
      <c r="O40">
        <v>0</v>
      </c>
      <c r="P40">
        <v>49818</v>
      </c>
      <c r="Q40">
        <v>49818</v>
      </c>
      <c r="R40" s="1">
        <v>1.8055555555555555E-3</v>
      </c>
    </row>
    <row r="41" spans="1:18" x14ac:dyDescent="0.25">
      <c r="A41" s="3" t="s">
        <v>81</v>
      </c>
      <c r="B41">
        <v>100</v>
      </c>
      <c r="C41" s="3" t="s">
        <v>19</v>
      </c>
      <c r="D41">
        <v>1</v>
      </c>
      <c r="E41">
        <v>1</v>
      </c>
      <c r="F41">
        <v>0</v>
      </c>
      <c r="G41">
        <v>116</v>
      </c>
      <c r="H41">
        <v>1</v>
      </c>
      <c r="I41" s="3" t="s">
        <v>20</v>
      </c>
      <c r="J41">
        <v>-1784.5096093932882</v>
      </c>
      <c r="K41">
        <v>2</v>
      </c>
      <c r="L41" s="3" t="s">
        <v>21</v>
      </c>
      <c r="M41">
        <v>116</v>
      </c>
      <c r="N41">
        <v>116</v>
      </c>
      <c r="O41">
        <v>0</v>
      </c>
      <c r="P41">
        <v>17642</v>
      </c>
      <c r="Q41">
        <v>17642</v>
      </c>
      <c r="R41" s="1">
        <v>4.5138888888888887E-4</v>
      </c>
    </row>
    <row r="42" spans="1:18" x14ac:dyDescent="0.25">
      <c r="A42" s="3" t="s">
        <v>82</v>
      </c>
      <c r="B42">
        <v>100</v>
      </c>
      <c r="C42" s="3" t="s">
        <v>19</v>
      </c>
      <c r="D42">
        <v>1</v>
      </c>
      <c r="E42">
        <v>1</v>
      </c>
      <c r="F42">
        <v>0</v>
      </c>
      <c r="G42">
        <v>130</v>
      </c>
      <c r="H42">
        <v>1</v>
      </c>
      <c r="I42" s="3" t="s">
        <v>20</v>
      </c>
      <c r="J42">
        <v>-1782.5280528034441</v>
      </c>
      <c r="K42">
        <v>2</v>
      </c>
      <c r="L42" s="3" t="s">
        <v>21</v>
      </c>
      <c r="M42">
        <v>130</v>
      </c>
      <c r="N42">
        <v>130</v>
      </c>
      <c r="O42">
        <v>0</v>
      </c>
      <c r="P42">
        <v>18893</v>
      </c>
      <c r="Q42">
        <v>18893</v>
      </c>
      <c r="R42" s="1">
        <v>6.3657407407407413E-4</v>
      </c>
    </row>
    <row r="43" spans="1:18" x14ac:dyDescent="0.25">
      <c r="A43" s="3" t="s">
        <v>83</v>
      </c>
      <c r="B43">
        <v>100</v>
      </c>
      <c r="C43" s="3" t="s">
        <v>19</v>
      </c>
      <c r="D43">
        <v>1</v>
      </c>
      <c r="E43">
        <v>1</v>
      </c>
      <c r="F43">
        <v>0</v>
      </c>
      <c r="G43">
        <v>105</v>
      </c>
      <c r="H43">
        <v>1</v>
      </c>
      <c r="I43" s="3" t="s">
        <v>20</v>
      </c>
      <c r="J43">
        <v>-931.92765154083679</v>
      </c>
      <c r="K43">
        <v>1</v>
      </c>
      <c r="L43" s="3" t="s">
        <v>21</v>
      </c>
      <c r="M43">
        <v>105</v>
      </c>
      <c r="N43">
        <v>105</v>
      </c>
      <c r="O43">
        <v>0</v>
      </c>
      <c r="P43">
        <v>16005</v>
      </c>
      <c r="Q43">
        <v>16005</v>
      </c>
      <c r="R43" s="1">
        <v>5.2083333333333333E-4</v>
      </c>
    </row>
    <row r="44" spans="1:18" x14ac:dyDescent="0.25">
      <c r="A44" s="3" t="s">
        <v>84</v>
      </c>
      <c r="B44">
        <v>100</v>
      </c>
      <c r="C44" s="3" t="s">
        <v>19</v>
      </c>
      <c r="D44">
        <v>1</v>
      </c>
      <c r="E44">
        <v>1</v>
      </c>
      <c r="F44">
        <v>0</v>
      </c>
      <c r="G44">
        <v>432</v>
      </c>
      <c r="H44">
        <v>1</v>
      </c>
      <c r="I44" s="3" t="s">
        <v>20</v>
      </c>
      <c r="J44">
        <v>-5612.0300718721001</v>
      </c>
      <c r="K44">
        <v>6</v>
      </c>
      <c r="L44" s="3" t="s">
        <v>21</v>
      </c>
      <c r="M44">
        <v>432</v>
      </c>
      <c r="N44">
        <v>432</v>
      </c>
      <c r="O44">
        <v>0</v>
      </c>
      <c r="P44">
        <v>96793</v>
      </c>
      <c r="Q44">
        <v>96793</v>
      </c>
      <c r="R44" s="1">
        <v>6.828703703703704E-3</v>
      </c>
    </row>
    <row r="45" spans="1:18" x14ac:dyDescent="0.25">
      <c r="A45" s="3" t="s">
        <v>85</v>
      </c>
      <c r="B45">
        <v>100</v>
      </c>
      <c r="C45" s="3" t="s">
        <v>19</v>
      </c>
      <c r="D45">
        <v>1</v>
      </c>
      <c r="E45">
        <v>1</v>
      </c>
      <c r="F45">
        <v>0</v>
      </c>
      <c r="G45">
        <v>429</v>
      </c>
      <c r="H45">
        <v>1</v>
      </c>
      <c r="I45" s="3" t="s">
        <v>20</v>
      </c>
      <c r="J45">
        <v>-6499.3450410507712</v>
      </c>
      <c r="K45">
        <v>7</v>
      </c>
      <c r="L45" s="3" t="s">
        <v>21</v>
      </c>
      <c r="M45">
        <v>429</v>
      </c>
      <c r="N45">
        <v>429</v>
      </c>
      <c r="O45">
        <v>0</v>
      </c>
      <c r="P45">
        <v>104186</v>
      </c>
      <c r="Q45">
        <v>104186</v>
      </c>
      <c r="R45" s="1">
        <v>5.8449074074074072E-3</v>
      </c>
    </row>
    <row r="46" spans="1:18" x14ac:dyDescent="0.25">
      <c r="A46" s="3" t="s">
        <v>86</v>
      </c>
      <c r="B46">
        <v>100</v>
      </c>
      <c r="C46" s="3" t="s">
        <v>19</v>
      </c>
      <c r="D46">
        <v>1</v>
      </c>
      <c r="E46">
        <v>1</v>
      </c>
      <c r="F46">
        <v>0</v>
      </c>
      <c r="G46">
        <v>400</v>
      </c>
      <c r="H46">
        <v>1</v>
      </c>
      <c r="I46" s="3" t="s">
        <v>20</v>
      </c>
      <c r="J46">
        <v>-6459.0391278326861</v>
      </c>
      <c r="K46">
        <v>7</v>
      </c>
      <c r="L46" s="3" t="s">
        <v>21</v>
      </c>
      <c r="M46">
        <v>400</v>
      </c>
      <c r="N46">
        <v>400</v>
      </c>
      <c r="O46">
        <v>0</v>
      </c>
      <c r="P46">
        <v>92901</v>
      </c>
      <c r="Q46">
        <v>92901</v>
      </c>
      <c r="R46" s="1">
        <v>5.3125000000000004E-3</v>
      </c>
    </row>
    <row r="47" spans="1:18" x14ac:dyDescent="0.25">
      <c r="A47" s="3" t="s">
        <v>87</v>
      </c>
      <c r="B47">
        <v>100</v>
      </c>
      <c r="C47" s="3" t="s">
        <v>19</v>
      </c>
      <c r="D47">
        <v>1</v>
      </c>
      <c r="E47">
        <v>1</v>
      </c>
      <c r="F47">
        <v>0</v>
      </c>
      <c r="G47">
        <v>202</v>
      </c>
      <c r="H47">
        <v>1</v>
      </c>
      <c r="I47" s="3" t="s">
        <v>20</v>
      </c>
      <c r="J47">
        <v>-1907.8199973768701</v>
      </c>
      <c r="K47">
        <v>2</v>
      </c>
      <c r="L47" s="3" t="s">
        <v>21</v>
      </c>
      <c r="M47">
        <v>202</v>
      </c>
      <c r="N47">
        <v>202</v>
      </c>
      <c r="O47">
        <v>0</v>
      </c>
      <c r="P47">
        <v>36219</v>
      </c>
      <c r="Q47">
        <v>36219</v>
      </c>
      <c r="R47" s="1">
        <v>1.4351851851851852E-3</v>
      </c>
    </row>
    <row r="48" spans="1:18" x14ac:dyDescent="0.25">
      <c r="A48" s="3" t="s">
        <v>88</v>
      </c>
      <c r="B48">
        <v>100</v>
      </c>
      <c r="C48" s="3" t="s">
        <v>19</v>
      </c>
      <c r="D48">
        <v>1</v>
      </c>
      <c r="E48">
        <v>1</v>
      </c>
      <c r="F48">
        <v>0</v>
      </c>
      <c r="G48">
        <v>193</v>
      </c>
      <c r="H48">
        <v>1</v>
      </c>
      <c r="I48" s="3" t="s">
        <v>20</v>
      </c>
      <c r="J48">
        <v>-1909.8637115014101</v>
      </c>
      <c r="K48">
        <v>2</v>
      </c>
      <c r="L48" s="3" t="s">
        <v>21</v>
      </c>
      <c r="M48">
        <v>193</v>
      </c>
      <c r="N48">
        <v>193</v>
      </c>
      <c r="O48">
        <v>0</v>
      </c>
      <c r="P48">
        <v>35156</v>
      </c>
      <c r="Q48">
        <v>35156</v>
      </c>
      <c r="R48" s="1">
        <v>1.3773148148148147E-3</v>
      </c>
    </row>
    <row r="49" spans="1:18" x14ac:dyDescent="0.25">
      <c r="A49" s="3" t="s">
        <v>89</v>
      </c>
      <c r="B49">
        <v>100</v>
      </c>
      <c r="C49" s="3" t="s">
        <v>19</v>
      </c>
      <c r="D49">
        <v>1</v>
      </c>
      <c r="E49">
        <v>1</v>
      </c>
      <c r="F49">
        <v>0</v>
      </c>
      <c r="G49">
        <v>205</v>
      </c>
      <c r="H49">
        <v>1</v>
      </c>
      <c r="I49" s="3" t="s">
        <v>20</v>
      </c>
      <c r="J49">
        <v>-2806.5392263069011</v>
      </c>
      <c r="K49">
        <v>3</v>
      </c>
      <c r="L49" s="3" t="s">
        <v>21</v>
      </c>
      <c r="M49">
        <v>205</v>
      </c>
      <c r="N49">
        <v>205</v>
      </c>
      <c r="O49">
        <v>0</v>
      </c>
      <c r="P49">
        <v>38085</v>
      </c>
      <c r="Q49">
        <v>38085</v>
      </c>
      <c r="R49" s="1">
        <v>1.4930555555555556E-3</v>
      </c>
    </row>
    <row r="50" spans="1:18" x14ac:dyDescent="0.25">
      <c r="A50" s="3" t="s">
        <v>90</v>
      </c>
      <c r="B50">
        <v>100</v>
      </c>
      <c r="C50" s="3" t="s">
        <v>19</v>
      </c>
      <c r="D50">
        <v>1</v>
      </c>
      <c r="E50">
        <v>1</v>
      </c>
      <c r="F50">
        <v>0</v>
      </c>
      <c r="G50">
        <v>290</v>
      </c>
      <c r="H50">
        <v>1</v>
      </c>
      <c r="I50" s="3" t="s">
        <v>20</v>
      </c>
      <c r="J50">
        <v>-3607.9893435426575</v>
      </c>
      <c r="K50">
        <v>4</v>
      </c>
      <c r="L50" s="3" t="s">
        <v>21</v>
      </c>
      <c r="M50">
        <v>290</v>
      </c>
      <c r="N50">
        <v>290</v>
      </c>
      <c r="O50">
        <v>0</v>
      </c>
      <c r="P50">
        <v>56474</v>
      </c>
      <c r="Q50">
        <v>56474</v>
      </c>
      <c r="R50" s="1">
        <v>3.2754629629629631E-3</v>
      </c>
    </row>
    <row r="51" spans="1:18" x14ac:dyDescent="0.25">
      <c r="A51" s="3" t="s">
        <v>91</v>
      </c>
      <c r="B51">
        <v>100</v>
      </c>
      <c r="C51" s="3" t="s">
        <v>19</v>
      </c>
      <c r="D51">
        <v>1</v>
      </c>
      <c r="E51">
        <v>1</v>
      </c>
      <c r="F51">
        <v>0</v>
      </c>
      <c r="G51">
        <v>301</v>
      </c>
      <c r="H51">
        <v>1</v>
      </c>
      <c r="I51" s="3" t="s">
        <v>20</v>
      </c>
      <c r="J51">
        <v>-3642.7731576808751</v>
      </c>
      <c r="K51">
        <v>4</v>
      </c>
      <c r="L51" s="3" t="s">
        <v>21</v>
      </c>
      <c r="M51">
        <v>301</v>
      </c>
      <c r="N51">
        <v>301</v>
      </c>
      <c r="O51">
        <v>0</v>
      </c>
      <c r="P51">
        <v>61963</v>
      </c>
      <c r="Q51">
        <v>61963</v>
      </c>
      <c r="R51" s="1">
        <v>4.5370370370370373E-3</v>
      </c>
    </row>
    <row r="52" spans="1:18" x14ac:dyDescent="0.25">
      <c r="A52" s="3" t="s">
        <v>92</v>
      </c>
      <c r="B52">
        <v>100</v>
      </c>
      <c r="C52" s="3" t="s">
        <v>19</v>
      </c>
      <c r="D52">
        <v>1</v>
      </c>
      <c r="E52">
        <v>1</v>
      </c>
      <c r="F52">
        <v>0</v>
      </c>
      <c r="G52">
        <v>300</v>
      </c>
      <c r="H52">
        <v>1</v>
      </c>
      <c r="I52" s="3" t="s">
        <v>20</v>
      </c>
      <c r="J52">
        <v>-3625.8936067932068</v>
      </c>
      <c r="K52">
        <v>4</v>
      </c>
      <c r="L52" s="3" t="s">
        <v>21</v>
      </c>
      <c r="M52">
        <v>300</v>
      </c>
      <c r="N52">
        <v>300</v>
      </c>
      <c r="O52">
        <v>0</v>
      </c>
      <c r="P52">
        <v>60713</v>
      </c>
      <c r="Q52">
        <v>60713</v>
      </c>
      <c r="R52" s="1">
        <v>3.6574074074074074E-3</v>
      </c>
    </row>
    <row r="53" spans="1:18" x14ac:dyDescent="0.25">
      <c r="A53" s="3" t="s">
        <v>93</v>
      </c>
      <c r="B53">
        <v>100</v>
      </c>
      <c r="C53" s="3" t="s">
        <v>19</v>
      </c>
      <c r="D53">
        <v>1</v>
      </c>
      <c r="E53">
        <v>1</v>
      </c>
      <c r="F53">
        <v>0</v>
      </c>
      <c r="G53">
        <v>279</v>
      </c>
      <c r="H53">
        <v>1</v>
      </c>
      <c r="I53" s="3" t="s">
        <v>20</v>
      </c>
      <c r="J53">
        <v>-3712.2346208935614</v>
      </c>
      <c r="K53">
        <v>4</v>
      </c>
      <c r="L53" s="3" t="s">
        <v>21</v>
      </c>
      <c r="M53">
        <v>279</v>
      </c>
      <c r="N53">
        <v>279</v>
      </c>
      <c r="O53">
        <v>0</v>
      </c>
      <c r="P53">
        <v>68581</v>
      </c>
      <c r="Q53">
        <v>68581</v>
      </c>
      <c r="R53" s="1">
        <v>3.0555555555555557E-3</v>
      </c>
    </row>
    <row r="54" spans="1:18" x14ac:dyDescent="0.25">
      <c r="A54" s="3" t="s">
        <v>94</v>
      </c>
      <c r="B54">
        <v>100</v>
      </c>
      <c r="C54" s="3" t="s">
        <v>19</v>
      </c>
      <c r="D54">
        <v>1</v>
      </c>
      <c r="E54">
        <v>1</v>
      </c>
      <c r="F54">
        <v>0</v>
      </c>
      <c r="G54">
        <v>270</v>
      </c>
      <c r="H54">
        <v>1</v>
      </c>
      <c r="I54" s="3" t="s">
        <v>20</v>
      </c>
      <c r="J54">
        <v>-3721.4561601002192</v>
      </c>
      <c r="K54">
        <v>4</v>
      </c>
      <c r="L54" s="3" t="s">
        <v>21</v>
      </c>
      <c r="M54">
        <v>270</v>
      </c>
      <c r="N54">
        <v>270</v>
      </c>
      <c r="O54">
        <v>0</v>
      </c>
      <c r="P54">
        <v>70858</v>
      </c>
      <c r="Q54">
        <v>70858</v>
      </c>
      <c r="R54" s="1">
        <v>2.4189814814814816E-3</v>
      </c>
    </row>
    <row r="55" spans="1:18" x14ac:dyDescent="0.25">
      <c r="A55" s="3" t="s">
        <v>95</v>
      </c>
      <c r="B55">
        <v>100</v>
      </c>
      <c r="C55" s="3" t="s">
        <v>19</v>
      </c>
      <c r="D55">
        <v>1</v>
      </c>
      <c r="E55">
        <v>1</v>
      </c>
      <c r="F55">
        <v>0</v>
      </c>
      <c r="G55">
        <v>244</v>
      </c>
      <c r="H55">
        <v>1</v>
      </c>
      <c r="I55" s="3" t="s">
        <v>20</v>
      </c>
      <c r="J55">
        <v>-3697.0739930475329</v>
      </c>
      <c r="K55">
        <v>4</v>
      </c>
      <c r="L55" s="3" t="s">
        <v>21</v>
      </c>
      <c r="M55">
        <v>244</v>
      </c>
      <c r="N55">
        <v>244</v>
      </c>
      <c r="O55">
        <v>0</v>
      </c>
      <c r="P55">
        <v>67321</v>
      </c>
      <c r="Q55">
        <v>67321</v>
      </c>
      <c r="R55" s="1">
        <v>1.8055555555555555E-3</v>
      </c>
    </row>
    <row r="56" spans="1:18" x14ac:dyDescent="0.25">
      <c r="A56" s="3" t="s">
        <v>96</v>
      </c>
      <c r="B56">
        <v>100</v>
      </c>
      <c r="C56" s="3" t="s">
        <v>19</v>
      </c>
      <c r="D56">
        <v>1</v>
      </c>
      <c r="E56">
        <v>1</v>
      </c>
      <c r="F56">
        <v>0</v>
      </c>
      <c r="G56">
        <v>161</v>
      </c>
      <c r="H56">
        <v>1</v>
      </c>
      <c r="I56" s="3" t="s">
        <v>20</v>
      </c>
      <c r="J56">
        <v>-1850.3255685920885</v>
      </c>
      <c r="K56">
        <v>2</v>
      </c>
      <c r="L56" s="3" t="s">
        <v>21</v>
      </c>
      <c r="M56">
        <v>161</v>
      </c>
      <c r="N56">
        <v>161</v>
      </c>
      <c r="O56">
        <v>0</v>
      </c>
      <c r="P56">
        <v>32808</v>
      </c>
      <c r="Q56">
        <v>32808</v>
      </c>
      <c r="R56" s="1">
        <v>8.9120370370370373E-4</v>
      </c>
    </row>
    <row r="57" spans="1:18" x14ac:dyDescent="0.25">
      <c r="A57" s="3" t="s">
        <v>97</v>
      </c>
      <c r="B57">
        <v>100</v>
      </c>
      <c r="C57" s="3" t="s">
        <v>19</v>
      </c>
      <c r="D57">
        <v>1</v>
      </c>
      <c r="E57">
        <v>1</v>
      </c>
      <c r="F57">
        <v>0</v>
      </c>
      <c r="G57">
        <v>162</v>
      </c>
      <c r="H57">
        <v>1</v>
      </c>
      <c r="I57" s="3" t="s">
        <v>20</v>
      </c>
      <c r="J57">
        <v>-1859.170965721062</v>
      </c>
      <c r="K57">
        <v>2</v>
      </c>
      <c r="L57" s="3" t="s">
        <v>21</v>
      </c>
      <c r="M57">
        <v>162</v>
      </c>
      <c r="N57">
        <v>162</v>
      </c>
      <c r="O57">
        <v>0</v>
      </c>
      <c r="P57">
        <v>32751</v>
      </c>
      <c r="Q57">
        <v>32751</v>
      </c>
      <c r="R57" s="1">
        <v>8.3333333333333339E-4</v>
      </c>
    </row>
    <row r="58" spans="1:18" x14ac:dyDescent="0.25">
      <c r="A58" s="3" t="s">
        <v>98</v>
      </c>
      <c r="B58">
        <v>100</v>
      </c>
      <c r="C58" s="3" t="s">
        <v>19</v>
      </c>
      <c r="D58">
        <v>1</v>
      </c>
      <c r="E58">
        <v>1</v>
      </c>
      <c r="F58">
        <v>0</v>
      </c>
      <c r="G58">
        <v>158</v>
      </c>
      <c r="H58">
        <v>1</v>
      </c>
      <c r="I58" s="3" t="s">
        <v>20</v>
      </c>
      <c r="J58">
        <v>-1848.5740334105117</v>
      </c>
      <c r="K58">
        <v>2</v>
      </c>
      <c r="L58" s="3" t="s">
        <v>21</v>
      </c>
      <c r="M58">
        <v>158</v>
      </c>
      <c r="N58">
        <v>158</v>
      </c>
      <c r="O58">
        <v>0</v>
      </c>
      <c r="P58">
        <v>31051</v>
      </c>
      <c r="Q58">
        <v>31051</v>
      </c>
      <c r="R58" s="1">
        <v>8.3333333333333339E-4</v>
      </c>
    </row>
    <row r="59" spans="1:18" x14ac:dyDescent="0.25">
      <c r="A59" s="3" t="s">
        <v>99</v>
      </c>
      <c r="B59">
        <v>100</v>
      </c>
      <c r="C59" s="3" t="s">
        <v>19</v>
      </c>
      <c r="D59">
        <v>1</v>
      </c>
      <c r="E59">
        <v>1</v>
      </c>
      <c r="F59">
        <v>0</v>
      </c>
      <c r="G59">
        <v>351</v>
      </c>
      <c r="H59">
        <v>1</v>
      </c>
      <c r="I59" s="3" t="s">
        <v>20</v>
      </c>
      <c r="J59">
        <v>-4520.5011334490146</v>
      </c>
      <c r="K59">
        <v>5</v>
      </c>
      <c r="L59" s="3" t="s">
        <v>21</v>
      </c>
      <c r="M59">
        <v>351</v>
      </c>
      <c r="N59">
        <v>351</v>
      </c>
      <c r="O59">
        <v>0</v>
      </c>
      <c r="P59">
        <v>77164</v>
      </c>
      <c r="Q59">
        <v>77164</v>
      </c>
      <c r="R59" s="1">
        <v>4.8379629629629632E-3</v>
      </c>
    </row>
    <row r="60" spans="1:18" x14ac:dyDescent="0.25">
      <c r="A60" s="3" t="s">
        <v>100</v>
      </c>
      <c r="B60">
        <v>100</v>
      </c>
      <c r="C60" s="3" t="s">
        <v>19</v>
      </c>
      <c r="D60">
        <v>1</v>
      </c>
      <c r="E60">
        <v>1</v>
      </c>
      <c r="F60">
        <v>0</v>
      </c>
      <c r="G60">
        <v>382</v>
      </c>
      <c r="H60">
        <v>1</v>
      </c>
      <c r="I60" s="3" t="s">
        <v>20</v>
      </c>
      <c r="J60">
        <v>-4540.5166470194508</v>
      </c>
      <c r="K60">
        <v>5</v>
      </c>
      <c r="L60" s="3" t="s">
        <v>21</v>
      </c>
      <c r="M60">
        <v>382</v>
      </c>
      <c r="N60">
        <v>382</v>
      </c>
      <c r="O60">
        <v>0</v>
      </c>
      <c r="P60">
        <v>77912</v>
      </c>
      <c r="Q60">
        <v>77912</v>
      </c>
      <c r="R60" s="1">
        <v>7.3032407407407404E-3</v>
      </c>
    </row>
    <row r="61" spans="1:18" x14ac:dyDescent="0.25">
      <c r="A61" s="3" t="s">
        <v>101</v>
      </c>
      <c r="B61">
        <v>100</v>
      </c>
      <c r="C61" s="3" t="s">
        <v>19</v>
      </c>
      <c r="D61">
        <v>1</v>
      </c>
      <c r="E61">
        <v>1</v>
      </c>
      <c r="F61">
        <v>0</v>
      </c>
      <c r="G61">
        <v>372</v>
      </c>
      <c r="H61">
        <v>1</v>
      </c>
      <c r="I61" s="3" t="s">
        <v>20</v>
      </c>
      <c r="J61">
        <v>-4551.2793526528321</v>
      </c>
      <c r="K61">
        <v>5</v>
      </c>
      <c r="L61" s="3" t="s">
        <v>21</v>
      </c>
      <c r="M61">
        <v>372</v>
      </c>
      <c r="N61">
        <v>372</v>
      </c>
      <c r="O61">
        <v>0</v>
      </c>
      <c r="P61">
        <v>86964</v>
      </c>
      <c r="Q61">
        <v>86964</v>
      </c>
      <c r="R61" s="1">
        <v>6.2037037037037035E-3</v>
      </c>
    </row>
    <row r="62" spans="1:18" x14ac:dyDescent="0.25">
      <c r="G62">
        <f>SUM(Carriers_stats_split[nuOfPickupLocations_planned])</f>
        <v>12113</v>
      </c>
      <c r="J62">
        <f>SUM(Carriers_stats__2[jSpritScoreSelectedPlan])</f>
        <v>-202572.23265892648</v>
      </c>
      <c r="K62">
        <f>SUM(Carriers_stats__2[nuOfTours])</f>
        <v>219</v>
      </c>
      <c r="M62">
        <f>SUM(Carriers_stats_split[nuOfJobs_planned])</f>
        <v>12113</v>
      </c>
      <c r="R62" s="1">
        <f>SUM(Carriers_stats__2[jspritComputationTime])</f>
        <v>0.10480324074074072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2B58-0D3B-4607-B2BA-B7B85C8C2B37}">
  <dimension ref="A1:R62"/>
  <sheetViews>
    <sheetView topLeftCell="I27" workbookViewId="0">
      <selection activeCell="R63" sqref="R63"/>
    </sheetView>
  </sheetViews>
  <sheetFormatPr defaultRowHeight="15" x14ac:dyDescent="0.25"/>
  <cols>
    <col min="1" max="1" width="32.140625" bestFit="1" customWidth="1"/>
    <col min="2" max="2" width="21.28515625" bestFit="1" customWidth="1"/>
    <col min="3" max="3" width="11.140625" bestFit="1" customWidth="1"/>
    <col min="4" max="4" width="27.42578125" bestFit="1" customWidth="1"/>
    <col min="5" max="5" width="23" bestFit="1" customWidth="1"/>
    <col min="6" max="6" width="31.28515625" bestFit="1" customWidth="1"/>
    <col min="7" max="7" width="30.7109375" bestFit="1" customWidth="1"/>
    <col min="8" max="8" width="32.42578125" bestFit="1" customWidth="1"/>
    <col min="9" max="9" width="27.5703125" bestFit="1" customWidth="1"/>
    <col min="10" max="10" width="24.85546875" bestFit="1" customWidth="1"/>
    <col min="11" max="11" width="12.5703125" bestFit="1" customWidth="1"/>
    <col min="12" max="12" width="10.42578125" bestFit="1" customWidth="1"/>
    <col min="13" max="14" width="20.140625" bestFit="1" customWidth="1"/>
    <col min="15" max="15" width="23.28515625" bestFit="1" customWidth="1"/>
    <col min="16" max="17" width="22.7109375" bestFit="1" customWidth="1"/>
    <col min="18" max="18" width="2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3" t="s">
        <v>42</v>
      </c>
      <c r="B2">
        <v>100</v>
      </c>
      <c r="C2" s="3" t="s">
        <v>19</v>
      </c>
      <c r="D2">
        <v>1</v>
      </c>
      <c r="E2">
        <v>1</v>
      </c>
      <c r="F2">
        <v>0</v>
      </c>
      <c r="G2">
        <v>57</v>
      </c>
      <c r="H2">
        <v>1</v>
      </c>
      <c r="I2" s="3" t="s">
        <v>20</v>
      </c>
      <c r="J2">
        <v>-1862.1873215870501</v>
      </c>
      <c r="K2">
        <v>2</v>
      </c>
      <c r="L2" s="3" t="s">
        <v>21</v>
      </c>
      <c r="M2">
        <v>57</v>
      </c>
      <c r="N2">
        <v>57</v>
      </c>
      <c r="O2">
        <v>0</v>
      </c>
      <c r="P2">
        <v>24991</v>
      </c>
      <c r="Q2">
        <v>24991</v>
      </c>
      <c r="R2" s="1">
        <v>5.7870370370370373E-5</v>
      </c>
    </row>
    <row r="3" spans="1:18" x14ac:dyDescent="0.25">
      <c r="A3" s="3" t="s">
        <v>43</v>
      </c>
      <c r="B3">
        <v>100</v>
      </c>
      <c r="C3" s="3" t="s">
        <v>19</v>
      </c>
      <c r="D3">
        <v>1</v>
      </c>
      <c r="E3">
        <v>1</v>
      </c>
      <c r="F3">
        <v>0</v>
      </c>
      <c r="G3">
        <v>65</v>
      </c>
      <c r="H3">
        <v>1</v>
      </c>
      <c r="I3" s="3" t="s">
        <v>20</v>
      </c>
      <c r="J3">
        <v>-1863.5627669883063</v>
      </c>
      <c r="K3">
        <v>2</v>
      </c>
      <c r="L3" s="3" t="s">
        <v>21</v>
      </c>
      <c r="M3">
        <v>65</v>
      </c>
      <c r="N3">
        <v>65</v>
      </c>
      <c r="O3">
        <v>0</v>
      </c>
      <c r="P3">
        <v>28534</v>
      </c>
      <c r="Q3">
        <v>28534</v>
      </c>
      <c r="R3" s="1">
        <v>8.1018518518518516E-5</v>
      </c>
    </row>
    <row r="4" spans="1:18" x14ac:dyDescent="0.25">
      <c r="A4" s="3" t="s">
        <v>44</v>
      </c>
      <c r="B4">
        <v>100</v>
      </c>
      <c r="C4" s="3" t="s">
        <v>19</v>
      </c>
      <c r="D4">
        <v>1</v>
      </c>
      <c r="E4">
        <v>1</v>
      </c>
      <c r="F4">
        <v>0</v>
      </c>
      <c r="G4">
        <v>58</v>
      </c>
      <c r="H4">
        <v>1</v>
      </c>
      <c r="I4" s="3" t="s">
        <v>20</v>
      </c>
      <c r="J4">
        <v>-1898.4368283901219</v>
      </c>
      <c r="K4">
        <v>2</v>
      </c>
      <c r="L4" s="3" t="s">
        <v>21</v>
      </c>
      <c r="M4">
        <v>58</v>
      </c>
      <c r="N4">
        <v>58</v>
      </c>
      <c r="O4">
        <v>0</v>
      </c>
      <c r="P4">
        <v>26745</v>
      </c>
      <c r="Q4">
        <v>26745</v>
      </c>
      <c r="R4" s="1">
        <v>4.6296296296296294E-5</v>
      </c>
    </row>
    <row r="5" spans="1:18" x14ac:dyDescent="0.25">
      <c r="A5" s="3" t="s">
        <v>45</v>
      </c>
      <c r="B5">
        <v>100</v>
      </c>
      <c r="C5" s="3" t="s">
        <v>19</v>
      </c>
      <c r="D5">
        <v>1</v>
      </c>
      <c r="E5">
        <v>1</v>
      </c>
      <c r="F5">
        <v>0</v>
      </c>
      <c r="G5">
        <v>498</v>
      </c>
      <c r="H5">
        <v>1</v>
      </c>
      <c r="I5" s="3" t="s">
        <v>20</v>
      </c>
      <c r="J5">
        <v>-11341.325407331695</v>
      </c>
      <c r="K5">
        <v>12</v>
      </c>
      <c r="L5" s="3" t="s">
        <v>21</v>
      </c>
      <c r="M5">
        <v>498</v>
      </c>
      <c r="N5">
        <v>498</v>
      </c>
      <c r="O5">
        <v>0</v>
      </c>
      <c r="P5">
        <v>166216</v>
      </c>
      <c r="Q5">
        <v>166216</v>
      </c>
      <c r="R5" s="1">
        <v>5.5787037037037038E-3</v>
      </c>
    </row>
    <row r="6" spans="1:18" x14ac:dyDescent="0.25">
      <c r="A6" s="3" t="s">
        <v>46</v>
      </c>
      <c r="B6">
        <v>100</v>
      </c>
      <c r="C6" s="3" t="s">
        <v>19</v>
      </c>
      <c r="D6">
        <v>1</v>
      </c>
      <c r="E6">
        <v>1</v>
      </c>
      <c r="F6">
        <v>0</v>
      </c>
      <c r="G6">
        <v>261</v>
      </c>
      <c r="H6">
        <v>1</v>
      </c>
      <c r="I6" s="3" t="s">
        <v>20</v>
      </c>
      <c r="J6">
        <v>-5753.891909735994</v>
      </c>
      <c r="K6">
        <v>6</v>
      </c>
      <c r="L6" s="3" t="s">
        <v>21</v>
      </c>
      <c r="M6">
        <v>261</v>
      </c>
      <c r="N6">
        <v>261</v>
      </c>
      <c r="O6">
        <v>0</v>
      </c>
      <c r="P6">
        <v>87255</v>
      </c>
      <c r="Q6">
        <v>87255</v>
      </c>
      <c r="R6" s="1">
        <v>1.1458333333333333E-3</v>
      </c>
    </row>
    <row r="7" spans="1:18" x14ac:dyDescent="0.25">
      <c r="A7" s="3" t="s">
        <v>47</v>
      </c>
      <c r="B7">
        <v>100</v>
      </c>
      <c r="C7" s="3" t="s">
        <v>19</v>
      </c>
      <c r="D7">
        <v>1</v>
      </c>
      <c r="E7">
        <v>1</v>
      </c>
      <c r="F7">
        <v>0</v>
      </c>
      <c r="G7">
        <v>251</v>
      </c>
      <c r="H7">
        <v>1</v>
      </c>
      <c r="I7" s="3" t="s">
        <v>20</v>
      </c>
      <c r="J7">
        <v>-4771.8203074020012</v>
      </c>
      <c r="K7">
        <v>5</v>
      </c>
      <c r="L7" s="3" t="s">
        <v>21</v>
      </c>
      <c r="M7">
        <v>251</v>
      </c>
      <c r="N7">
        <v>251</v>
      </c>
      <c r="O7">
        <v>0</v>
      </c>
      <c r="P7">
        <v>64669</v>
      </c>
      <c r="Q7">
        <v>64669</v>
      </c>
      <c r="R7" s="1">
        <v>1.4236111111111112E-3</v>
      </c>
    </row>
    <row r="8" spans="1:18" x14ac:dyDescent="0.25">
      <c r="A8" s="3" t="s">
        <v>48</v>
      </c>
      <c r="B8">
        <v>100</v>
      </c>
      <c r="C8" s="3" t="s">
        <v>19</v>
      </c>
      <c r="D8">
        <v>1</v>
      </c>
      <c r="E8">
        <v>1</v>
      </c>
      <c r="F8">
        <v>0</v>
      </c>
      <c r="G8">
        <v>233</v>
      </c>
      <c r="H8">
        <v>1</v>
      </c>
      <c r="I8" s="3" t="s">
        <v>20</v>
      </c>
      <c r="J8">
        <v>-3515.6777504546549</v>
      </c>
      <c r="K8">
        <v>4</v>
      </c>
      <c r="L8" s="3" t="s">
        <v>21</v>
      </c>
      <c r="M8">
        <v>233</v>
      </c>
      <c r="N8">
        <v>233</v>
      </c>
      <c r="O8">
        <v>0</v>
      </c>
      <c r="P8">
        <v>64711</v>
      </c>
      <c r="Q8">
        <v>64711</v>
      </c>
      <c r="R8" s="1">
        <v>1.6435185185185185E-3</v>
      </c>
    </row>
    <row r="9" spans="1:18" x14ac:dyDescent="0.25">
      <c r="A9" s="3" t="s">
        <v>49</v>
      </c>
      <c r="B9">
        <v>100</v>
      </c>
      <c r="C9" s="3" t="s">
        <v>19</v>
      </c>
      <c r="D9">
        <v>1</v>
      </c>
      <c r="E9">
        <v>1</v>
      </c>
      <c r="F9">
        <v>0</v>
      </c>
      <c r="G9">
        <v>210</v>
      </c>
      <c r="H9">
        <v>1</v>
      </c>
      <c r="I9" s="3" t="s">
        <v>20</v>
      </c>
      <c r="J9">
        <v>-2702.5536388207065</v>
      </c>
      <c r="K9">
        <v>3</v>
      </c>
      <c r="L9" s="3" t="s">
        <v>21</v>
      </c>
      <c r="M9">
        <v>210</v>
      </c>
      <c r="N9">
        <v>210</v>
      </c>
      <c r="O9">
        <v>0</v>
      </c>
      <c r="P9">
        <v>65235</v>
      </c>
      <c r="Q9">
        <v>65235</v>
      </c>
      <c r="R9" s="1">
        <v>1.2152777777777778E-3</v>
      </c>
    </row>
    <row r="10" spans="1:18" x14ac:dyDescent="0.25">
      <c r="A10" s="3" t="s">
        <v>50</v>
      </c>
      <c r="B10">
        <v>100</v>
      </c>
      <c r="C10" s="3" t="s">
        <v>19</v>
      </c>
      <c r="D10">
        <v>1</v>
      </c>
      <c r="E10">
        <v>1</v>
      </c>
      <c r="F10">
        <v>0</v>
      </c>
      <c r="G10">
        <v>121</v>
      </c>
      <c r="H10">
        <v>1</v>
      </c>
      <c r="I10" s="3" t="s">
        <v>20</v>
      </c>
      <c r="J10">
        <v>-1778.7556858230791</v>
      </c>
      <c r="K10">
        <v>2</v>
      </c>
      <c r="L10" s="3" t="s">
        <v>21</v>
      </c>
      <c r="M10">
        <v>121</v>
      </c>
      <c r="N10">
        <v>121</v>
      </c>
      <c r="O10">
        <v>0</v>
      </c>
      <c r="P10">
        <v>39954</v>
      </c>
      <c r="Q10">
        <v>39954</v>
      </c>
      <c r="R10" s="1">
        <v>4.2824074074074075E-4</v>
      </c>
    </row>
    <row r="11" spans="1:18" x14ac:dyDescent="0.25">
      <c r="A11" s="3" t="s">
        <v>51</v>
      </c>
      <c r="B11">
        <v>100</v>
      </c>
      <c r="C11" s="3" t="s">
        <v>19</v>
      </c>
      <c r="D11">
        <v>1</v>
      </c>
      <c r="E11">
        <v>1</v>
      </c>
      <c r="F11">
        <v>0</v>
      </c>
      <c r="G11">
        <v>24</v>
      </c>
      <c r="H11">
        <v>1</v>
      </c>
      <c r="I11" s="3" t="s">
        <v>20</v>
      </c>
      <c r="J11">
        <v>-875.6435462802142</v>
      </c>
      <c r="K11">
        <v>1</v>
      </c>
      <c r="L11" s="3" t="s">
        <v>21</v>
      </c>
      <c r="M11">
        <v>24</v>
      </c>
      <c r="N11">
        <v>24</v>
      </c>
      <c r="O11">
        <v>0</v>
      </c>
      <c r="P11">
        <v>11183</v>
      </c>
      <c r="Q11">
        <v>11183</v>
      </c>
      <c r="R11" s="1">
        <v>0</v>
      </c>
    </row>
    <row r="12" spans="1:18" x14ac:dyDescent="0.25">
      <c r="A12" s="3" t="s">
        <v>52</v>
      </c>
      <c r="B12">
        <v>100</v>
      </c>
      <c r="C12" s="3" t="s">
        <v>19</v>
      </c>
      <c r="D12">
        <v>1</v>
      </c>
      <c r="E12">
        <v>1</v>
      </c>
      <c r="F12">
        <v>0</v>
      </c>
      <c r="G12">
        <v>22</v>
      </c>
      <c r="H12">
        <v>1</v>
      </c>
      <c r="I12" s="3" t="s">
        <v>20</v>
      </c>
      <c r="J12">
        <v>-876.7772747587469</v>
      </c>
      <c r="K12">
        <v>1</v>
      </c>
      <c r="L12" s="3" t="s">
        <v>21</v>
      </c>
      <c r="M12">
        <v>22</v>
      </c>
      <c r="N12">
        <v>22</v>
      </c>
      <c r="O12">
        <v>0</v>
      </c>
      <c r="P12">
        <v>11125</v>
      </c>
      <c r="Q12">
        <v>11125</v>
      </c>
      <c r="R12" s="1">
        <v>0</v>
      </c>
    </row>
    <row r="13" spans="1:18" x14ac:dyDescent="0.25">
      <c r="A13" s="3" t="s">
        <v>53</v>
      </c>
      <c r="B13">
        <v>100</v>
      </c>
      <c r="C13" s="3" t="s">
        <v>19</v>
      </c>
      <c r="D13">
        <v>1</v>
      </c>
      <c r="E13">
        <v>1</v>
      </c>
      <c r="F13">
        <v>0</v>
      </c>
      <c r="G13">
        <v>32</v>
      </c>
      <c r="H13">
        <v>1</v>
      </c>
      <c r="I13" s="3" t="s">
        <v>20</v>
      </c>
      <c r="J13">
        <v>-895.19877371432551</v>
      </c>
      <c r="K13">
        <v>1</v>
      </c>
      <c r="L13" s="3" t="s">
        <v>21</v>
      </c>
      <c r="M13">
        <v>32</v>
      </c>
      <c r="N13">
        <v>32</v>
      </c>
      <c r="O13">
        <v>0</v>
      </c>
      <c r="P13">
        <v>14612</v>
      </c>
      <c r="Q13">
        <v>14612</v>
      </c>
      <c r="R13" s="1">
        <v>1.1574074074074073E-5</v>
      </c>
    </row>
    <row r="14" spans="1:18" x14ac:dyDescent="0.25">
      <c r="A14" s="3" t="s">
        <v>54</v>
      </c>
      <c r="B14">
        <v>100</v>
      </c>
      <c r="C14" s="3" t="s">
        <v>19</v>
      </c>
      <c r="D14">
        <v>1</v>
      </c>
      <c r="E14">
        <v>1</v>
      </c>
      <c r="F14">
        <v>0</v>
      </c>
      <c r="G14">
        <v>98</v>
      </c>
      <c r="H14">
        <v>1</v>
      </c>
      <c r="I14" s="3" t="s">
        <v>20</v>
      </c>
      <c r="J14">
        <v>-906.2132483311841</v>
      </c>
      <c r="K14">
        <v>1</v>
      </c>
      <c r="L14" s="3" t="s">
        <v>21</v>
      </c>
      <c r="M14">
        <v>98</v>
      </c>
      <c r="N14">
        <v>98</v>
      </c>
      <c r="O14">
        <v>0</v>
      </c>
      <c r="P14">
        <v>10386</v>
      </c>
      <c r="Q14">
        <v>10386</v>
      </c>
      <c r="R14" s="1">
        <v>4.3981481481481481E-4</v>
      </c>
    </row>
    <row r="15" spans="1:18" x14ac:dyDescent="0.25">
      <c r="A15" s="3" t="s">
        <v>55</v>
      </c>
      <c r="B15">
        <v>100</v>
      </c>
      <c r="C15" s="3" t="s">
        <v>19</v>
      </c>
      <c r="D15">
        <v>1</v>
      </c>
      <c r="E15">
        <v>1</v>
      </c>
      <c r="F15">
        <v>0</v>
      </c>
      <c r="G15">
        <v>39</v>
      </c>
      <c r="H15">
        <v>1</v>
      </c>
      <c r="I15" s="3" t="s">
        <v>20</v>
      </c>
      <c r="J15">
        <v>-893.23180561521679</v>
      </c>
      <c r="K15">
        <v>1</v>
      </c>
      <c r="L15" s="3" t="s">
        <v>21</v>
      </c>
      <c r="M15">
        <v>39</v>
      </c>
      <c r="N15">
        <v>39</v>
      </c>
      <c r="O15">
        <v>0</v>
      </c>
      <c r="P15">
        <v>6868</v>
      </c>
      <c r="Q15">
        <v>6868</v>
      </c>
      <c r="R15" s="1">
        <v>2.3148148148148147E-5</v>
      </c>
    </row>
    <row r="16" spans="1:18" x14ac:dyDescent="0.25">
      <c r="A16" s="3" t="s">
        <v>56</v>
      </c>
      <c r="B16">
        <v>100</v>
      </c>
      <c r="C16" s="3" t="s">
        <v>19</v>
      </c>
      <c r="D16">
        <v>1</v>
      </c>
      <c r="E16">
        <v>1</v>
      </c>
      <c r="F16">
        <v>0</v>
      </c>
      <c r="G16">
        <v>137</v>
      </c>
      <c r="H16">
        <v>1</v>
      </c>
      <c r="I16" s="3" t="s">
        <v>20</v>
      </c>
      <c r="J16">
        <v>-1807.9104498208733</v>
      </c>
      <c r="K16">
        <v>2</v>
      </c>
      <c r="L16" s="3" t="s">
        <v>21</v>
      </c>
      <c r="M16">
        <v>137</v>
      </c>
      <c r="N16">
        <v>137</v>
      </c>
      <c r="O16">
        <v>0</v>
      </c>
      <c r="P16">
        <v>20096</v>
      </c>
      <c r="Q16">
        <v>20096</v>
      </c>
      <c r="R16" s="1">
        <v>7.9861111111111116E-4</v>
      </c>
    </row>
    <row r="17" spans="1:18" x14ac:dyDescent="0.25">
      <c r="A17" s="3" t="s">
        <v>57</v>
      </c>
      <c r="B17">
        <v>100</v>
      </c>
      <c r="C17" s="3" t="s">
        <v>19</v>
      </c>
      <c r="D17">
        <v>1</v>
      </c>
      <c r="E17">
        <v>1</v>
      </c>
      <c r="F17">
        <v>0</v>
      </c>
      <c r="G17">
        <v>347</v>
      </c>
      <c r="H17">
        <v>1</v>
      </c>
      <c r="I17" s="3" t="s">
        <v>20</v>
      </c>
      <c r="J17">
        <v>-8341.8231502604522</v>
      </c>
      <c r="K17">
        <v>9</v>
      </c>
      <c r="L17" s="3" t="s">
        <v>21</v>
      </c>
      <c r="M17">
        <v>347</v>
      </c>
      <c r="N17">
        <v>347</v>
      </c>
      <c r="O17">
        <v>0</v>
      </c>
      <c r="P17">
        <v>105397</v>
      </c>
      <c r="Q17">
        <v>105397</v>
      </c>
      <c r="R17" s="1">
        <v>2.8587962962962963E-3</v>
      </c>
    </row>
    <row r="18" spans="1:18" x14ac:dyDescent="0.25">
      <c r="A18" s="3" t="s">
        <v>58</v>
      </c>
      <c r="B18">
        <v>100</v>
      </c>
      <c r="C18" s="3" t="s">
        <v>19</v>
      </c>
      <c r="D18">
        <v>1</v>
      </c>
      <c r="E18">
        <v>1</v>
      </c>
      <c r="F18">
        <v>0</v>
      </c>
      <c r="G18">
        <v>190</v>
      </c>
      <c r="H18">
        <v>1</v>
      </c>
      <c r="I18" s="3" t="s">
        <v>20</v>
      </c>
      <c r="J18">
        <v>-3821.0209713652116</v>
      </c>
      <c r="K18">
        <v>4</v>
      </c>
      <c r="L18" s="3" t="s">
        <v>21</v>
      </c>
      <c r="M18">
        <v>190</v>
      </c>
      <c r="N18">
        <v>190</v>
      </c>
      <c r="O18">
        <v>0</v>
      </c>
      <c r="P18">
        <v>54050</v>
      </c>
      <c r="Q18">
        <v>54050</v>
      </c>
      <c r="R18" s="1">
        <v>6.7129629629629625E-4</v>
      </c>
    </row>
    <row r="19" spans="1:18" x14ac:dyDescent="0.25">
      <c r="A19" s="3" t="s">
        <v>59</v>
      </c>
      <c r="B19">
        <v>100</v>
      </c>
      <c r="C19" s="3" t="s">
        <v>19</v>
      </c>
      <c r="D19">
        <v>1</v>
      </c>
      <c r="E19">
        <v>1</v>
      </c>
      <c r="F19">
        <v>0</v>
      </c>
      <c r="G19">
        <v>107</v>
      </c>
      <c r="H19">
        <v>1</v>
      </c>
      <c r="I19" s="3" t="s">
        <v>20</v>
      </c>
      <c r="J19">
        <v>-2815.455327720837</v>
      </c>
      <c r="K19">
        <v>3</v>
      </c>
      <c r="L19" s="3" t="s">
        <v>21</v>
      </c>
      <c r="M19">
        <v>107</v>
      </c>
      <c r="N19">
        <v>107</v>
      </c>
      <c r="O19">
        <v>0</v>
      </c>
      <c r="P19">
        <v>34483</v>
      </c>
      <c r="Q19">
        <v>34483</v>
      </c>
      <c r="R19" s="1">
        <v>1.7361111111111112E-4</v>
      </c>
    </row>
    <row r="20" spans="1:18" x14ac:dyDescent="0.25">
      <c r="A20" s="3" t="s">
        <v>60</v>
      </c>
      <c r="B20">
        <v>100</v>
      </c>
      <c r="C20" s="3" t="s">
        <v>19</v>
      </c>
      <c r="D20">
        <v>1</v>
      </c>
      <c r="E20">
        <v>1</v>
      </c>
      <c r="F20">
        <v>0</v>
      </c>
      <c r="G20">
        <v>189</v>
      </c>
      <c r="H20">
        <v>1</v>
      </c>
      <c r="I20" s="3" t="s">
        <v>20</v>
      </c>
      <c r="J20">
        <v>-1889.6461097065567</v>
      </c>
      <c r="K20">
        <v>2</v>
      </c>
      <c r="L20" s="3" t="s">
        <v>21</v>
      </c>
      <c r="M20">
        <v>189</v>
      </c>
      <c r="N20">
        <v>189</v>
      </c>
      <c r="O20">
        <v>0</v>
      </c>
      <c r="P20">
        <v>26552</v>
      </c>
      <c r="Q20">
        <v>26552</v>
      </c>
      <c r="R20" s="1">
        <v>1.6087962962962963E-3</v>
      </c>
    </row>
    <row r="21" spans="1:18" x14ac:dyDescent="0.25">
      <c r="A21" s="3" t="s">
        <v>61</v>
      </c>
      <c r="B21">
        <v>100</v>
      </c>
      <c r="C21" s="3" t="s">
        <v>19</v>
      </c>
      <c r="D21">
        <v>1</v>
      </c>
      <c r="E21">
        <v>1</v>
      </c>
      <c r="F21">
        <v>0</v>
      </c>
      <c r="G21">
        <v>97</v>
      </c>
      <c r="H21">
        <v>1</v>
      </c>
      <c r="I21" s="3" t="s">
        <v>20</v>
      </c>
      <c r="J21">
        <v>-965.31635765686917</v>
      </c>
      <c r="K21">
        <v>1</v>
      </c>
      <c r="L21" s="3" t="s">
        <v>21</v>
      </c>
      <c r="M21">
        <v>97</v>
      </c>
      <c r="N21">
        <v>97</v>
      </c>
      <c r="O21">
        <v>0</v>
      </c>
      <c r="P21">
        <v>12565</v>
      </c>
      <c r="Q21">
        <v>12565</v>
      </c>
      <c r="R21" s="1">
        <v>3.7037037037037035E-4</v>
      </c>
    </row>
    <row r="22" spans="1:18" x14ac:dyDescent="0.25">
      <c r="A22" s="3" t="s">
        <v>62</v>
      </c>
      <c r="B22">
        <v>100</v>
      </c>
      <c r="C22" s="3" t="s">
        <v>19</v>
      </c>
      <c r="D22">
        <v>1</v>
      </c>
      <c r="E22">
        <v>1</v>
      </c>
      <c r="F22">
        <v>0</v>
      </c>
      <c r="G22">
        <v>204</v>
      </c>
      <c r="H22">
        <v>1</v>
      </c>
      <c r="I22" s="3" t="s">
        <v>20</v>
      </c>
      <c r="J22">
        <v>-2765.4643755194797</v>
      </c>
      <c r="K22">
        <v>3</v>
      </c>
      <c r="L22" s="3" t="s">
        <v>21</v>
      </c>
      <c r="M22">
        <v>204</v>
      </c>
      <c r="N22">
        <v>204</v>
      </c>
      <c r="O22">
        <v>0</v>
      </c>
      <c r="P22">
        <v>25923</v>
      </c>
      <c r="Q22">
        <v>25923</v>
      </c>
      <c r="R22" s="1">
        <v>1.7592592592592592E-3</v>
      </c>
    </row>
    <row r="23" spans="1:18" x14ac:dyDescent="0.25">
      <c r="A23" s="3" t="s">
        <v>63</v>
      </c>
      <c r="B23">
        <v>100</v>
      </c>
      <c r="C23" s="3" t="s">
        <v>19</v>
      </c>
      <c r="D23">
        <v>1</v>
      </c>
      <c r="E23">
        <v>1</v>
      </c>
      <c r="F23">
        <v>0</v>
      </c>
      <c r="G23">
        <v>161</v>
      </c>
      <c r="H23">
        <v>1</v>
      </c>
      <c r="I23" s="3" t="s">
        <v>20</v>
      </c>
      <c r="J23">
        <v>-2858.5602368962286</v>
      </c>
      <c r="K23">
        <v>3</v>
      </c>
      <c r="L23" s="3" t="s">
        <v>21</v>
      </c>
      <c r="M23">
        <v>161</v>
      </c>
      <c r="N23">
        <v>161</v>
      </c>
      <c r="O23">
        <v>0</v>
      </c>
      <c r="P23">
        <v>38144</v>
      </c>
      <c r="Q23">
        <v>38144</v>
      </c>
      <c r="R23" s="1">
        <v>5.7870370370370367E-4</v>
      </c>
    </row>
    <row r="24" spans="1:18" x14ac:dyDescent="0.25">
      <c r="A24" s="3" t="s">
        <v>64</v>
      </c>
      <c r="B24">
        <v>100</v>
      </c>
      <c r="C24" s="3" t="s">
        <v>19</v>
      </c>
      <c r="D24">
        <v>1</v>
      </c>
      <c r="E24">
        <v>1</v>
      </c>
      <c r="F24">
        <v>0</v>
      </c>
      <c r="G24">
        <v>70</v>
      </c>
      <c r="H24">
        <v>1</v>
      </c>
      <c r="I24" s="3" t="s">
        <v>20</v>
      </c>
      <c r="J24">
        <v>-1868.1016272146335</v>
      </c>
      <c r="K24">
        <v>2</v>
      </c>
      <c r="L24" s="3" t="s">
        <v>21</v>
      </c>
      <c r="M24">
        <v>70</v>
      </c>
      <c r="N24">
        <v>70</v>
      </c>
      <c r="O24">
        <v>0</v>
      </c>
      <c r="P24">
        <v>19955</v>
      </c>
      <c r="Q24">
        <v>19955</v>
      </c>
      <c r="R24" s="1">
        <v>1.273148148148148E-4</v>
      </c>
    </row>
    <row r="25" spans="1:18" x14ac:dyDescent="0.25">
      <c r="A25" s="3" t="s">
        <v>65</v>
      </c>
      <c r="B25">
        <v>100</v>
      </c>
      <c r="C25" s="3" t="s">
        <v>19</v>
      </c>
      <c r="D25">
        <v>1</v>
      </c>
      <c r="E25">
        <v>1</v>
      </c>
      <c r="F25">
        <v>0</v>
      </c>
      <c r="G25">
        <v>158</v>
      </c>
      <c r="H25">
        <v>1</v>
      </c>
      <c r="I25" s="3" t="s">
        <v>20</v>
      </c>
      <c r="J25">
        <v>-2855.895103173641</v>
      </c>
      <c r="K25">
        <v>3</v>
      </c>
      <c r="L25" s="3" t="s">
        <v>21</v>
      </c>
      <c r="M25">
        <v>158</v>
      </c>
      <c r="N25">
        <v>158</v>
      </c>
      <c r="O25">
        <v>0</v>
      </c>
      <c r="P25">
        <v>39161</v>
      </c>
      <c r="Q25">
        <v>39161</v>
      </c>
      <c r="R25" s="1">
        <v>6.2500000000000001E-4</v>
      </c>
    </row>
    <row r="26" spans="1:18" x14ac:dyDescent="0.25">
      <c r="A26" s="3" t="s">
        <v>66</v>
      </c>
      <c r="B26">
        <v>100</v>
      </c>
      <c r="C26" s="3" t="s">
        <v>19</v>
      </c>
      <c r="D26">
        <v>1</v>
      </c>
      <c r="E26">
        <v>1</v>
      </c>
      <c r="F26">
        <v>0</v>
      </c>
      <c r="G26">
        <v>16</v>
      </c>
      <c r="H26">
        <v>1</v>
      </c>
      <c r="I26" s="3" t="s">
        <v>20</v>
      </c>
      <c r="J26">
        <v>-926.05786816995408</v>
      </c>
      <c r="K26">
        <v>1</v>
      </c>
      <c r="L26" s="3" t="s">
        <v>21</v>
      </c>
      <c r="M26">
        <v>16</v>
      </c>
      <c r="N26">
        <v>16</v>
      </c>
      <c r="O26">
        <v>0</v>
      </c>
      <c r="P26">
        <v>13652</v>
      </c>
      <c r="Q26">
        <v>13652</v>
      </c>
      <c r="R26" s="1">
        <v>0</v>
      </c>
    </row>
    <row r="27" spans="1:18" x14ac:dyDescent="0.25">
      <c r="A27" s="3" t="s">
        <v>67</v>
      </c>
      <c r="B27">
        <v>100</v>
      </c>
      <c r="C27" s="3" t="s">
        <v>19</v>
      </c>
      <c r="D27">
        <v>1</v>
      </c>
      <c r="E27">
        <v>1</v>
      </c>
      <c r="F27">
        <v>0</v>
      </c>
      <c r="G27">
        <v>67</v>
      </c>
      <c r="H27">
        <v>1</v>
      </c>
      <c r="I27" s="3" t="s">
        <v>20</v>
      </c>
      <c r="J27">
        <v>-1853.2484061487128</v>
      </c>
      <c r="K27">
        <v>2</v>
      </c>
      <c r="L27" s="3" t="s">
        <v>21</v>
      </c>
      <c r="M27">
        <v>67</v>
      </c>
      <c r="N27">
        <v>67</v>
      </c>
      <c r="O27">
        <v>0</v>
      </c>
      <c r="P27">
        <v>34887</v>
      </c>
      <c r="Q27">
        <v>34887</v>
      </c>
      <c r="R27" s="1">
        <v>6.9444444444444444E-5</v>
      </c>
    </row>
    <row r="28" spans="1:18" x14ac:dyDescent="0.25">
      <c r="A28" s="3" t="s">
        <v>68</v>
      </c>
      <c r="B28">
        <v>100</v>
      </c>
      <c r="C28" s="3" t="s">
        <v>19</v>
      </c>
      <c r="D28">
        <v>1</v>
      </c>
      <c r="E28">
        <v>1</v>
      </c>
      <c r="F28">
        <v>0</v>
      </c>
      <c r="G28">
        <v>51</v>
      </c>
      <c r="H28">
        <v>1</v>
      </c>
      <c r="I28" s="3" t="s">
        <v>20</v>
      </c>
      <c r="J28">
        <v>-925.77185262193802</v>
      </c>
      <c r="K28">
        <v>1</v>
      </c>
      <c r="L28" s="3" t="s">
        <v>21</v>
      </c>
      <c r="M28">
        <v>51</v>
      </c>
      <c r="N28">
        <v>51</v>
      </c>
      <c r="O28">
        <v>0</v>
      </c>
      <c r="P28">
        <v>22661</v>
      </c>
      <c r="Q28">
        <v>22661</v>
      </c>
      <c r="R28" s="1">
        <v>4.6296296296296294E-5</v>
      </c>
    </row>
    <row r="29" spans="1:18" x14ac:dyDescent="0.25">
      <c r="A29" s="3" t="s">
        <v>69</v>
      </c>
      <c r="B29">
        <v>100</v>
      </c>
      <c r="C29" s="3" t="s">
        <v>19</v>
      </c>
      <c r="D29">
        <v>1</v>
      </c>
      <c r="E29">
        <v>1</v>
      </c>
      <c r="F29">
        <v>0</v>
      </c>
      <c r="G29">
        <v>238</v>
      </c>
      <c r="H29">
        <v>1</v>
      </c>
      <c r="I29" s="3" t="s">
        <v>20</v>
      </c>
      <c r="J29">
        <v>-2760.2768406375326</v>
      </c>
      <c r="K29">
        <v>3</v>
      </c>
      <c r="L29" s="3" t="s">
        <v>21</v>
      </c>
      <c r="M29">
        <v>238</v>
      </c>
      <c r="N29">
        <v>238</v>
      </c>
      <c r="O29">
        <v>0</v>
      </c>
      <c r="P29">
        <v>62446</v>
      </c>
      <c r="Q29">
        <v>62446</v>
      </c>
      <c r="R29" s="1">
        <v>1.9675925925925924E-3</v>
      </c>
    </row>
    <row r="30" spans="1:18" x14ac:dyDescent="0.25">
      <c r="A30" s="3" t="s">
        <v>70</v>
      </c>
      <c r="B30">
        <v>100</v>
      </c>
      <c r="C30" s="3" t="s">
        <v>19</v>
      </c>
      <c r="D30">
        <v>1</v>
      </c>
      <c r="E30">
        <v>1</v>
      </c>
      <c r="F30">
        <v>0</v>
      </c>
      <c r="G30">
        <v>361</v>
      </c>
      <c r="H30">
        <v>1</v>
      </c>
      <c r="I30" s="3" t="s">
        <v>20</v>
      </c>
      <c r="J30">
        <v>-3676.7369592406326</v>
      </c>
      <c r="K30">
        <v>4</v>
      </c>
      <c r="L30" s="3" t="s">
        <v>21</v>
      </c>
      <c r="M30">
        <v>361</v>
      </c>
      <c r="N30">
        <v>361</v>
      </c>
      <c r="O30">
        <v>0</v>
      </c>
      <c r="P30">
        <v>91105</v>
      </c>
      <c r="Q30">
        <v>91105</v>
      </c>
      <c r="R30" s="1">
        <v>4.7453703703703703E-3</v>
      </c>
    </row>
    <row r="31" spans="1:18" x14ac:dyDescent="0.25">
      <c r="A31" s="3" t="s">
        <v>71</v>
      </c>
      <c r="B31">
        <v>100</v>
      </c>
      <c r="C31" s="3" t="s">
        <v>19</v>
      </c>
      <c r="D31">
        <v>1</v>
      </c>
      <c r="E31">
        <v>1</v>
      </c>
      <c r="F31">
        <v>0</v>
      </c>
      <c r="G31">
        <v>151</v>
      </c>
      <c r="H31">
        <v>1</v>
      </c>
      <c r="I31" s="3" t="s">
        <v>20</v>
      </c>
      <c r="J31">
        <v>-2658.3945948175742</v>
      </c>
      <c r="K31">
        <v>3</v>
      </c>
      <c r="L31" s="3" t="s">
        <v>21</v>
      </c>
      <c r="M31">
        <v>151</v>
      </c>
      <c r="N31">
        <v>151</v>
      </c>
      <c r="O31">
        <v>0</v>
      </c>
      <c r="P31">
        <v>35759</v>
      </c>
      <c r="Q31">
        <v>35759</v>
      </c>
      <c r="R31" s="1">
        <v>6.134259259259259E-4</v>
      </c>
    </row>
    <row r="32" spans="1:18" x14ac:dyDescent="0.25">
      <c r="A32" s="3" t="s">
        <v>72</v>
      </c>
      <c r="B32">
        <v>100</v>
      </c>
      <c r="C32" s="3" t="s">
        <v>19</v>
      </c>
      <c r="D32">
        <v>1</v>
      </c>
      <c r="E32">
        <v>1</v>
      </c>
      <c r="F32">
        <v>0</v>
      </c>
      <c r="G32">
        <v>87</v>
      </c>
      <c r="H32">
        <v>1</v>
      </c>
      <c r="I32" s="3" t="s">
        <v>20</v>
      </c>
      <c r="J32">
        <v>-1845.0534937857976</v>
      </c>
      <c r="K32">
        <v>2</v>
      </c>
      <c r="L32" s="3" t="s">
        <v>21</v>
      </c>
      <c r="M32">
        <v>87</v>
      </c>
      <c r="N32">
        <v>87</v>
      </c>
      <c r="O32">
        <v>0</v>
      </c>
      <c r="P32">
        <v>31718</v>
      </c>
      <c r="Q32">
        <v>31718</v>
      </c>
      <c r="R32" s="1">
        <v>1.3888888888888889E-4</v>
      </c>
    </row>
    <row r="33" spans="1:18" x14ac:dyDescent="0.25">
      <c r="A33" s="3" t="s">
        <v>73</v>
      </c>
      <c r="B33">
        <v>100</v>
      </c>
      <c r="C33" s="3" t="s">
        <v>19</v>
      </c>
      <c r="D33">
        <v>1</v>
      </c>
      <c r="E33">
        <v>1</v>
      </c>
      <c r="F33">
        <v>0</v>
      </c>
      <c r="G33">
        <v>74</v>
      </c>
      <c r="H33">
        <v>1</v>
      </c>
      <c r="I33" s="3" t="s">
        <v>20</v>
      </c>
      <c r="J33">
        <v>-2779.4703598450242</v>
      </c>
      <c r="K33">
        <v>3</v>
      </c>
      <c r="L33" s="3" t="s">
        <v>21</v>
      </c>
      <c r="M33">
        <v>74</v>
      </c>
      <c r="N33">
        <v>74</v>
      </c>
      <c r="O33">
        <v>0</v>
      </c>
      <c r="P33">
        <v>42853</v>
      </c>
      <c r="Q33">
        <v>42853</v>
      </c>
      <c r="R33" s="1">
        <v>5.7870370370370373E-5</v>
      </c>
    </row>
    <row r="34" spans="1:18" x14ac:dyDescent="0.25">
      <c r="A34" s="3" t="s">
        <v>74</v>
      </c>
      <c r="B34">
        <v>100</v>
      </c>
      <c r="C34" s="3" t="s">
        <v>19</v>
      </c>
      <c r="D34">
        <v>1</v>
      </c>
      <c r="E34">
        <v>1</v>
      </c>
      <c r="F34">
        <v>0</v>
      </c>
      <c r="G34">
        <v>129</v>
      </c>
      <c r="H34">
        <v>1</v>
      </c>
      <c r="I34" s="3" t="s">
        <v>20</v>
      </c>
      <c r="J34">
        <v>-3675.480661697949</v>
      </c>
      <c r="K34">
        <v>4</v>
      </c>
      <c r="L34" s="3" t="s">
        <v>21</v>
      </c>
      <c r="M34">
        <v>129</v>
      </c>
      <c r="N34">
        <v>129</v>
      </c>
      <c r="O34">
        <v>0</v>
      </c>
      <c r="P34">
        <v>59859</v>
      </c>
      <c r="Q34">
        <v>59859</v>
      </c>
      <c r="R34" s="1">
        <v>2.4305555555555555E-4</v>
      </c>
    </row>
    <row r="35" spans="1:18" x14ac:dyDescent="0.25">
      <c r="A35" s="3" t="s">
        <v>75</v>
      </c>
      <c r="B35">
        <v>100</v>
      </c>
      <c r="C35" s="3" t="s">
        <v>19</v>
      </c>
      <c r="D35">
        <v>1</v>
      </c>
      <c r="E35">
        <v>1</v>
      </c>
      <c r="F35">
        <v>0</v>
      </c>
      <c r="G35">
        <v>404</v>
      </c>
      <c r="H35">
        <v>1</v>
      </c>
      <c r="I35" s="3" t="s">
        <v>20</v>
      </c>
      <c r="J35">
        <v>-9236.5008999071706</v>
      </c>
      <c r="K35">
        <v>10</v>
      </c>
      <c r="L35" s="3" t="s">
        <v>21</v>
      </c>
      <c r="M35">
        <v>404</v>
      </c>
      <c r="N35">
        <v>404</v>
      </c>
      <c r="O35">
        <v>0</v>
      </c>
      <c r="P35">
        <v>139711</v>
      </c>
      <c r="Q35">
        <v>139711</v>
      </c>
      <c r="R35" s="1">
        <v>3.3796296296296296E-3</v>
      </c>
    </row>
    <row r="36" spans="1:18" x14ac:dyDescent="0.25">
      <c r="A36" s="3" t="s">
        <v>76</v>
      </c>
      <c r="B36">
        <v>100</v>
      </c>
      <c r="C36" s="3" t="s">
        <v>19</v>
      </c>
      <c r="D36">
        <v>1</v>
      </c>
      <c r="E36">
        <v>1</v>
      </c>
      <c r="F36">
        <v>0</v>
      </c>
      <c r="G36">
        <v>309</v>
      </c>
      <c r="H36">
        <v>1</v>
      </c>
      <c r="I36" s="3" t="s">
        <v>20</v>
      </c>
      <c r="J36">
        <v>-6497.6808058318993</v>
      </c>
      <c r="K36">
        <v>7</v>
      </c>
      <c r="L36" s="3" t="s">
        <v>21</v>
      </c>
      <c r="M36">
        <v>309</v>
      </c>
      <c r="N36">
        <v>309</v>
      </c>
      <c r="O36">
        <v>0</v>
      </c>
      <c r="P36">
        <v>99763</v>
      </c>
      <c r="Q36">
        <v>99763</v>
      </c>
      <c r="R36" s="1">
        <v>2.4189814814814816E-3</v>
      </c>
    </row>
    <row r="37" spans="1:18" x14ac:dyDescent="0.25">
      <c r="A37" s="3" t="s">
        <v>77</v>
      </c>
      <c r="B37">
        <v>100</v>
      </c>
      <c r="C37" s="3" t="s">
        <v>19</v>
      </c>
      <c r="D37">
        <v>1</v>
      </c>
      <c r="E37">
        <v>1</v>
      </c>
      <c r="F37">
        <v>0</v>
      </c>
      <c r="G37">
        <v>489</v>
      </c>
      <c r="H37">
        <v>1</v>
      </c>
      <c r="I37" s="3" t="s">
        <v>20</v>
      </c>
      <c r="J37">
        <v>-9333.8475253964734</v>
      </c>
      <c r="K37">
        <v>10</v>
      </c>
      <c r="L37" s="3" t="s">
        <v>21</v>
      </c>
      <c r="M37">
        <v>489</v>
      </c>
      <c r="N37">
        <v>489</v>
      </c>
      <c r="O37">
        <v>0</v>
      </c>
      <c r="P37">
        <v>157856</v>
      </c>
      <c r="Q37">
        <v>157856</v>
      </c>
      <c r="R37" s="1">
        <v>5.4861111111111109E-3</v>
      </c>
    </row>
    <row r="38" spans="1:18" x14ac:dyDescent="0.25">
      <c r="A38" s="3" t="s">
        <v>78</v>
      </c>
      <c r="B38">
        <v>100</v>
      </c>
      <c r="C38" s="3" t="s">
        <v>19</v>
      </c>
      <c r="D38">
        <v>1</v>
      </c>
      <c r="E38">
        <v>1</v>
      </c>
      <c r="F38">
        <v>0</v>
      </c>
      <c r="G38">
        <v>121</v>
      </c>
      <c r="H38">
        <v>1</v>
      </c>
      <c r="I38" s="3" t="s">
        <v>20</v>
      </c>
      <c r="J38">
        <v>-1812.5761087554479</v>
      </c>
      <c r="K38">
        <v>2</v>
      </c>
      <c r="L38" s="3" t="s">
        <v>21</v>
      </c>
      <c r="M38">
        <v>121</v>
      </c>
      <c r="N38">
        <v>121</v>
      </c>
      <c r="O38">
        <v>0</v>
      </c>
      <c r="P38">
        <v>33303</v>
      </c>
      <c r="Q38">
        <v>33303</v>
      </c>
      <c r="R38" s="1">
        <v>4.7453703703703704E-4</v>
      </c>
    </row>
    <row r="39" spans="1:18" x14ac:dyDescent="0.25">
      <c r="A39" s="3" t="s">
        <v>79</v>
      </c>
      <c r="B39">
        <v>100</v>
      </c>
      <c r="C39" s="3" t="s">
        <v>19</v>
      </c>
      <c r="D39">
        <v>1</v>
      </c>
      <c r="E39">
        <v>1</v>
      </c>
      <c r="F39">
        <v>0</v>
      </c>
      <c r="G39">
        <v>220</v>
      </c>
      <c r="H39">
        <v>1</v>
      </c>
      <c r="I39" s="3" t="s">
        <v>20</v>
      </c>
      <c r="J39">
        <v>-2735.7472762707166</v>
      </c>
      <c r="K39">
        <v>3</v>
      </c>
      <c r="L39" s="3" t="s">
        <v>21</v>
      </c>
      <c r="M39">
        <v>220</v>
      </c>
      <c r="N39">
        <v>220</v>
      </c>
      <c r="O39">
        <v>0</v>
      </c>
      <c r="P39">
        <v>50621</v>
      </c>
      <c r="Q39">
        <v>50621</v>
      </c>
      <c r="R39" s="1">
        <v>1.724537037037037E-3</v>
      </c>
    </row>
    <row r="40" spans="1:18" x14ac:dyDescent="0.25">
      <c r="A40" s="3" t="s">
        <v>80</v>
      </c>
      <c r="B40">
        <v>100</v>
      </c>
      <c r="C40" s="3" t="s">
        <v>19</v>
      </c>
      <c r="D40">
        <v>1</v>
      </c>
      <c r="E40">
        <v>1</v>
      </c>
      <c r="F40">
        <v>0</v>
      </c>
      <c r="G40">
        <v>285</v>
      </c>
      <c r="H40">
        <v>1</v>
      </c>
      <c r="I40" s="3" t="s">
        <v>20</v>
      </c>
      <c r="J40">
        <v>-3712.4643920532985</v>
      </c>
      <c r="K40">
        <v>4</v>
      </c>
      <c r="L40" s="3" t="s">
        <v>21</v>
      </c>
      <c r="M40">
        <v>285</v>
      </c>
      <c r="N40">
        <v>285</v>
      </c>
      <c r="O40">
        <v>0</v>
      </c>
      <c r="P40">
        <v>68056</v>
      </c>
      <c r="Q40">
        <v>68056</v>
      </c>
      <c r="R40" s="1">
        <v>2.685185185185185E-3</v>
      </c>
    </row>
    <row r="41" spans="1:18" x14ac:dyDescent="0.25">
      <c r="A41" s="3" t="s">
        <v>81</v>
      </c>
      <c r="B41">
        <v>100</v>
      </c>
      <c r="C41" s="3" t="s">
        <v>19</v>
      </c>
      <c r="D41">
        <v>1</v>
      </c>
      <c r="E41">
        <v>1</v>
      </c>
      <c r="F41">
        <v>0</v>
      </c>
      <c r="G41">
        <v>84</v>
      </c>
      <c r="H41">
        <v>1</v>
      </c>
      <c r="I41" s="3" t="s">
        <v>20</v>
      </c>
      <c r="J41">
        <v>-919.19021381044945</v>
      </c>
      <c r="K41">
        <v>1</v>
      </c>
      <c r="L41" s="3" t="s">
        <v>21</v>
      </c>
      <c r="M41">
        <v>84</v>
      </c>
      <c r="N41">
        <v>84</v>
      </c>
      <c r="O41">
        <v>0</v>
      </c>
      <c r="P41">
        <v>13792</v>
      </c>
      <c r="Q41">
        <v>13792</v>
      </c>
      <c r="R41" s="1">
        <v>2.5462962962962961E-4</v>
      </c>
    </row>
    <row r="42" spans="1:18" x14ac:dyDescent="0.25">
      <c r="A42" s="3" t="s">
        <v>82</v>
      </c>
      <c r="B42">
        <v>100</v>
      </c>
      <c r="C42" s="3" t="s">
        <v>19</v>
      </c>
      <c r="D42">
        <v>1</v>
      </c>
      <c r="E42">
        <v>1</v>
      </c>
      <c r="F42">
        <v>0</v>
      </c>
      <c r="G42">
        <v>106</v>
      </c>
      <c r="H42">
        <v>1</v>
      </c>
      <c r="I42" s="3" t="s">
        <v>20</v>
      </c>
      <c r="J42">
        <v>-919.89211762424827</v>
      </c>
      <c r="K42">
        <v>1</v>
      </c>
      <c r="L42" s="3" t="s">
        <v>21</v>
      </c>
      <c r="M42">
        <v>106</v>
      </c>
      <c r="N42">
        <v>106</v>
      </c>
      <c r="O42">
        <v>0</v>
      </c>
      <c r="P42">
        <v>15838</v>
      </c>
      <c r="Q42">
        <v>15838</v>
      </c>
      <c r="R42" s="1">
        <v>5.4398148148148144E-4</v>
      </c>
    </row>
    <row r="43" spans="1:18" x14ac:dyDescent="0.25">
      <c r="A43" s="3" t="s">
        <v>83</v>
      </c>
      <c r="B43">
        <v>100</v>
      </c>
      <c r="C43" s="3" t="s">
        <v>19</v>
      </c>
      <c r="D43">
        <v>1</v>
      </c>
      <c r="E43">
        <v>1</v>
      </c>
      <c r="F43">
        <v>0</v>
      </c>
      <c r="G43">
        <v>161</v>
      </c>
      <c r="H43">
        <v>1</v>
      </c>
      <c r="I43" s="3" t="s">
        <v>20</v>
      </c>
      <c r="J43">
        <v>-1806.2484831788984</v>
      </c>
      <c r="K43">
        <v>2</v>
      </c>
      <c r="L43" s="3" t="s">
        <v>21</v>
      </c>
      <c r="M43">
        <v>161</v>
      </c>
      <c r="N43">
        <v>161</v>
      </c>
      <c r="O43">
        <v>0</v>
      </c>
      <c r="P43">
        <v>22910</v>
      </c>
      <c r="Q43">
        <v>22910</v>
      </c>
      <c r="R43" s="1">
        <v>1.2962962962962963E-3</v>
      </c>
    </row>
    <row r="44" spans="1:18" x14ac:dyDescent="0.25">
      <c r="A44" s="3" t="s">
        <v>84</v>
      </c>
      <c r="B44">
        <v>100</v>
      </c>
      <c r="C44" s="3" t="s">
        <v>19</v>
      </c>
      <c r="D44">
        <v>1</v>
      </c>
      <c r="E44">
        <v>1</v>
      </c>
      <c r="F44">
        <v>0</v>
      </c>
      <c r="G44">
        <v>340</v>
      </c>
      <c r="H44">
        <v>1</v>
      </c>
      <c r="I44" s="3" t="s">
        <v>20</v>
      </c>
      <c r="J44">
        <v>-4598.7146838560748</v>
      </c>
      <c r="K44">
        <v>5</v>
      </c>
      <c r="L44" s="3" t="s">
        <v>21</v>
      </c>
      <c r="M44">
        <v>340</v>
      </c>
      <c r="N44">
        <v>340</v>
      </c>
      <c r="O44">
        <v>0</v>
      </c>
      <c r="P44">
        <v>70524</v>
      </c>
      <c r="Q44">
        <v>70524</v>
      </c>
      <c r="R44" s="1">
        <v>4.31712962962963E-3</v>
      </c>
    </row>
    <row r="45" spans="1:18" x14ac:dyDescent="0.25">
      <c r="A45" s="3" t="s">
        <v>85</v>
      </c>
      <c r="B45">
        <v>100</v>
      </c>
      <c r="C45" s="3" t="s">
        <v>19</v>
      </c>
      <c r="D45">
        <v>1</v>
      </c>
      <c r="E45">
        <v>1</v>
      </c>
      <c r="F45">
        <v>0</v>
      </c>
      <c r="G45">
        <v>305</v>
      </c>
      <c r="H45">
        <v>1</v>
      </c>
      <c r="I45" s="3" t="s">
        <v>20</v>
      </c>
      <c r="J45">
        <v>-5601.3752998833024</v>
      </c>
      <c r="K45">
        <v>6</v>
      </c>
      <c r="L45" s="3" t="s">
        <v>21</v>
      </c>
      <c r="M45">
        <v>305</v>
      </c>
      <c r="N45">
        <v>305</v>
      </c>
      <c r="O45">
        <v>0</v>
      </c>
      <c r="P45">
        <v>85524</v>
      </c>
      <c r="Q45">
        <v>85524</v>
      </c>
      <c r="R45" s="1">
        <v>2.3148148148148147E-3</v>
      </c>
    </row>
    <row r="46" spans="1:18" x14ac:dyDescent="0.25">
      <c r="A46" s="3" t="s">
        <v>86</v>
      </c>
      <c r="B46">
        <v>100</v>
      </c>
      <c r="C46" s="3" t="s">
        <v>19</v>
      </c>
      <c r="D46">
        <v>1</v>
      </c>
      <c r="E46">
        <v>1</v>
      </c>
      <c r="F46">
        <v>0</v>
      </c>
      <c r="G46">
        <v>616</v>
      </c>
      <c r="H46">
        <v>1</v>
      </c>
      <c r="I46" s="3" t="s">
        <v>20</v>
      </c>
      <c r="J46">
        <v>-8329.2999785437587</v>
      </c>
      <c r="K46">
        <v>9</v>
      </c>
      <c r="L46" s="3" t="s">
        <v>21</v>
      </c>
      <c r="M46">
        <v>616</v>
      </c>
      <c r="N46">
        <v>616</v>
      </c>
      <c r="O46">
        <v>0</v>
      </c>
      <c r="P46">
        <v>137832</v>
      </c>
      <c r="Q46">
        <v>137832</v>
      </c>
      <c r="R46" s="1">
        <v>1.375E-2</v>
      </c>
    </row>
    <row r="47" spans="1:18" x14ac:dyDescent="0.25">
      <c r="A47" s="3" t="s">
        <v>87</v>
      </c>
      <c r="B47">
        <v>100</v>
      </c>
      <c r="C47" s="3" t="s">
        <v>19</v>
      </c>
      <c r="D47">
        <v>1</v>
      </c>
      <c r="E47">
        <v>1</v>
      </c>
      <c r="F47">
        <v>0</v>
      </c>
      <c r="G47">
        <v>234</v>
      </c>
      <c r="H47">
        <v>1</v>
      </c>
      <c r="I47" s="3" t="s">
        <v>20</v>
      </c>
      <c r="J47">
        <v>-2797.8341937105984</v>
      </c>
      <c r="K47">
        <v>3</v>
      </c>
      <c r="L47" s="3" t="s">
        <v>21</v>
      </c>
      <c r="M47">
        <v>234</v>
      </c>
      <c r="N47">
        <v>234</v>
      </c>
      <c r="O47">
        <v>0</v>
      </c>
      <c r="P47">
        <v>46134</v>
      </c>
      <c r="Q47">
        <v>46134</v>
      </c>
      <c r="R47" s="1">
        <v>1.4583333333333334E-3</v>
      </c>
    </row>
    <row r="48" spans="1:18" x14ac:dyDescent="0.25">
      <c r="A48" s="3" t="s">
        <v>88</v>
      </c>
      <c r="B48">
        <v>100</v>
      </c>
      <c r="C48" s="3" t="s">
        <v>19</v>
      </c>
      <c r="D48">
        <v>1</v>
      </c>
      <c r="E48">
        <v>1</v>
      </c>
      <c r="F48">
        <v>0</v>
      </c>
      <c r="G48">
        <v>161</v>
      </c>
      <c r="H48">
        <v>1</v>
      </c>
      <c r="I48" s="3" t="s">
        <v>20</v>
      </c>
      <c r="J48">
        <v>-1875.6391554812008</v>
      </c>
      <c r="K48">
        <v>2</v>
      </c>
      <c r="L48" s="3" t="s">
        <v>21</v>
      </c>
      <c r="M48">
        <v>161</v>
      </c>
      <c r="N48">
        <v>161</v>
      </c>
      <c r="O48">
        <v>0</v>
      </c>
      <c r="P48">
        <v>28405</v>
      </c>
      <c r="Q48">
        <v>28405</v>
      </c>
      <c r="R48" s="1">
        <v>9.1435185185185185E-4</v>
      </c>
    </row>
    <row r="49" spans="1:18" x14ac:dyDescent="0.25">
      <c r="A49" s="3" t="s">
        <v>89</v>
      </c>
      <c r="B49">
        <v>100</v>
      </c>
      <c r="C49" s="3" t="s">
        <v>19</v>
      </c>
      <c r="D49">
        <v>1</v>
      </c>
      <c r="E49">
        <v>1</v>
      </c>
      <c r="F49">
        <v>0</v>
      </c>
      <c r="G49">
        <v>205</v>
      </c>
      <c r="H49">
        <v>1</v>
      </c>
      <c r="I49" s="3" t="s">
        <v>20</v>
      </c>
      <c r="J49">
        <v>-1877.7194518025144</v>
      </c>
      <c r="K49">
        <v>2</v>
      </c>
      <c r="L49" s="3" t="s">
        <v>21</v>
      </c>
      <c r="M49">
        <v>205</v>
      </c>
      <c r="N49">
        <v>205</v>
      </c>
      <c r="O49">
        <v>0</v>
      </c>
      <c r="P49">
        <v>34921</v>
      </c>
      <c r="Q49">
        <v>34921</v>
      </c>
      <c r="R49" s="1">
        <v>1.7939814814814815E-3</v>
      </c>
    </row>
    <row r="50" spans="1:18" x14ac:dyDescent="0.25">
      <c r="A50" s="3" t="s">
        <v>90</v>
      </c>
      <c r="B50">
        <v>100</v>
      </c>
      <c r="C50" s="3" t="s">
        <v>19</v>
      </c>
      <c r="D50">
        <v>1</v>
      </c>
      <c r="E50">
        <v>1</v>
      </c>
      <c r="F50">
        <v>0</v>
      </c>
      <c r="G50">
        <v>75</v>
      </c>
      <c r="H50">
        <v>1</v>
      </c>
      <c r="I50" s="3" t="s">
        <v>20</v>
      </c>
      <c r="J50">
        <v>-911.22656639553634</v>
      </c>
      <c r="K50">
        <v>1</v>
      </c>
      <c r="L50" s="3" t="s">
        <v>21</v>
      </c>
      <c r="M50">
        <v>75</v>
      </c>
      <c r="N50">
        <v>75</v>
      </c>
      <c r="O50">
        <v>0</v>
      </c>
      <c r="P50">
        <v>18196</v>
      </c>
      <c r="Q50">
        <v>18196</v>
      </c>
      <c r="R50" s="1">
        <v>1.7361111111111112E-4</v>
      </c>
    </row>
    <row r="51" spans="1:18" x14ac:dyDescent="0.25">
      <c r="A51" s="3" t="s">
        <v>91</v>
      </c>
      <c r="B51">
        <v>100</v>
      </c>
      <c r="C51" s="3" t="s">
        <v>19</v>
      </c>
      <c r="D51">
        <v>1</v>
      </c>
      <c r="E51">
        <v>1</v>
      </c>
      <c r="F51">
        <v>0</v>
      </c>
      <c r="G51">
        <v>565</v>
      </c>
      <c r="H51">
        <v>1</v>
      </c>
      <c r="I51" s="3" t="s">
        <v>20</v>
      </c>
      <c r="J51">
        <v>-5464.804113587551</v>
      </c>
      <c r="K51">
        <v>6</v>
      </c>
      <c r="L51" s="3" t="s">
        <v>21</v>
      </c>
      <c r="M51">
        <v>565</v>
      </c>
      <c r="N51">
        <v>565</v>
      </c>
      <c r="O51">
        <v>0</v>
      </c>
      <c r="P51">
        <v>106713</v>
      </c>
      <c r="Q51">
        <v>106713</v>
      </c>
      <c r="R51" s="1">
        <v>1.7361111111111112E-2</v>
      </c>
    </row>
    <row r="52" spans="1:18" x14ac:dyDescent="0.25">
      <c r="A52" s="3" t="s">
        <v>92</v>
      </c>
      <c r="B52">
        <v>100</v>
      </c>
      <c r="C52" s="3" t="s">
        <v>19</v>
      </c>
      <c r="D52">
        <v>1</v>
      </c>
      <c r="E52">
        <v>1</v>
      </c>
      <c r="F52">
        <v>0</v>
      </c>
      <c r="G52">
        <v>251</v>
      </c>
      <c r="H52">
        <v>1</v>
      </c>
      <c r="I52" s="3" t="s">
        <v>20</v>
      </c>
      <c r="J52">
        <v>-3578.8318897373438</v>
      </c>
      <c r="K52">
        <v>4</v>
      </c>
      <c r="L52" s="3" t="s">
        <v>21</v>
      </c>
      <c r="M52">
        <v>251</v>
      </c>
      <c r="N52">
        <v>251</v>
      </c>
      <c r="O52">
        <v>0</v>
      </c>
      <c r="P52">
        <v>54241</v>
      </c>
      <c r="Q52">
        <v>54241</v>
      </c>
      <c r="R52" s="1">
        <v>2.0486111111111113E-3</v>
      </c>
    </row>
    <row r="53" spans="1:18" x14ac:dyDescent="0.25">
      <c r="A53" s="3" t="s">
        <v>93</v>
      </c>
      <c r="B53">
        <v>100</v>
      </c>
      <c r="C53" s="3" t="s">
        <v>19</v>
      </c>
      <c r="D53">
        <v>1</v>
      </c>
      <c r="E53">
        <v>1</v>
      </c>
      <c r="F53">
        <v>0</v>
      </c>
      <c r="G53">
        <v>25</v>
      </c>
      <c r="H53">
        <v>1</v>
      </c>
      <c r="I53" s="3" t="s">
        <v>20</v>
      </c>
      <c r="J53">
        <v>-931.51751441542706</v>
      </c>
      <c r="K53">
        <v>1</v>
      </c>
      <c r="L53" s="3" t="s">
        <v>21</v>
      </c>
      <c r="M53">
        <v>25</v>
      </c>
      <c r="N53">
        <v>25</v>
      </c>
      <c r="O53">
        <v>0</v>
      </c>
      <c r="P53">
        <v>13566</v>
      </c>
      <c r="Q53">
        <v>13566</v>
      </c>
      <c r="R53" s="1">
        <v>0</v>
      </c>
    </row>
    <row r="54" spans="1:18" x14ac:dyDescent="0.25">
      <c r="A54" s="3" t="s">
        <v>94</v>
      </c>
      <c r="B54">
        <v>100</v>
      </c>
      <c r="C54" s="3" t="s">
        <v>19</v>
      </c>
      <c r="D54">
        <v>1</v>
      </c>
      <c r="E54">
        <v>1</v>
      </c>
      <c r="F54">
        <v>0</v>
      </c>
      <c r="G54">
        <v>472</v>
      </c>
      <c r="H54">
        <v>1</v>
      </c>
      <c r="I54" s="3" t="s">
        <v>20</v>
      </c>
      <c r="J54">
        <v>-5518.668627373856</v>
      </c>
      <c r="K54">
        <v>6</v>
      </c>
      <c r="L54" s="3" t="s">
        <v>21</v>
      </c>
      <c r="M54">
        <v>472</v>
      </c>
      <c r="N54">
        <v>472</v>
      </c>
      <c r="O54">
        <v>0</v>
      </c>
      <c r="P54">
        <v>106132</v>
      </c>
      <c r="Q54">
        <v>106132</v>
      </c>
      <c r="R54" s="1">
        <v>9.8958333333333329E-3</v>
      </c>
    </row>
    <row r="55" spans="1:18" x14ac:dyDescent="0.25">
      <c r="A55" s="3" t="s">
        <v>95</v>
      </c>
      <c r="B55">
        <v>100</v>
      </c>
      <c r="C55" s="3" t="s">
        <v>19</v>
      </c>
      <c r="D55">
        <v>1</v>
      </c>
      <c r="E55">
        <v>1</v>
      </c>
      <c r="F55">
        <v>0</v>
      </c>
      <c r="G55">
        <v>296</v>
      </c>
      <c r="H55">
        <v>1</v>
      </c>
      <c r="I55" s="3" t="s">
        <v>20</v>
      </c>
      <c r="J55">
        <v>-4619.0395607109003</v>
      </c>
      <c r="K55">
        <v>5</v>
      </c>
      <c r="L55" s="3" t="s">
        <v>21</v>
      </c>
      <c r="M55">
        <v>296</v>
      </c>
      <c r="N55">
        <v>296</v>
      </c>
      <c r="O55">
        <v>0</v>
      </c>
      <c r="P55">
        <v>87062</v>
      </c>
      <c r="Q55">
        <v>87062</v>
      </c>
      <c r="R55" s="1">
        <v>2.2337962962962962E-3</v>
      </c>
    </row>
    <row r="56" spans="1:18" x14ac:dyDescent="0.25">
      <c r="A56" s="3" t="s">
        <v>96</v>
      </c>
      <c r="B56">
        <v>100</v>
      </c>
      <c r="C56" s="3" t="s">
        <v>19</v>
      </c>
      <c r="D56">
        <v>1</v>
      </c>
      <c r="E56">
        <v>1</v>
      </c>
      <c r="F56">
        <v>0</v>
      </c>
      <c r="G56">
        <v>131</v>
      </c>
      <c r="H56">
        <v>1</v>
      </c>
      <c r="I56" s="3" t="s">
        <v>20</v>
      </c>
      <c r="J56">
        <v>-1812.0397117984292</v>
      </c>
      <c r="K56">
        <v>2</v>
      </c>
      <c r="L56" s="3" t="s">
        <v>21</v>
      </c>
      <c r="M56">
        <v>131</v>
      </c>
      <c r="N56">
        <v>131</v>
      </c>
      <c r="O56">
        <v>0</v>
      </c>
      <c r="P56">
        <v>25192</v>
      </c>
      <c r="Q56">
        <v>25192</v>
      </c>
      <c r="R56" s="1">
        <v>6.3657407407407413E-4</v>
      </c>
    </row>
    <row r="57" spans="1:18" x14ac:dyDescent="0.25">
      <c r="A57" s="3" t="s">
        <v>97</v>
      </c>
      <c r="B57">
        <v>100</v>
      </c>
      <c r="C57" s="3" t="s">
        <v>19</v>
      </c>
      <c r="D57">
        <v>1</v>
      </c>
      <c r="E57">
        <v>1</v>
      </c>
      <c r="F57">
        <v>0</v>
      </c>
      <c r="G57">
        <v>186</v>
      </c>
      <c r="H57">
        <v>1</v>
      </c>
      <c r="I57" s="3" t="s">
        <v>20</v>
      </c>
      <c r="J57">
        <v>-1870.610005459376</v>
      </c>
      <c r="K57">
        <v>2</v>
      </c>
      <c r="L57" s="3" t="s">
        <v>21</v>
      </c>
      <c r="M57">
        <v>186</v>
      </c>
      <c r="N57">
        <v>186</v>
      </c>
      <c r="O57">
        <v>0</v>
      </c>
      <c r="P57">
        <v>42531</v>
      </c>
      <c r="Q57">
        <v>42531</v>
      </c>
      <c r="R57" s="1">
        <v>1.1111111111111111E-3</v>
      </c>
    </row>
    <row r="58" spans="1:18" x14ac:dyDescent="0.25">
      <c r="A58" s="3" t="s">
        <v>98</v>
      </c>
      <c r="B58">
        <v>100</v>
      </c>
      <c r="C58" s="3" t="s">
        <v>19</v>
      </c>
      <c r="D58">
        <v>1</v>
      </c>
      <c r="E58">
        <v>1</v>
      </c>
      <c r="F58">
        <v>0</v>
      </c>
      <c r="G58">
        <v>164</v>
      </c>
      <c r="H58">
        <v>1</v>
      </c>
      <c r="I58" s="3" t="s">
        <v>20</v>
      </c>
      <c r="J58">
        <v>-1803.7021737658026</v>
      </c>
      <c r="K58">
        <v>2</v>
      </c>
      <c r="L58" s="3" t="s">
        <v>21</v>
      </c>
      <c r="M58">
        <v>164</v>
      </c>
      <c r="N58">
        <v>164</v>
      </c>
      <c r="O58">
        <v>0</v>
      </c>
      <c r="P58">
        <v>28887</v>
      </c>
      <c r="Q58">
        <v>28887</v>
      </c>
      <c r="R58" s="1">
        <v>1.4699074074074074E-3</v>
      </c>
    </row>
    <row r="59" spans="1:18" x14ac:dyDescent="0.25">
      <c r="A59" s="3" t="s">
        <v>99</v>
      </c>
      <c r="B59">
        <v>100</v>
      </c>
      <c r="C59" s="3" t="s">
        <v>19</v>
      </c>
      <c r="D59">
        <v>1</v>
      </c>
      <c r="E59">
        <v>1</v>
      </c>
      <c r="F59">
        <v>0</v>
      </c>
      <c r="G59">
        <v>357</v>
      </c>
      <c r="H59">
        <v>1</v>
      </c>
      <c r="I59" s="3" t="s">
        <v>20</v>
      </c>
      <c r="J59">
        <v>-4534.480042838667</v>
      </c>
      <c r="K59">
        <v>5</v>
      </c>
      <c r="L59" s="3" t="s">
        <v>21</v>
      </c>
      <c r="M59">
        <v>357</v>
      </c>
      <c r="N59">
        <v>357</v>
      </c>
      <c r="O59">
        <v>0</v>
      </c>
      <c r="P59">
        <v>83349</v>
      </c>
      <c r="Q59">
        <v>83349</v>
      </c>
      <c r="R59" s="1">
        <v>5.0810185185185186E-3</v>
      </c>
    </row>
    <row r="60" spans="1:18" x14ac:dyDescent="0.25">
      <c r="A60" s="3" t="s">
        <v>100</v>
      </c>
      <c r="B60">
        <v>100</v>
      </c>
      <c r="C60" s="3" t="s">
        <v>19</v>
      </c>
      <c r="D60">
        <v>1</v>
      </c>
      <c r="E60">
        <v>1</v>
      </c>
      <c r="F60">
        <v>0</v>
      </c>
      <c r="G60">
        <v>388</v>
      </c>
      <c r="H60">
        <v>1</v>
      </c>
      <c r="I60" s="3" t="s">
        <v>20</v>
      </c>
      <c r="J60">
        <v>-3698.5274936600208</v>
      </c>
      <c r="K60">
        <v>4</v>
      </c>
      <c r="L60" s="3" t="s">
        <v>21</v>
      </c>
      <c r="M60">
        <v>388</v>
      </c>
      <c r="N60">
        <v>388</v>
      </c>
      <c r="O60">
        <v>0</v>
      </c>
      <c r="P60">
        <v>80894</v>
      </c>
      <c r="Q60">
        <v>80894</v>
      </c>
      <c r="R60" s="1">
        <v>6.9675925925925929E-3</v>
      </c>
    </row>
    <row r="61" spans="1:18" x14ac:dyDescent="0.25">
      <c r="A61" s="3" t="s">
        <v>101</v>
      </c>
      <c r="B61">
        <v>100</v>
      </c>
      <c r="C61" s="3" t="s">
        <v>19</v>
      </c>
      <c r="D61">
        <v>1</v>
      </c>
      <c r="E61">
        <v>1</v>
      </c>
      <c r="F61">
        <v>0</v>
      </c>
      <c r="G61">
        <v>360</v>
      </c>
      <c r="H61">
        <v>1</v>
      </c>
      <c r="I61" s="3" t="s">
        <v>20</v>
      </c>
      <c r="J61">
        <v>-4471.0601521554308</v>
      </c>
      <c r="K61">
        <v>5</v>
      </c>
      <c r="L61" s="3" t="s">
        <v>21</v>
      </c>
      <c r="M61">
        <v>360</v>
      </c>
      <c r="N61">
        <v>360</v>
      </c>
      <c r="O61">
        <v>0</v>
      </c>
      <c r="P61">
        <v>77797</v>
      </c>
      <c r="Q61">
        <v>77797</v>
      </c>
      <c r="R61" s="1">
        <v>5.4629629629629629E-3</v>
      </c>
    </row>
    <row r="62" spans="1:18" x14ac:dyDescent="0.25">
      <c r="G62">
        <f>SUM(Carriers_stats_split[nuOfPickupLocations_planned])</f>
        <v>12113</v>
      </c>
      <c r="J62">
        <f>SUM(Carriers_stats[jSpritScoreSelectedPlan])</f>
        <v>-192294.19944953761</v>
      </c>
      <c r="K62">
        <f>SUM(Carriers_stats[nuOfTours])</f>
        <v>208</v>
      </c>
      <c r="M62">
        <f>SUM(Carriers_stats_split[nuOfJobs_planned])</f>
        <v>12113</v>
      </c>
      <c r="R62" s="1">
        <f>SUM(Carriers_stats[jspritComputationTime])</f>
        <v>0.12480324074074076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1D607-D0D7-4F03-B94D-7948A8F1C6AC}">
  <dimension ref="A1:R68"/>
  <sheetViews>
    <sheetView topLeftCell="E43" workbookViewId="0">
      <selection activeCell="E62" sqref="A62:XFD62"/>
    </sheetView>
  </sheetViews>
  <sheetFormatPr defaultRowHeight="15" x14ac:dyDescent="0.25"/>
  <cols>
    <col min="1" max="1" width="32.140625" bestFit="1" customWidth="1"/>
    <col min="2" max="2" width="21.28515625" bestFit="1" customWidth="1"/>
    <col min="3" max="3" width="11.140625" bestFit="1" customWidth="1"/>
    <col min="4" max="4" width="27.42578125" bestFit="1" customWidth="1"/>
    <col min="5" max="5" width="23" bestFit="1" customWidth="1"/>
    <col min="6" max="6" width="31.28515625" bestFit="1" customWidth="1"/>
    <col min="7" max="7" width="30.7109375" bestFit="1" customWidth="1"/>
    <col min="8" max="8" width="32.42578125" bestFit="1" customWidth="1"/>
    <col min="9" max="9" width="27.5703125" bestFit="1" customWidth="1"/>
    <col min="10" max="10" width="24.85546875" bestFit="1" customWidth="1"/>
    <col min="11" max="11" width="12.5703125" bestFit="1" customWidth="1"/>
    <col min="12" max="12" width="10.42578125" bestFit="1" customWidth="1"/>
    <col min="13" max="14" width="20.140625" bestFit="1" customWidth="1"/>
    <col min="15" max="15" width="23.28515625" bestFit="1" customWidth="1"/>
    <col min="16" max="17" width="22.7109375" bestFit="1" customWidth="1"/>
    <col min="18" max="18" width="2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42</v>
      </c>
      <c r="B2">
        <v>10</v>
      </c>
      <c r="C2" t="s">
        <v>19</v>
      </c>
      <c r="D2">
        <v>1</v>
      </c>
      <c r="E2">
        <v>1</v>
      </c>
      <c r="F2">
        <v>0</v>
      </c>
      <c r="G2">
        <v>45</v>
      </c>
      <c r="H2">
        <v>1</v>
      </c>
      <c r="I2" t="s">
        <v>20</v>
      </c>
      <c r="J2">
        <v>-1000.1672734871036</v>
      </c>
      <c r="K2">
        <v>1</v>
      </c>
      <c r="L2" t="s">
        <v>21</v>
      </c>
      <c r="M2">
        <v>45</v>
      </c>
      <c r="N2">
        <v>45</v>
      </c>
      <c r="O2">
        <v>0</v>
      </c>
      <c r="P2">
        <v>22385</v>
      </c>
      <c r="Q2">
        <v>22385</v>
      </c>
      <c r="R2" t="s">
        <v>22</v>
      </c>
    </row>
    <row r="3" spans="1:18" x14ac:dyDescent="0.25">
      <c r="A3" t="s">
        <v>43</v>
      </c>
      <c r="B3">
        <v>10</v>
      </c>
      <c r="C3" t="s">
        <v>19</v>
      </c>
      <c r="D3">
        <v>1</v>
      </c>
      <c r="E3">
        <v>1</v>
      </c>
      <c r="F3">
        <v>0</v>
      </c>
      <c r="G3">
        <v>79</v>
      </c>
      <c r="H3">
        <v>1</v>
      </c>
      <c r="I3" t="s">
        <v>20</v>
      </c>
      <c r="J3">
        <v>-1910.1868247415093</v>
      </c>
      <c r="K3">
        <v>2</v>
      </c>
      <c r="L3" t="s">
        <v>21</v>
      </c>
      <c r="M3">
        <v>79</v>
      </c>
      <c r="N3">
        <v>79</v>
      </c>
      <c r="O3">
        <v>0</v>
      </c>
      <c r="P3">
        <v>33772</v>
      </c>
      <c r="Q3">
        <v>33772</v>
      </c>
      <c r="R3" t="s">
        <v>22</v>
      </c>
    </row>
    <row r="4" spans="1:18" x14ac:dyDescent="0.25">
      <c r="A4" t="s">
        <v>44</v>
      </c>
      <c r="B4">
        <v>10</v>
      </c>
      <c r="C4" t="s">
        <v>19</v>
      </c>
      <c r="D4">
        <v>1</v>
      </c>
      <c r="E4">
        <v>1</v>
      </c>
      <c r="F4">
        <v>0</v>
      </c>
      <c r="G4">
        <v>56</v>
      </c>
      <c r="H4">
        <v>1</v>
      </c>
      <c r="I4" t="s">
        <v>20</v>
      </c>
      <c r="J4">
        <v>-1910.0486961730858</v>
      </c>
      <c r="K4">
        <v>2</v>
      </c>
      <c r="L4" t="s">
        <v>21</v>
      </c>
      <c r="M4">
        <v>56</v>
      </c>
      <c r="N4">
        <v>56</v>
      </c>
      <c r="O4">
        <v>0</v>
      </c>
      <c r="P4">
        <v>24113</v>
      </c>
      <c r="Q4">
        <v>24113</v>
      </c>
      <c r="R4" t="s">
        <v>22</v>
      </c>
    </row>
    <row r="5" spans="1:18" x14ac:dyDescent="0.25">
      <c r="A5" t="s">
        <v>45</v>
      </c>
      <c r="B5">
        <v>10</v>
      </c>
      <c r="C5" t="s">
        <v>19</v>
      </c>
      <c r="D5">
        <v>1</v>
      </c>
      <c r="E5">
        <v>1</v>
      </c>
      <c r="F5">
        <v>0</v>
      </c>
      <c r="G5">
        <v>500</v>
      </c>
      <c r="H5">
        <v>1</v>
      </c>
      <c r="I5" t="s">
        <v>20</v>
      </c>
      <c r="J5">
        <v>-12366.670108459184</v>
      </c>
      <c r="K5">
        <v>13</v>
      </c>
      <c r="L5" t="s">
        <v>21</v>
      </c>
      <c r="M5">
        <v>500</v>
      </c>
      <c r="N5">
        <v>500</v>
      </c>
      <c r="O5">
        <v>0</v>
      </c>
      <c r="P5">
        <v>175880</v>
      </c>
      <c r="Q5">
        <v>175880</v>
      </c>
      <c r="R5" t="s">
        <v>22</v>
      </c>
    </row>
    <row r="6" spans="1:18" x14ac:dyDescent="0.25">
      <c r="A6" t="s">
        <v>46</v>
      </c>
      <c r="B6">
        <v>10</v>
      </c>
      <c r="C6" t="s">
        <v>19</v>
      </c>
      <c r="D6">
        <v>1</v>
      </c>
      <c r="E6">
        <v>1</v>
      </c>
      <c r="F6">
        <v>0</v>
      </c>
      <c r="G6">
        <v>79</v>
      </c>
      <c r="H6">
        <v>1</v>
      </c>
      <c r="I6" t="s">
        <v>20</v>
      </c>
      <c r="J6">
        <v>-1924.385351788218</v>
      </c>
      <c r="K6">
        <v>2</v>
      </c>
      <c r="L6" t="s">
        <v>21</v>
      </c>
      <c r="M6">
        <v>79</v>
      </c>
      <c r="N6">
        <v>79</v>
      </c>
      <c r="O6">
        <v>0</v>
      </c>
      <c r="P6">
        <v>25062</v>
      </c>
      <c r="Q6">
        <v>25062</v>
      </c>
      <c r="R6" t="s">
        <v>22</v>
      </c>
    </row>
    <row r="7" spans="1:18" x14ac:dyDescent="0.25">
      <c r="A7" t="s">
        <v>47</v>
      </c>
      <c r="B7">
        <v>10</v>
      </c>
      <c r="C7" t="s">
        <v>19</v>
      </c>
      <c r="D7">
        <v>1</v>
      </c>
      <c r="E7">
        <v>1</v>
      </c>
      <c r="F7">
        <v>0</v>
      </c>
      <c r="G7">
        <v>431</v>
      </c>
      <c r="H7">
        <v>1</v>
      </c>
      <c r="I7" t="s">
        <v>20</v>
      </c>
      <c r="J7">
        <v>-7660.7541347673641</v>
      </c>
      <c r="K7">
        <v>8</v>
      </c>
      <c r="L7" t="s">
        <v>21</v>
      </c>
      <c r="M7">
        <v>431</v>
      </c>
      <c r="N7">
        <v>431</v>
      </c>
      <c r="O7">
        <v>0</v>
      </c>
      <c r="P7">
        <v>117198</v>
      </c>
      <c r="Q7">
        <v>117198</v>
      </c>
      <c r="R7" t="s">
        <v>22</v>
      </c>
    </row>
    <row r="8" spans="1:18" x14ac:dyDescent="0.25">
      <c r="A8" t="s">
        <v>48</v>
      </c>
      <c r="B8">
        <v>10</v>
      </c>
      <c r="C8" t="s">
        <v>19</v>
      </c>
      <c r="D8">
        <v>1</v>
      </c>
      <c r="E8">
        <v>1</v>
      </c>
      <c r="F8">
        <v>0</v>
      </c>
      <c r="G8">
        <v>120</v>
      </c>
      <c r="H8">
        <v>1</v>
      </c>
      <c r="I8" t="s">
        <v>20</v>
      </c>
      <c r="J8">
        <v>-1793.677284134752</v>
      </c>
      <c r="K8">
        <v>2</v>
      </c>
      <c r="L8" t="s">
        <v>21</v>
      </c>
      <c r="M8">
        <v>120</v>
      </c>
      <c r="N8">
        <v>120</v>
      </c>
      <c r="O8">
        <v>0</v>
      </c>
      <c r="P8">
        <v>38960</v>
      </c>
      <c r="Q8">
        <v>38960</v>
      </c>
      <c r="R8" t="s">
        <v>22</v>
      </c>
    </row>
    <row r="9" spans="1:18" x14ac:dyDescent="0.25">
      <c r="A9" t="s">
        <v>49</v>
      </c>
      <c r="B9">
        <v>10</v>
      </c>
      <c r="C9" t="s">
        <v>19</v>
      </c>
      <c r="D9">
        <v>1</v>
      </c>
      <c r="E9">
        <v>1</v>
      </c>
      <c r="F9">
        <v>0</v>
      </c>
      <c r="G9">
        <v>213</v>
      </c>
      <c r="H9">
        <v>1</v>
      </c>
      <c r="I9" t="s">
        <v>20</v>
      </c>
      <c r="J9">
        <v>-3622.1161835310627</v>
      </c>
      <c r="K9">
        <v>4</v>
      </c>
      <c r="L9" t="s">
        <v>21</v>
      </c>
      <c r="M9">
        <v>213</v>
      </c>
      <c r="N9">
        <v>213</v>
      </c>
      <c r="O9">
        <v>0</v>
      </c>
      <c r="P9">
        <v>67169</v>
      </c>
      <c r="Q9">
        <v>67169</v>
      </c>
      <c r="R9" t="s">
        <v>22</v>
      </c>
    </row>
    <row r="10" spans="1:18" x14ac:dyDescent="0.25">
      <c r="A10" t="s">
        <v>50</v>
      </c>
      <c r="B10">
        <v>10</v>
      </c>
      <c r="C10" t="s">
        <v>19</v>
      </c>
      <c r="D10">
        <v>1</v>
      </c>
      <c r="E10">
        <v>1</v>
      </c>
      <c r="F10">
        <v>0</v>
      </c>
      <c r="G10">
        <v>231</v>
      </c>
      <c r="H10">
        <v>1</v>
      </c>
      <c r="I10" t="s">
        <v>20</v>
      </c>
      <c r="J10">
        <v>-3574.9233349923306</v>
      </c>
      <c r="K10">
        <v>4</v>
      </c>
      <c r="L10" t="s">
        <v>21</v>
      </c>
      <c r="M10">
        <v>231</v>
      </c>
      <c r="N10">
        <v>231</v>
      </c>
      <c r="O10">
        <v>0</v>
      </c>
      <c r="P10">
        <v>63771</v>
      </c>
      <c r="Q10">
        <v>63771</v>
      </c>
      <c r="R10" t="s">
        <v>22</v>
      </c>
    </row>
    <row r="11" spans="1:18" x14ac:dyDescent="0.25">
      <c r="A11" t="s">
        <v>51</v>
      </c>
      <c r="B11">
        <v>10</v>
      </c>
      <c r="C11" t="s">
        <v>19</v>
      </c>
      <c r="D11">
        <v>1</v>
      </c>
      <c r="E11">
        <v>1</v>
      </c>
      <c r="F11">
        <v>0</v>
      </c>
      <c r="G11">
        <v>24</v>
      </c>
      <c r="H11">
        <v>1</v>
      </c>
      <c r="I11" t="s">
        <v>20</v>
      </c>
      <c r="J11">
        <v>-875.64354628021431</v>
      </c>
      <c r="K11">
        <v>1</v>
      </c>
      <c r="L11" t="s">
        <v>21</v>
      </c>
      <c r="M11">
        <v>24</v>
      </c>
      <c r="N11">
        <v>24</v>
      </c>
      <c r="O11">
        <v>0</v>
      </c>
      <c r="P11">
        <v>11183</v>
      </c>
      <c r="Q11">
        <v>11183</v>
      </c>
      <c r="R11" t="s">
        <v>22</v>
      </c>
    </row>
    <row r="12" spans="1:18" x14ac:dyDescent="0.25">
      <c r="A12" t="s">
        <v>52</v>
      </c>
      <c r="B12">
        <v>10</v>
      </c>
      <c r="C12" t="s">
        <v>19</v>
      </c>
      <c r="D12">
        <v>1</v>
      </c>
      <c r="E12">
        <v>1</v>
      </c>
      <c r="F12">
        <v>0</v>
      </c>
      <c r="G12">
        <v>22</v>
      </c>
      <c r="H12">
        <v>1</v>
      </c>
      <c r="I12" t="s">
        <v>20</v>
      </c>
      <c r="J12">
        <v>-876.90241317126515</v>
      </c>
      <c r="K12">
        <v>1</v>
      </c>
      <c r="L12" t="s">
        <v>21</v>
      </c>
      <c r="M12">
        <v>22</v>
      </c>
      <c r="N12">
        <v>22</v>
      </c>
      <c r="O12">
        <v>0</v>
      </c>
      <c r="P12">
        <v>11125</v>
      </c>
      <c r="Q12">
        <v>11125</v>
      </c>
      <c r="R12" t="s">
        <v>22</v>
      </c>
    </row>
    <row r="13" spans="1:18" x14ac:dyDescent="0.25">
      <c r="A13" t="s">
        <v>53</v>
      </c>
      <c r="B13">
        <v>10</v>
      </c>
      <c r="C13" t="s">
        <v>19</v>
      </c>
      <c r="D13">
        <v>1</v>
      </c>
      <c r="E13">
        <v>1</v>
      </c>
      <c r="F13">
        <v>0</v>
      </c>
      <c r="G13">
        <v>32</v>
      </c>
      <c r="H13">
        <v>1</v>
      </c>
      <c r="I13" t="s">
        <v>20</v>
      </c>
      <c r="J13">
        <v>-895.19877371432563</v>
      </c>
      <c r="K13">
        <v>1</v>
      </c>
      <c r="L13" t="s">
        <v>21</v>
      </c>
      <c r="M13">
        <v>32</v>
      </c>
      <c r="N13">
        <v>32</v>
      </c>
      <c r="O13">
        <v>0</v>
      </c>
      <c r="P13">
        <v>14612</v>
      </c>
      <c r="Q13">
        <v>14612</v>
      </c>
      <c r="R13" t="s">
        <v>22</v>
      </c>
    </row>
    <row r="14" spans="1:18" x14ac:dyDescent="0.25">
      <c r="A14" t="s">
        <v>54</v>
      </c>
      <c r="B14">
        <v>10</v>
      </c>
      <c r="C14" t="s">
        <v>19</v>
      </c>
      <c r="D14">
        <v>1</v>
      </c>
      <c r="E14">
        <v>1</v>
      </c>
      <c r="F14">
        <v>0</v>
      </c>
      <c r="G14">
        <v>98</v>
      </c>
      <c r="H14">
        <v>1</v>
      </c>
      <c r="I14" t="s">
        <v>20</v>
      </c>
      <c r="J14">
        <v>-906.21324833118456</v>
      </c>
      <c r="K14">
        <v>1</v>
      </c>
      <c r="L14" t="s">
        <v>21</v>
      </c>
      <c r="M14">
        <v>98</v>
      </c>
      <c r="N14">
        <v>98</v>
      </c>
      <c r="O14">
        <v>0</v>
      </c>
      <c r="P14">
        <v>10386</v>
      </c>
      <c r="Q14">
        <v>10386</v>
      </c>
      <c r="R14" t="s">
        <v>22</v>
      </c>
    </row>
    <row r="15" spans="1:18" x14ac:dyDescent="0.25">
      <c r="A15" t="s">
        <v>55</v>
      </c>
      <c r="B15">
        <v>10</v>
      </c>
      <c r="C15" t="s">
        <v>19</v>
      </c>
      <c r="D15">
        <v>1</v>
      </c>
      <c r="E15">
        <v>1</v>
      </c>
      <c r="F15">
        <v>0</v>
      </c>
      <c r="G15">
        <v>39</v>
      </c>
      <c r="H15">
        <v>1</v>
      </c>
      <c r="I15" t="s">
        <v>20</v>
      </c>
      <c r="J15">
        <v>-893.23180561521679</v>
      </c>
      <c r="K15">
        <v>1</v>
      </c>
      <c r="L15" t="s">
        <v>21</v>
      </c>
      <c r="M15">
        <v>39</v>
      </c>
      <c r="N15">
        <v>39</v>
      </c>
      <c r="O15">
        <v>0</v>
      </c>
      <c r="P15">
        <v>6868</v>
      </c>
      <c r="Q15">
        <v>6868</v>
      </c>
      <c r="R15" t="s">
        <v>22</v>
      </c>
    </row>
    <row r="16" spans="1:18" x14ac:dyDescent="0.25">
      <c r="A16" t="s">
        <v>56</v>
      </c>
      <c r="B16">
        <v>10</v>
      </c>
      <c r="C16" t="s">
        <v>19</v>
      </c>
      <c r="D16">
        <v>1</v>
      </c>
      <c r="E16">
        <v>1</v>
      </c>
      <c r="F16">
        <v>0</v>
      </c>
      <c r="G16">
        <v>137</v>
      </c>
      <c r="H16">
        <v>1</v>
      </c>
      <c r="I16" t="s">
        <v>20</v>
      </c>
      <c r="J16">
        <v>-1809.1880838610102</v>
      </c>
      <c r="K16">
        <v>2</v>
      </c>
      <c r="L16" t="s">
        <v>21</v>
      </c>
      <c r="M16">
        <v>137</v>
      </c>
      <c r="N16">
        <v>137</v>
      </c>
      <c r="O16">
        <v>0</v>
      </c>
      <c r="P16">
        <v>20096</v>
      </c>
      <c r="Q16">
        <v>20096</v>
      </c>
      <c r="R16" t="s">
        <v>22</v>
      </c>
    </row>
    <row r="17" spans="1:18" x14ac:dyDescent="0.25">
      <c r="A17" t="s">
        <v>57</v>
      </c>
      <c r="B17">
        <v>10</v>
      </c>
      <c r="C17" t="s">
        <v>19</v>
      </c>
      <c r="D17">
        <v>1</v>
      </c>
      <c r="E17">
        <v>1</v>
      </c>
      <c r="F17">
        <v>0</v>
      </c>
      <c r="G17">
        <v>190</v>
      </c>
      <c r="H17">
        <v>1</v>
      </c>
      <c r="I17" t="s">
        <v>20</v>
      </c>
      <c r="J17">
        <v>-4829.1170869177313</v>
      </c>
      <c r="K17">
        <v>5</v>
      </c>
      <c r="L17" t="s">
        <v>21</v>
      </c>
      <c r="M17">
        <v>190</v>
      </c>
      <c r="N17">
        <v>190</v>
      </c>
      <c r="O17">
        <v>0</v>
      </c>
      <c r="P17">
        <v>60941</v>
      </c>
      <c r="Q17">
        <v>60941</v>
      </c>
      <c r="R17" t="s">
        <v>22</v>
      </c>
    </row>
    <row r="18" spans="1:18" x14ac:dyDescent="0.25">
      <c r="A18" t="s">
        <v>58</v>
      </c>
      <c r="B18">
        <v>10</v>
      </c>
      <c r="C18" t="s">
        <v>19</v>
      </c>
      <c r="D18">
        <v>1</v>
      </c>
      <c r="E18">
        <v>1</v>
      </c>
      <c r="F18">
        <v>0</v>
      </c>
      <c r="G18">
        <v>192</v>
      </c>
      <c r="H18">
        <v>1</v>
      </c>
      <c r="I18" t="s">
        <v>20</v>
      </c>
      <c r="J18">
        <v>-4753.8313137821815</v>
      </c>
      <c r="K18">
        <v>5</v>
      </c>
      <c r="L18" t="s">
        <v>21</v>
      </c>
      <c r="M18">
        <v>192</v>
      </c>
      <c r="N18">
        <v>192</v>
      </c>
      <c r="O18">
        <v>0</v>
      </c>
      <c r="P18">
        <v>55722</v>
      </c>
      <c r="Q18">
        <v>55722</v>
      </c>
      <c r="R18" t="s">
        <v>22</v>
      </c>
    </row>
    <row r="19" spans="1:18" x14ac:dyDescent="0.25">
      <c r="A19" t="s">
        <v>59</v>
      </c>
      <c r="B19">
        <v>10</v>
      </c>
      <c r="C19" t="s">
        <v>19</v>
      </c>
      <c r="D19">
        <v>1</v>
      </c>
      <c r="E19">
        <v>1</v>
      </c>
      <c r="F19">
        <v>0</v>
      </c>
      <c r="G19">
        <v>262</v>
      </c>
      <c r="H19">
        <v>1</v>
      </c>
      <c r="I19" t="s">
        <v>20</v>
      </c>
      <c r="J19">
        <v>-5701.9429116037809</v>
      </c>
      <c r="K19">
        <v>6</v>
      </c>
      <c r="L19" t="s">
        <v>21</v>
      </c>
      <c r="M19">
        <v>262</v>
      </c>
      <c r="N19">
        <v>262</v>
      </c>
      <c r="O19">
        <v>0</v>
      </c>
      <c r="P19">
        <v>77267</v>
      </c>
      <c r="Q19">
        <v>77267</v>
      </c>
      <c r="R19" t="s">
        <v>22</v>
      </c>
    </row>
    <row r="20" spans="1:18" x14ac:dyDescent="0.25">
      <c r="A20" t="s">
        <v>60</v>
      </c>
      <c r="B20">
        <v>10</v>
      </c>
      <c r="C20" t="s">
        <v>19</v>
      </c>
      <c r="D20">
        <v>1</v>
      </c>
      <c r="E20">
        <v>1</v>
      </c>
      <c r="F20">
        <v>0</v>
      </c>
      <c r="G20">
        <v>100</v>
      </c>
      <c r="H20">
        <v>1</v>
      </c>
      <c r="I20" t="s">
        <v>20</v>
      </c>
      <c r="J20">
        <v>-998.1449810076947</v>
      </c>
      <c r="K20">
        <v>1</v>
      </c>
      <c r="L20" t="s">
        <v>21</v>
      </c>
      <c r="M20">
        <v>100</v>
      </c>
      <c r="N20">
        <v>100</v>
      </c>
      <c r="O20">
        <v>0</v>
      </c>
      <c r="P20">
        <v>12749</v>
      </c>
      <c r="Q20">
        <v>12749</v>
      </c>
      <c r="R20" t="s">
        <v>22</v>
      </c>
    </row>
    <row r="21" spans="1:18" x14ac:dyDescent="0.25">
      <c r="A21" t="s">
        <v>61</v>
      </c>
      <c r="B21">
        <v>10</v>
      </c>
      <c r="C21" t="s">
        <v>19</v>
      </c>
      <c r="D21">
        <v>1</v>
      </c>
      <c r="E21">
        <v>1</v>
      </c>
      <c r="F21">
        <v>0</v>
      </c>
      <c r="G21">
        <v>203</v>
      </c>
      <c r="H21">
        <v>1</v>
      </c>
      <c r="I21" t="s">
        <v>20</v>
      </c>
      <c r="J21">
        <v>-1896.3934873218736</v>
      </c>
      <c r="K21">
        <v>2</v>
      </c>
      <c r="L21" t="s">
        <v>21</v>
      </c>
      <c r="M21">
        <v>203</v>
      </c>
      <c r="N21">
        <v>203</v>
      </c>
      <c r="O21">
        <v>0</v>
      </c>
      <c r="P21">
        <v>25327</v>
      </c>
      <c r="Q21">
        <v>25327</v>
      </c>
      <c r="R21" t="s">
        <v>22</v>
      </c>
    </row>
    <row r="22" spans="1:18" x14ac:dyDescent="0.25">
      <c r="A22" t="s">
        <v>62</v>
      </c>
      <c r="B22">
        <v>10</v>
      </c>
      <c r="C22" t="s">
        <v>19</v>
      </c>
      <c r="D22">
        <v>1</v>
      </c>
      <c r="E22">
        <v>1</v>
      </c>
      <c r="F22">
        <v>0</v>
      </c>
      <c r="G22">
        <v>187</v>
      </c>
      <c r="H22">
        <v>1</v>
      </c>
      <c r="I22" t="s">
        <v>20</v>
      </c>
      <c r="J22">
        <v>-1915.3913223514585</v>
      </c>
      <c r="K22">
        <v>2</v>
      </c>
      <c r="L22" t="s">
        <v>21</v>
      </c>
      <c r="M22">
        <v>187</v>
      </c>
      <c r="N22">
        <v>187</v>
      </c>
      <c r="O22">
        <v>0</v>
      </c>
      <c r="P22">
        <v>26964</v>
      </c>
      <c r="Q22">
        <v>26964</v>
      </c>
      <c r="R22" t="s">
        <v>22</v>
      </c>
    </row>
    <row r="23" spans="1:18" x14ac:dyDescent="0.25">
      <c r="A23" t="s">
        <v>63</v>
      </c>
      <c r="B23">
        <v>10</v>
      </c>
      <c r="C23" t="s">
        <v>19</v>
      </c>
      <c r="D23">
        <v>1</v>
      </c>
      <c r="E23">
        <v>1</v>
      </c>
      <c r="F23">
        <v>0</v>
      </c>
      <c r="G23">
        <v>44</v>
      </c>
      <c r="H23">
        <v>1</v>
      </c>
      <c r="I23" t="s">
        <v>20</v>
      </c>
      <c r="J23">
        <v>-993.89586911621177</v>
      </c>
      <c r="K23">
        <v>1</v>
      </c>
      <c r="L23" t="s">
        <v>21</v>
      </c>
      <c r="M23">
        <v>44</v>
      </c>
      <c r="N23">
        <v>44</v>
      </c>
      <c r="O23">
        <v>0</v>
      </c>
      <c r="P23">
        <v>14770</v>
      </c>
      <c r="Q23">
        <v>14770</v>
      </c>
      <c r="R23" t="s">
        <v>22</v>
      </c>
    </row>
    <row r="24" spans="1:18" x14ac:dyDescent="0.25">
      <c r="A24" t="s">
        <v>64</v>
      </c>
      <c r="B24">
        <v>10</v>
      </c>
      <c r="C24" t="s">
        <v>19</v>
      </c>
      <c r="D24">
        <v>1</v>
      </c>
      <c r="E24">
        <v>1</v>
      </c>
      <c r="F24">
        <v>0</v>
      </c>
      <c r="G24">
        <v>269</v>
      </c>
      <c r="H24">
        <v>1</v>
      </c>
      <c r="I24" t="s">
        <v>20</v>
      </c>
      <c r="J24">
        <v>-4792.0316854115854</v>
      </c>
      <c r="K24">
        <v>5</v>
      </c>
      <c r="L24" t="s">
        <v>21</v>
      </c>
      <c r="M24">
        <v>269</v>
      </c>
      <c r="N24">
        <v>269</v>
      </c>
      <c r="O24">
        <v>0</v>
      </c>
      <c r="P24">
        <v>63840</v>
      </c>
      <c r="Q24">
        <v>63840</v>
      </c>
      <c r="R24" t="s">
        <v>22</v>
      </c>
    </row>
    <row r="25" spans="1:18" x14ac:dyDescent="0.25">
      <c r="A25" t="s">
        <v>65</v>
      </c>
      <c r="B25">
        <v>10</v>
      </c>
      <c r="C25" t="s">
        <v>19</v>
      </c>
      <c r="D25">
        <v>1</v>
      </c>
      <c r="E25">
        <v>1</v>
      </c>
      <c r="F25">
        <v>0</v>
      </c>
      <c r="G25">
        <v>76</v>
      </c>
      <c r="H25">
        <v>1</v>
      </c>
      <c r="I25" t="s">
        <v>20</v>
      </c>
      <c r="J25">
        <v>-1924.8722009331245</v>
      </c>
      <c r="K25">
        <v>2</v>
      </c>
      <c r="L25" t="s">
        <v>21</v>
      </c>
      <c r="M25">
        <v>76</v>
      </c>
      <c r="N25">
        <v>76</v>
      </c>
      <c r="O25">
        <v>0</v>
      </c>
      <c r="P25">
        <v>18650</v>
      </c>
      <c r="Q25">
        <v>18650</v>
      </c>
      <c r="R25" t="s">
        <v>22</v>
      </c>
    </row>
    <row r="26" spans="1:18" x14ac:dyDescent="0.25">
      <c r="A26" t="s">
        <v>66</v>
      </c>
      <c r="B26">
        <v>10</v>
      </c>
      <c r="C26" t="s">
        <v>19</v>
      </c>
      <c r="D26">
        <v>1</v>
      </c>
      <c r="E26">
        <v>1</v>
      </c>
      <c r="F26">
        <v>0</v>
      </c>
      <c r="G26">
        <v>18</v>
      </c>
      <c r="H26">
        <v>1</v>
      </c>
      <c r="I26" t="s">
        <v>20</v>
      </c>
      <c r="J26">
        <v>-926.28245239954424</v>
      </c>
      <c r="K26">
        <v>1</v>
      </c>
      <c r="L26" t="s">
        <v>21</v>
      </c>
      <c r="M26">
        <v>18</v>
      </c>
      <c r="N26">
        <v>18</v>
      </c>
      <c r="O26">
        <v>0</v>
      </c>
      <c r="P26">
        <v>17265</v>
      </c>
      <c r="Q26">
        <v>17265</v>
      </c>
      <c r="R26" t="s">
        <v>22</v>
      </c>
    </row>
    <row r="27" spans="1:18" x14ac:dyDescent="0.25">
      <c r="A27" t="s">
        <v>67</v>
      </c>
      <c r="B27">
        <v>10</v>
      </c>
      <c r="C27" t="s">
        <v>19</v>
      </c>
      <c r="D27">
        <v>1</v>
      </c>
      <c r="E27">
        <v>1</v>
      </c>
      <c r="F27">
        <v>0</v>
      </c>
      <c r="G27">
        <v>69</v>
      </c>
      <c r="H27">
        <v>1</v>
      </c>
      <c r="I27" t="s">
        <v>20</v>
      </c>
      <c r="J27">
        <v>-1858.0730544663363</v>
      </c>
      <c r="K27">
        <v>2</v>
      </c>
      <c r="L27" t="s">
        <v>21</v>
      </c>
      <c r="M27">
        <v>69</v>
      </c>
      <c r="N27">
        <v>69</v>
      </c>
      <c r="O27">
        <v>0</v>
      </c>
      <c r="P27">
        <v>35811</v>
      </c>
      <c r="Q27">
        <v>35811</v>
      </c>
      <c r="R27" t="s">
        <v>22</v>
      </c>
    </row>
    <row r="28" spans="1:18" x14ac:dyDescent="0.25">
      <c r="A28" t="s">
        <v>68</v>
      </c>
      <c r="B28">
        <v>10</v>
      </c>
      <c r="C28" t="s">
        <v>19</v>
      </c>
      <c r="D28">
        <v>1</v>
      </c>
      <c r="E28">
        <v>1</v>
      </c>
      <c r="F28">
        <v>0</v>
      </c>
      <c r="G28">
        <v>47</v>
      </c>
      <c r="H28">
        <v>1</v>
      </c>
      <c r="I28" t="s">
        <v>20</v>
      </c>
      <c r="J28">
        <v>-923.63477063530513</v>
      </c>
      <c r="K28">
        <v>1</v>
      </c>
      <c r="L28" t="s">
        <v>21</v>
      </c>
      <c r="M28">
        <v>47</v>
      </c>
      <c r="N28">
        <v>47</v>
      </c>
      <c r="O28">
        <v>0</v>
      </c>
      <c r="P28">
        <v>18124</v>
      </c>
      <c r="Q28">
        <v>18124</v>
      </c>
      <c r="R28" t="s">
        <v>22</v>
      </c>
    </row>
    <row r="29" spans="1:18" x14ac:dyDescent="0.25">
      <c r="A29" t="s">
        <v>69</v>
      </c>
      <c r="B29">
        <v>10</v>
      </c>
      <c r="C29" t="s">
        <v>19</v>
      </c>
      <c r="D29">
        <v>1</v>
      </c>
      <c r="E29">
        <v>1</v>
      </c>
      <c r="F29">
        <v>0</v>
      </c>
      <c r="G29">
        <v>205</v>
      </c>
      <c r="H29">
        <v>1</v>
      </c>
      <c r="I29" t="s">
        <v>20</v>
      </c>
      <c r="J29">
        <v>-2732.5175796975846</v>
      </c>
      <c r="K29">
        <v>3</v>
      </c>
      <c r="L29" t="s">
        <v>21</v>
      </c>
      <c r="M29">
        <v>205</v>
      </c>
      <c r="N29">
        <v>205</v>
      </c>
      <c r="O29">
        <v>0</v>
      </c>
      <c r="P29">
        <v>51273</v>
      </c>
      <c r="Q29">
        <v>51273</v>
      </c>
      <c r="R29" t="s">
        <v>22</v>
      </c>
    </row>
    <row r="30" spans="1:18" x14ac:dyDescent="0.25">
      <c r="A30" t="s">
        <v>70</v>
      </c>
      <c r="B30">
        <v>10</v>
      </c>
      <c r="C30" t="s">
        <v>19</v>
      </c>
      <c r="D30">
        <v>1</v>
      </c>
      <c r="E30">
        <v>1</v>
      </c>
      <c r="F30">
        <v>0</v>
      </c>
      <c r="G30">
        <v>279</v>
      </c>
      <c r="H30">
        <v>1</v>
      </c>
      <c r="I30" t="s">
        <v>20</v>
      </c>
      <c r="J30">
        <v>-3651.7014858176549</v>
      </c>
      <c r="K30">
        <v>4</v>
      </c>
      <c r="L30" t="s">
        <v>21</v>
      </c>
      <c r="M30">
        <v>279</v>
      </c>
      <c r="N30">
        <v>279</v>
      </c>
      <c r="O30">
        <v>0</v>
      </c>
      <c r="P30">
        <v>76225</v>
      </c>
      <c r="Q30">
        <v>76225</v>
      </c>
      <c r="R30" t="s">
        <v>22</v>
      </c>
    </row>
    <row r="31" spans="1:18" x14ac:dyDescent="0.25">
      <c r="A31" t="s">
        <v>71</v>
      </c>
      <c r="B31">
        <v>10</v>
      </c>
      <c r="C31" t="s">
        <v>19</v>
      </c>
      <c r="D31">
        <v>1</v>
      </c>
      <c r="E31">
        <v>1</v>
      </c>
      <c r="F31">
        <v>0</v>
      </c>
      <c r="G31">
        <v>266</v>
      </c>
      <c r="H31">
        <v>1</v>
      </c>
      <c r="I31" t="s">
        <v>20</v>
      </c>
      <c r="J31">
        <v>-2801.0444112856326</v>
      </c>
      <c r="K31">
        <v>3</v>
      </c>
      <c r="L31" t="s">
        <v>21</v>
      </c>
      <c r="M31">
        <v>266</v>
      </c>
      <c r="N31">
        <v>266</v>
      </c>
      <c r="O31">
        <v>0</v>
      </c>
      <c r="P31">
        <v>61812</v>
      </c>
      <c r="Q31">
        <v>61812</v>
      </c>
      <c r="R31" t="s">
        <v>22</v>
      </c>
    </row>
    <row r="32" spans="1:18" x14ac:dyDescent="0.25">
      <c r="A32" t="s">
        <v>72</v>
      </c>
      <c r="B32">
        <v>10</v>
      </c>
      <c r="C32" t="s">
        <v>19</v>
      </c>
      <c r="D32">
        <v>1</v>
      </c>
      <c r="E32">
        <v>1</v>
      </c>
      <c r="F32">
        <v>0</v>
      </c>
      <c r="G32">
        <v>74</v>
      </c>
      <c r="H32">
        <v>1</v>
      </c>
      <c r="I32" t="s">
        <v>20</v>
      </c>
      <c r="J32">
        <v>-2826.0521786381491</v>
      </c>
      <c r="K32">
        <v>3</v>
      </c>
      <c r="L32" t="s">
        <v>21</v>
      </c>
      <c r="M32">
        <v>74</v>
      </c>
      <c r="N32">
        <v>74</v>
      </c>
      <c r="O32">
        <v>0</v>
      </c>
      <c r="P32">
        <v>42853</v>
      </c>
      <c r="Q32">
        <v>42853</v>
      </c>
      <c r="R32" t="s">
        <v>22</v>
      </c>
    </row>
    <row r="33" spans="1:18" x14ac:dyDescent="0.25">
      <c r="A33" t="s">
        <v>73</v>
      </c>
      <c r="B33">
        <v>10</v>
      </c>
      <c r="C33" t="s">
        <v>19</v>
      </c>
      <c r="D33">
        <v>1</v>
      </c>
      <c r="E33">
        <v>1</v>
      </c>
      <c r="F33">
        <v>0</v>
      </c>
      <c r="G33">
        <v>129</v>
      </c>
      <c r="H33">
        <v>1</v>
      </c>
      <c r="I33" t="s">
        <v>20</v>
      </c>
      <c r="J33">
        <v>-3753.1415697475527</v>
      </c>
      <c r="K33">
        <v>4</v>
      </c>
      <c r="L33" t="s">
        <v>21</v>
      </c>
      <c r="M33">
        <v>129</v>
      </c>
      <c r="N33">
        <v>129</v>
      </c>
      <c r="O33">
        <v>0</v>
      </c>
      <c r="P33">
        <v>59859</v>
      </c>
      <c r="Q33">
        <v>59859</v>
      </c>
      <c r="R33" t="s">
        <v>22</v>
      </c>
    </row>
    <row r="34" spans="1:18" x14ac:dyDescent="0.25">
      <c r="A34" t="s">
        <v>74</v>
      </c>
      <c r="B34">
        <v>10</v>
      </c>
      <c r="C34" t="s">
        <v>19</v>
      </c>
      <c r="D34">
        <v>1</v>
      </c>
      <c r="E34">
        <v>1</v>
      </c>
      <c r="F34">
        <v>0</v>
      </c>
      <c r="G34">
        <v>87</v>
      </c>
      <c r="H34">
        <v>1</v>
      </c>
      <c r="I34" t="s">
        <v>20</v>
      </c>
      <c r="J34">
        <v>-1845.6879407423271</v>
      </c>
      <c r="K34">
        <v>2</v>
      </c>
      <c r="L34" t="s">
        <v>21</v>
      </c>
      <c r="M34">
        <v>87</v>
      </c>
      <c r="N34">
        <v>87</v>
      </c>
      <c r="O34">
        <v>0</v>
      </c>
      <c r="P34">
        <v>31718</v>
      </c>
      <c r="Q34">
        <v>31718</v>
      </c>
      <c r="R34" t="s">
        <v>22</v>
      </c>
    </row>
    <row r="35" spans="1:18" x14ac:dyDescent="0.25">
      <c r="A35" t="s">
        <v>75</v>
      </c>
      <c r="B35">
        <v>10</v>
      </c>
      <c r="C35" t="s">
        <v>19</v>
      </c>
      <c r="D35">
        <v>1</v>
      </c>
      <c r="E35">
        <v>1</v>
      </c>
      <c r="F35">
        <v>0</v>
      </c>
      <c r="G35">
        <v>209</v>
      </c>
      <c r="H35">
        <v>1</v>
      </c>
      <c r="I35" t="s">
        <v>20</v>
      </c>
      <c r="J35">
        <v>-4667.2862906241699</v>
      </c>
      <c r="K35">
        <v>5</v>
      </c>
      <c r="L35" t="s">
        <v>21</v>
      </c>
      <c r="M35">
        <v>209</v>
      </c>
      <c r="N35">
        <v>209</v>
      </c>
      <c r="O35">
        <v>0</v>
      </c>
      <c r="P35">
        <v>59630</v>
      </c>
      <c r="Q35">
        <v>59630</v>
      </c>
      <c r="R35" t="s">
        <v>22</v>
      </c>
    </row>
    <row r="36" spans="1:18" x14ac:dyDescent="0.25">
      <c r="A36" t="s">
        <v>76</v>
      </c>
      <c r="B36">
        <v>10</v>
      </c>
      <c r="C36" t="s">
        <v>19</v>
      </c>
      <c r="D36">
        <v>1</v>
      </c>
      <c r="E36">
        <v>1</v>
      </c>
      <c r="F36">
        <v>0</v>
      </c>
      <c r="G36">
        <v>628</v>
      </c>
      <c r="H36">
        <v>1</v>
      </c>
      <c r="I36" t="s">
        <v>20</v>
      </c>
      <c r="J36">
        <v>-13976.705692972424</v>
      </c>
      <c r="K36">
        <v>15</v>
      </c>
      <c r="L36" t="s">
        <v>21</v>
      </c>
      <c r="M36">
        <v>628</v>
      </c>
      <c r="N36">
        <v>628</v>
      </c>
      <c r="O36">
        <v>0</v>
      </c>
      <c r="P36">
        <v>214489</v>
      </c>
      <c r="Q36">
        <v>214489</v>
      </c>
      <c r="R36" t="s">
        <v>22</v>
      </c>
    </row>
    <row r="37" spans="1:18" x14ac:dyDescent="0.25">
      <c r="A37" t="s">
        <v>77</v>
      </c>
      <c r="B37">
        <v>10</v>
      </c>
      <c r="C37" t="s">
        <v>19</v>
      </c>
      <c r="D37">
        <v>1</v>
      </c>
      <c r="E37">
        <v>1</v>
      </c>
      <c r="F37">
        <v>0</v>
      </c>
      <c r="G37">
        <v>365</v>
      </c>
      <c r="H37">
        <v>1</v>
      </c>
      <c r="I37" t="s">
        <v>20</v>
      </c>
      <c r="J37">
        <v>-7776.1265522635404</v>
      </c>
      <c r="K37">
        <v>8</v>
      </c>
      <c r="L37" t="s">
        <v>21</v>
      </c>
      <c r="M37">
        <v>365</v>
      </c>
      <c r="N37">
        <v>365</v>
      </c>
      <c r="O37">
        <v>0</v>
      </c>
      <c r="P37">
        <v>123211</v>
      </c>
      <c r="Q37">
        <v>123211</v>
      </c>
      <c r="R37" t="s">
        <v>22</v>
      </c>
    </row>
    <row r="38" spans="1:18" x14ac:dyDescent="0.25">
      <c r="A38" t="s">
        <v>78</v>
      </c>
      <c r="B38">
        <v>10</v>
      </c>
      <c r="C38" t="s">
        <v>19</v>
      </c>
      <c r="D38">
        <v>1</v>
      </c>
      <c r="E38">
        <v>1</v>
      </c>
      <c r="F38">
        <v>0</v>
      </c>
      <c r="G38">
        <v>121</v>
      </c>
      <c r="H38">
        <v>1</v>
      </c>
      <c r="I38" t="s">
        <v>20</v>
      </c>
      <c r="J38">
        <v>-1815.3540315545354</v>
      </c>
      <c r="K38">
        <v>2</v>
      </c>
      <c r="L38" t="s">
        <v>21</v>
      </c>
      <c r="M38">
        <v>121</v>
      </c>
      <c r="N38">
        <v>121</v>
      </c>
      <c r="O38">
        <v>0</v>
      </c>
      <c r="P38">
        <v>33303</v>
      </c>
      <c r="Q38">
        <v>33303</v>
      </c>
      <c r="R38" t="s">
        <v>22</v>
      </c>
    </row>
    <row r="39" spans="1:18" x14ac:dyDescent="0.25">
      <c r="A39" t="s">
        <v>79</v>
      </c>
      <c r="B39">
        <v>10</v>
      </c>
      <c r="C39" t="s">
        <v>19</v>
      </c>
      <c r="D39">
        <v>1</v>
      </c>
      <c r="E39">
        <v>1</v>
      </c>
      <c r="F39">
        <v>0</v>
      </c>
      <c r="G39">
        <v>285</v>
      </c>
      <c r="H39">
        <v>1</v>
      </c>
      <c r="I39" t="s">
        <v>20</v>
      </c>
      <c r="J39">
        <v>-3749.39143393627</v>
      </c>
      <c r="K39">
        <v>4</v>
      </c>
      <c r="L39" t="s">
        <v>21</v>
      </c>
      <c r="M39">
        <v>285</v>
      </c>
      <c r="N39">
        <v>285</v>
      </c>
      <c r="O39">
        <v>0</v>
      </c>
      <c r="P39">
        <v>68056</v>
      </c>
      <c r="Q39">
        <v>68056</v>
      </c>
      <c r="R39" t="s">
        <v>22</v>
      </c>
    </row>
    <row r="40" spans="1:18" x14ac:dyDescent="0.25">
      <c r="A40" t="s">
        <v>80</v>
      </c>
      <c r="B40">
        <v>10</v>
      </c>
      <c r="C40" t="s">
        <v>19</v>
      </c>
      <c r="D40">
        <v>1</v>
      </c>
      <c r="E40">
        <v>1</v>
      </c>
      <c r="F40">
        <v>0</v>
      </c>
      <c r="G40">
        <v>220</v>
      </c>
      <c r="H40">
        <v>1</v>
      </c>
      <c r="I40" t="s">
        <v>20</v>
      </c>
      <c r="J40">
        <v>-2741.6215280297852</v>
      </c>
      <c r="K40">
        <v>3</v>
      </c>
      <c r="L40" t="s">
        <v>21</v>
      </c>
      <c r="M40">
        <v>220</v>
      </c>
      <c r="N40">
        <v>220</v>
      </c>
      <c r="O40">
        <v>0</v>
      </c>
      <c r="P40">
        <v>50621</v>
      </c>
      <c r="Q40">
        <v>50621</v>
      </c>
      <c r="R40" t="s">
        <v>22</v>
      </c>
    </row>
    <row r="41" spans="1:18" x14ac:dyDescent="0.25">
      <c r="A41" t="s">
        <v>81</v>
      </c>
      <c r="B41">
        <v>10</v>
      </c>
      <c r="C41" t="s">
        <v>19</v>
      </c>
      <c r="D41">
        <v>1</v>
      </c>
      <c r="E41">
        <v>1</v>
      </c>
      <c r="F41">
        <v>0</v>
      </c>
      <c r="G41">
        <v>84</v>
      </c>
      <c r="H41">
        <v>1</v>
      </c>
      <c r="I41" t="s">
        <v>20</v>
      </c>
      <c r="J41">
        <v>-920.69676804621406</v>
      </c>
      <c r="K41">
        <v>1</v>
      </c>
      <c r="L41" t="s">
        <v>21</v>
      </c>
      <c r="M41">
        <v>84</v>
      </c>
      <c r="N41">
        <v>84</v>
      </c>
      <c r="O41">
        <v>0</v>
      </c>
      <c r="P41">
        <v>13792</v>
      </c>
      <c r="Q41">
        <v>13792</v>
      </c>
      <c r="R41" t="s">
        <v>22</v>
      </c>
    </row>
    <row r="42" spans="1:18" x14ac:dyDescent="0.25">
      <c r="A42" t="s">
        <v>82</v>
      </c>
      <c r="B42">
        <v>10</v>
      </c>
      <c r="C42" t="s">
        <v>19</v>
      </c>
      <c r="D42">
        <v>1</v>
      </c>
      <c r="E42">
        <v>1</v>
      </c>
      <c r="F42">
        <v>0</v>
      </c>
      <c r="G42">
        <v>106</v>
      </c>
      <c r="H42">
        <v>1</v>
      </c>
      <c r="I42" t="s">
        <v>20</v>
      </c>
      <c r="J42">
        <v>-921.2507525125734</v>
      </c>
      <c r="K42">
        <v>1</v>
      </c>
      <c r="L42" t="s">
        <v>21</v>
      </c>
      <c r="M42">
        <v>106</v>
      </c>
      <c r="N42">
        <v>106</v>
      </c>
      <c r="O42">
        <v>0</v>
      </c>
      <c r="P42">
        <v>15838</v>
      </c>
      <c r="Q42">
        <v>15838</v>
      </c>
      <c r="R42" t="s">
        <v>22</v>
      </c>
    </row>
    <row r="43" spans="1:18" x14ac:dyDescent="0.25">
      <c r="A43" t="s">
        <v>83</v>
      </c>
      <c r="B43">
        <v>10</v>
      </c>
      <c r="C43" t="s">
        <v>19</v>
      </c>
      <c r="D43">
        <v>1</v>
      </c>
      <c r="E43">
        <v>1</v>
      </c>
      <c r="F43">
        <v>0</v>
      </c>
      <c r="G43">
        <v>161</v>
      </c>
      <c r="H43">
        <v>1</v>
      </c>
      <c r="I43" t="s">
        <v>20</v>
      </c>
      <c r="J43">
        <v>-1807.4358282141166</v>
      </c>
      <c r="K43">
        <v>2</v>
      </c>
      <c r="L43" t="s">
        <v>21</v>
      </c>
      <c r="M43">
        <v>161</v>
      </c>
      <c r="N43">
        <v>161</v>
      </c>
      <c r="O43">
        <v>0</v>
      </c>
      <c r="P43">
        <v>22910</v>
      </c>
      <c r="Q43">
        <v>22910</v>
      </c>
      <c r="R43" t="s">
        <v>22</v>
      </c>
    </row>
    <row r="44" spans="1:18" x14ac:dyDescent="0.25">
      <c r="A44" t="s">
        <v>84</v>
      </c>
      <c r="B44">
        <v>10</v>
      </c>
      <c r="C44" t="s">
        <v>19</v>
      </c>
      <c r="D44">
        <v>1</v>
      </c>
      <c r="E44">
        <v>1</v>
      </c>
      <c r="F44">
        <v>0</v>
      </c>
      <c r="G44">
        <v>221</v>
      </c>
      <c r="H44">
        <v>1</v>
      </c>
      <c r="I44" t="s">
        <v>20</v>
      </c>
      <c r="J44">
        <v>-4695.5635957818959</v>
      </c>
      <c r="K44">
        <v>5</v>
      </c>
      <c r="L44" t="s">
        <v>21</v>
      </c>
      <c r="M44">
        <v>221</v>
      </c>
      <c r="N44">
        <v>221</v>
      </c>
      <c r="O44">
        <v>0</v>
      </c>
      <c r="P44">
        <v>69966</v>
      </c>
      <c r="Q44">
        <v>69966</v>
      </c>
      <c r="R44" t="s">
        <v>22</v>
      </c>
    </row>
    <row r="45" spans="1:18" x14ac:dyDescent="0.25">
      <c r="A45" t="s">
        <v>85</v>
      </c>
      <c r="B45">
        <v>10</v>
      </c>
      <c r="C45" t="s">
        <v>19</v>
      </c>
      <c r="D45">
        <v>1</v>
      </c>
      <c r="E45">
        <v>1</v>
      </c>
      <c r="F45">
        <v>0</v>
      </c>
      <c r="G45">
        <v>542</v>
      </c>
      <c r="H45">
        <v>1</v>
      </c>
      <c r="I45" t="s">
        <v>20</v>
      </c>
      <c r="J45">
        <v>-6566.0004418566095</v>
      </c>
      <c r="K45">
        <v>7</v>
      </c>
      <c r="L45" t="s">
        <v>21</v>
      </c>
      <c r="M45">
        <v>542</v>
      </c>
      <c r="N45">
        <v>542</v>
      </c>
      <c r="O45">
        <v>0</v>
      </c>
      <c r="P45">
        <v>112037</v>
      </c>
      <c r="Q45">
        <v>112037</v>
      </c>
      <c r="R45" t="s">
        <v>22</v>
      </c>
    </row>
    <row r="46" spans="1:18" x14ac:dyDescent="0.25">
      <c r="A46" t="s">
        <v>86</v>
      </c>
      <c r="B46">
        <v>10</v>
      </c>
      <c r="C46" t="s">
        <v>19</v>
      </c>
      <c r="D46">
        <v>1</v>
      </c>
      <c r="E46">
        <v>1</v>
      </c>
      <c r="F46">
        <v>0</v>
      </c>
      <c r="G46">
        <v>498</v>
      </c>
      <c r="H46">
        <v>1</v>
      </c>
      <c r="I46" t="s">
        <v>20</v>
      </c>
      <c r="J46">
        <v>-6551.1565745109538</v>
      </c>
      <c r="K46">
        <v>7</v>
      </c>
      <c r="L46" t="s">
        <v>21</v>
      </c>
      <c r="M46">
        <v>498</v>
      </c>
      <c r="N46">
        <v>498</v>
      </c>
      <c r="O46">
        <v>0</v>
      </c>
      <c r="P46">
        <v>111877</v>
      </c>
      <c r="Q46">
        <v>111877</v>
      </c>
      <c r="R46" t="s">
        <v>22</v>
      </c>
    </row>
    <row r="47" spans="1:18" x14ac:dyDescent="0.25">
      <c r="A47" t="s">
        <v>87</v>
      </c>
      <c r="B47">
        <v>10</v>
      </c>
      <c r="C47" t="s">
        <v>19</v>
      </c>
      <c r="D47">
        <v>1</v>
      </c>
      <c r="E47">
        <v>1</v>
      </c>
      <c r="F47">
        <v>0</v>
      </c>
      <c r="G47">
        <v>234</v>
      </c>
      <c r="H47">
        <v>1</v>
      </c>
      <c r="I47" t="s">
        <v>20</v>
      </c>
      <c r="J47">
        <v>-2839.2153130895085</v>
      </c>
      <c r="K47">
        <v>3</v>
      </c>
      <c r="L47" t="s">
        <v>21</v>
      </c>
      <c r="M47">
        <v>234</v>
      </c>
      <c r="N47">
        <v>234</v>
      </c>
      <c r="O47">
        <v>0</v>
      </c>
      <c r="P47">
        <v>46134</v>
      </c>
      <c r="Q47">
        <v>46134</v>
      </c>
      <c r="R47" t="s">
        <v>22</v>
      </c>
    </row>
    <row r="48" spans="1:18" x14ac:dyDescent="0.25">
      <c r="A48" t="s">
        <v>88</v>
      </c>
      <c r="B48">
        <v>10</v>
      </c>
      <c r="C48" t="s">
        <v>19</v>
      </c>
      <c r="D48">
        <v>1</v>
      </c>
      <c r="E48">
        <v>1</v>
      </c>
      <c r="F48">
        <v>0</v>
      </c>
      <c r="G48">
        <v>161</v>
      </c>
      <c r="H48">
        <v>1</v>
      </c>
      <c r="I48" t="s">
        <v>20</v>
      </c>
      <c r="J48">
        <v>-1924.4751472014182</v>
      </c>
      <c r="K48">
        <v>2</v>
      </c>
      <c r="L48" t="s">
        <v>21</v>
      </c>
      <c r="M48">
        <v>161</v>
      </c>
      <c r="N48">
        <v>161</v>
      </c>
      <c r="O48">
        <v>0</v>
      </c>
      <c r="P48">
        <v>28405</v>
      </c>
      <c r="Q48">
        <v>28405</v>
      </c>
      <c r="R48" t="s">
        <v>22</v>
      </c>
    </row>
    <row r="49" spans="1:18" x14ac:dyDescent="0.25">
      <c r="A49" t="s">
        <v>89</v>
      </c>
      <c r="B49">
        <v>10</v>
      </c>
      <c r="C49" t="s">
        <v>19</v>
      </c>
      <c r="D49">
        <v>1</v>
      </c>
      <c r="E49">
        <v>1</v>
      </c>
      <c r="F49">
        <v>0</v>
      </c>
      <c r="G49">
        <v>205</v>
      </c>
      <c r="H49">
        <v>1</v>
      </c>
      <c r="I49" t="s">
        <v>20</v>
      </c>
      <c r="J49">
        <v>-1905.8233830521644</v>
      </c>
      <c r="K49">
        <v>2</v>
      </c>
      <c r="L49" t="s">
        <v>21</v>
      </c>
      <c r="M49">
        <v>205</v>
      </c>
      <c r="N49">
        <v>205</v>
      </c>
      <c r="O49">
        <v>0</v>
      </c>
      <c r="P49">
        <v>34921</v>
      </c>
      <c r="Q49">
        <v>34921</v>
      </c>
      <c r="R49" t="s">
        <v>22</v>
      </c>
    </row>
    <row r="50" spans="1:18" x14ac:dyDescent="0.25">
      <c r="A50" t="s">
        <v>90</v>
      </c>
      <c r="B50">
        <v>10</v>
      </c>
      <c r="C50" t="s">
        <v>19</v>
      </c>
      <c r="D50">
        <v>1</v>
      </c>
      <c r="E50">
        <v>1</v>
      </c>
      <c r="F50">
        <v>0</v>
      </c>
      <c r="G50">
        <v>75</v>
      </c>
      <c r="H50">
        <v>1</v>
      </c>
      <c r="I50" t="s">
        <v>20</v>
      </c>
      <c r="J50">
        <v>-927.9714986122591</v>
      </c>
      <c r="K50">
        <v>1</v>
      </c>
      <c r="L50" t="s">
        <v>21</v>
      </c>
      <c r="M50">
        <v>75</v>
      </c>
      <c r="N50">
        <v>75</v>
      </c>
      <c r="O50">
        <v>0</v>
      </c>
      <c r="P50">
        <v>18196</v>
      </c>
      <c r="Q50">
        <v>18196</v>
      </c>
      <c r="R50" t="s">
        <v>22</v>
      </c>
    </row>
    <row r="51" spans="1:18" x14ac:dyDescent="0.25">
      <c r="A51" t="s">
        <v>91</v>
      </c>
      <c r="B51">
        <v>10</v>
      </c>
      <c r="C51" t="s">
        <v>19</v>
      </c>
      <c r="D51">
        <v>1</v>
      </c>
      <c r="E51">
        <v>1</v>
      </c>
      <c r="F51">
        <v>0</v>
      </c>
      <c r="G51">
        <v>565</v>
      </c>
      <c r="H51">
        <v>1</v>
      </c>
      <c r="I51" t="s">
        <v>20</v>
      </c>
      <c r="J51">
        <v>-5525.8359710262521</v>
      </c>
      <c r="K51">
        <v>6</v>
      </c>
      <c r="L51" t="s">
        <v>21</v>
      </c>
      <c r="M51">
        <v>565</v>
      </c>
      <c r="N51">
        <v>565</v>
      </c>
      <c r="O51">
        <v>0</v>
      </c>
      <c r="P51">
        <v>106713</v>
      </c>
      <c r="Q51">
        <v>106713</v>
      </c>
      <c r="R51" t="s">
        <v>22</v>
      </c>
    </row>
    <row r="52" spans="1:18" x14ac:dyDescent="0.25">
      <c r="A52" t="s">
        <v>92</v>
      </c>
      <c r="B52">
        <v>10</v>
      </c>
      <c r="C52" t="s">
        <v>19</v>
      </c>
      <c r="D52">
        <v>1</v>
      </c>
      <c r="E52">
        <v>1</v>
      </c>
      <c r="F52">
        <v>0</v>
      </c>
      <c r="G52">
        <v>251</v>
      </c>
      <c r="H52">
        <v>1</v>
      </c>
      <c r="I52" t="s">
        <v>20</v>
      </c>
      <c r="J52">
        <v>-3588.6530915938079</v>
      </c>
      <c r="K52">
        <v>4</v>
      </c>
      <c r="L52" t="s">
        <v>21</v>
      </c>
      <c r="M52">
        <v>251</v>
      </c>
      <c r="N52">
        <v>251</v>
      </c>
      <c r="O52">
        <v>0</v>
      </c>
      <c r="P52">
        <v>54241</v>
      </c>
      <c r="Q52">
        <v>54241</v>
      </c>
      <c r="R52" t="s">
        <v>22</v>
      </c>
    </row>
    <row r="53" spans="1:18" x14ac:dyDescent="0.25">
      <c r="A53" t="s">
        <v>93</v>
      </c>
      <c r="B53">
        <v>10</v>
      </c>
      <c r="C53" t="s">
        <v>19</v>
      </c>
      <c r="D53">
        <v>1</v>
      </c>
      <c r="E53">
        <v>1</v>
      </c>
      <c r="F53">
        <v>0</v>
      </c>
      <c r="G53">
        <v>402</v>
      </c>
      <c r="H53">
        <v>1</v>
      </c>
      <c r="I53" t="s">
        <v>20</v>
      </c>
      <c r="J53">
        <v>-5596.4522345660471</v>
      </c>
      <c r="K53">
        <v>6</v>
      </c>
      <c r="L53" t="s">
        <v>21</v>
      </c>
      <c r="M53">
        <v>402</v>
      </c>
      <c r="N53">
        <v>402</v>
      </c>
      <c r="O53">
        <v>0</v>
      </c>
      <c r="P53">
        <v>112634</v>
      </c>
      <c r="Q53">
        <v>112634</v>
      </c>
      <c r="R53" t="s">
        <v>22</v>
      </c>
    </row>
    <row r="54" spans="1:18" x14ac:dyDescent="0.25">
      <c r="A54" t="s">
        <v>94</v>
      </c>
      <c r="B54">
        <v>10</v>
      </c>
      <c r="C54" t="s">
        <v>19</v>
      </c>
      <c r="D54">
        <v>1</v>
      </c>
      <c r="E54">
        <v>1</v>
      </c>
      <c r="F54">
        <v>0</v>
      </c>
      <c r="G54">
        <v>99</v>
      </c>
      <c r="H54">
        <v>1</v>
      </c>
      <c r="I54" t="s">
        <v>20</v>
      </c>
      <c r="J54">
        <v>-1887.8018203192337</v>
      </c>
      <c r="K54">
        <v>2</v>
      </c>
      <c r="L54" t="s">
        <v>21</v>
      </c>
      <c r="M54">
        <v>99</v>
      </c>
      <c r="N54">
        <v>99</v>
      </c>
      <c r="O54">
        <v>0</v>
      </c>
      <c r="P54">
        <v>35428</v>
      </c>
      <c r="Q54">
        <v>35428</v>
      </c>
      <c r="R54" t="s">
        <v>22</v>
      </c>
    </row>
    <row r="55" spans="1:18" x14ac:dyDescent="0.25">
      <c r="A55" t="s">
        <v>95</v>
      </c>
      <c r="B55">
        <v>10</v>
      </c>
      <c r="C55" t="s">
        <v>19</v>
      </c>
      <c r="D55">
        <v>1</v>
      </c>
      <c r="E55">
        <v>1</v>
      </c>
      <c r="F55">
        <v>0</v>
      </c>
      <c r="G55">
        <v>292</v>
      </c>
      <c r="H55">
        <v>1</v>
      </c>
      <c r="I55" t="s">
        <v>20</v>
      </c>
      <c r="J55">
        <v>-4540.6862488242368</v>
      </c>
      <c r="K55">
        <v>5</v>
      </c>
      <c r="L55" t="s">
        <v>21</v>
      </c>
      <c r="M55">
        <v>292</v>
      </c>
      <c r="N55">
        <v>292</v>
      </c>
      <c r="O55">
        <v>0</v>
      </c>
      <c r="P55">
        <v>58698</v>
      </c>
      <c r="Q55">
        <v>58698</v>
      </c>
      <c r="R55" t="s">
        <v>22</v>
      </c>
    </row>
    <row r="56" spans="1:18" x14ac:dyDescent="0.25">
      <c r="A56" t="s">
        <v>96</v>
      </c>
      <c r="B56">
        <v>10</v>
      </c>
      <c r="C56" t="s">
        <v>19</v>
      </c>
      <c r="D56">
        <v>1</v>
      </c>
      <c r="E56">
        <v>1</v>
      </c>
      <c r="F56">
        <v>0</v>
      </c>
      <c r="G56">
        <v>131</v>
      </c>
      <c r="H56">
        <v>1</v>
      </c>
      <c r="I56" t="s">
        <v>20</v>
      </c>
      <c r="J56">
        <v>-1826.1361120332315</v>
      </c>
      <c r="K56">
        <v>2</v>
      </c>
      <c r="L56" t="s">
        <v>21</v>
      </c>
      <c r="M56">
        <v>131</v>
      </c>
      <c r="N56">
        <v>131</v>
      </c>
      <c r="O56">
        <v>0</v>
      </c>
      <c r="P56">
        <v>25192</v>
      </c>
      <c r="Q56">
        <v>25192</v>
      </c>
      <c r="R56" t="s">
        <v>22</v>
      </c>
    </row>
    <row r="57" spans="1:18" x14ac:dyDescent="0.25">
      <c r="A57" t="s">
        <v>97</v>
      </c>
      <c r="B57">
        <v>10</v>
      </c>
      <c r="C57" t="s">
        <v>19</v>
      </c>
      <c r="D57">
        <v>1</v>
      </c>
      <c r="E57">
        <v>1</v>
      </c>
      <c r="F57">
        <v>0</v>
      </c>
      <c r="G57">
        <v>186</v>
      </c>
      <c r="H57">
        <v>1</v>
      </c>
      <c r="I57" t="s">
        <v>20</v>
      </c>
      <c r="J57">
        <v>-2781.4097211229509</v>
      </c>
      <c r="K57">
        <v>3</v>
      </c>
      <c r="L57" t="s">
        <v>21</v>
      </c>
      <c r="M57">
        <v>186</v>
      </c>
      <c r="N57">
        <v>186</v>
      </c>
      <c r="O57">
        <v>0</v>
      </c>
      <c r="P57">
        <v>42531</v>
      </c>
      <c r="Q57">
        <v>42531</v>
      </c>
      <c r="R57" t="s">
        <v>22</v>
      </c>
    </row>
    <row r="58" spans="1:18" x14ac:dyDescent="0.25">
      <c r="A58" t="s">
        <v>98</v>
      </c>
      <c r="B58">
        <v>10</v>
      </c>
      <c r="C58" t="s">
        <v>19</v>
      </c>
      <c r="D58">
        <v>1</v>
      </c>
      <c r="E58">
        <v>1</v>
      </c>
      <c r="F58">
        <v>0</v>
      </c>
      <c r="G58">
        <v>164</v>
      </c>
      <c r="H58">
        <v>1</v>
      </c>
      <c r="I58" t="s">
        <v>20</v>
      </c>
      <c r="J58">
        <v>-1806.611691801073</v>
      </c>
      <c r="K58">
        <v>2</v>
      </c>
      <c r="L58" t="s">
        <v>21</v>
      </c>
      <c r="M58">
        <v>164</v>
      </c>
      <c r="N58">
        <v>164</v>
      </c>
      <c r="O58">
        <v>0</v>
      </c>
      <c r="P58">
        <v>28887</v>
      </c>
      <c r="Q58">
        <v>28887</v>
      </c>
      <c r="R58" t="s">
        <v>22</v>
      </c>
    </row>
    <row r="59" spans="1:18" x14ac:dyDescent="0.25">
      <c r="A59" t="s">
        <v>99</v>
      </c>
      <c r="B59">
        <v>10</v>
      </c>
      <c r="C59" t="s">
        <v>19</v>
      </c>
      <c r="D59">
        <v>1</v>
      </c>
      <c r="E59">
        <v>1</v>
      </c>
      <c r="F59">
        <v>0</v>
      </c>
      <c r="G59">
        <v>357</v>
      </c>
      <c r="H59">
        <v>1</v>
      </c>
      <c r="I59" t="s">
        <v>20</v>
      </c>
      <c r="J59">
        <v>-4659.5914850362587</v>
      </c>
      <c r="K59">
        <v>5</v>
      </c>
      <c r="L59" t="s">
        <v>21</v>
      </c>
      <c r="M59">
        <v>357</v>
      </c>
      <c r="N59">
        <v>357</v>
      </c>
      <c r="O59">
        <v>0</v>
      </c>
      <c r="P59">
        <v>83349</v>
      </c>
      <c r="Q59">
        <v>83349</v>
      </c>
      <c r="R59" t="s">
        <v>22</v>
      </c>
    </row>
    <row r="60" spans="1:18" x14ac:dyDescent="0.25">
      <c r="A60" t="s">
        <v>100</v>
      </c>
      <c r="B60">
        <v>10</v>
      </c>
      <c r="C60" t="s">
        <v>19</v>
      </c>
      <c r="D60">
        <v>1</v>
      </c>
      <c r="E60">
        <v>1</v>
      </c>
      <c r="F60">
        <v>0</v>
      </c>
      <c r="G60">
        <v>388</v>
      </c>
      <c r="H60">
        <v>1</v>
      </c>
      <c r="I60" t="s">
        <v>20</v>
      </c>
      <c r="J60">
        <v>-3786.3069603315212</v>
      </c>
      <c r="K60">
        <v>4</v>
      </c>
      <c r="L60" t="s">
        <v>21</v>
      </c>
      <c r="M60">
        <v>388</v>
      </c>
      <c r="N60">
        <v>388</v>
      </c>
      <c r="O60">
        <v>0</v>
      </c>
      <c r="P60">
        <v>80894</v>
      </c>
      <c r="Q60">
        <v>80894</v>
      </c>
      <c r="R60" t="s">
        <v>22</v>
      </c>
    </row>
    <row r="61" spans="1:18" x14ac:dyDescent="0.25">
      <c r="A61" t="s">
        <v>101</v>
      </c>
      <c r="B61">
        <v>10</v>
      </c>
      <c r="C61" t="s">
        <v>19</v>
      </c>
      <c r="D61">
        <v>1</v>
      </c>
      <c r="E61">
        <v>1</v>
      </c>
      <c r="F61">
        <v>0</v>
      </c>
      <c r="G61">
        <v>360</v>
      </c>
      <c r="H61">
        <v>1</v>
      </c>
      <c r="I61" t="s">
        <v>20</v>
      </c>
      <c r="J61">
        <v>-4557.4200593188098</v>
      </c>
      <c r="K61">
        <v>5</v>
      </c>
      <c r="L61" t="s">
        <v>21</v>
      </c>
      <c r="M61">
        <v>360</v>
      </c>
      <c r="N61">
        <v>360</v>
      </c>
      <c r="O61">
        <v>0</v>
      </c>
      <c r="P61">
        <v>77797</v>
      </c>
      <c r="Q61">
        <v>77797</v>
      </c>
      <c r="R61" t="s">
        <v>22</v>
      </c>
    </row>
    <row r="62" spans="1:18" x14ac:dyDescent="0.25">
      <c r="G62">
        <f>SUM(Carriers_stats_split[nuOfPickupLocations_planned])</f>
        <v>12113</v>
      </c>
      <c r="J62">
        <f>SUM(Carriers_stats_split[jSpritScoreSelectedPlan])</f>
        <v>-195486.04359315537</v>
      </c>
      <c r="K62">
        <f>SUM(Carriers_stats_split[nuOfTours])</f>
        <v>209</v>
      </c>
      <c r="M62">
        <f>SUM(Carriers_stats_split[nuOfJobs_planned])</f>
        <v>12113</v>
      </c>
    </row>
    <row r="64" spans="1:18" x14ac:dyDescent="0.25">
      <c r="G64" t="s">
        <v>102</v>
      </c>
      <c r="H64" s="1">
        <v>6.0173611111111108E-2</v>
      </c>
    </row>
    <row r="66" spans="9:10" x14ac:dyDescent="0.25">
      <c r="I66" t="s">
        <v>104</v>
      </c>
      <c r="J66">
        <f>Carriers_stats_split[[#Totals],[jSpritScoreSelectedPlan]]/Carriers_stats_control[[#Totals],[jSpritScoreSelectedPlan]]-1</f>
        <v>6.0672989437452474E-2</v>
      </c>
    </row>
    <row r="67" spans="9:10" x14ac:dyDescent="0.25">
      <c r="I67" t="s">
        <v>105</v>
      </c>
      <c r="J67">
        <f>Carriers_stats_split[[#Totals],[nuOfTours]]/Carriers_stats_control[[#Totals],[nuOfTours]]-1</f>
        <v>6.6326530612244916E-2</v>
      </c>
    </row>
    <row r="68" spans="9:10" x14ac:dyDescent="0.25">
      <c r="I68" t="s">
        <v>106</v>
      </c>
      <c r="J68">
        <f>1-H64/'Carriers_stats-control1'!J25</f>
        <v>0.73137335951224558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822F3-248E-44E3-BDDE-A22062A2DB4C}">
  <dimension ref="A1:R25"/>
  <sheetViews>
    <sheetView topLeftCell="G1" workbookViewId="0">
      <selection activeCell="I26" sqref="I26"/>
    </sheetView>
  </sheetViews>
  <sheetFormatPr defaultRowHeight="15" x14ac:dyDescent="0.25"/>
  <cols>
    <col min="1" max="1" width="31.140625" bestFit="1" customWidth="1"/>
    <col min="2" max="2" width="21.28515625" bestFit="1" customWidth="1"/>
    <col min="3" max="3" width="11.140625" bestFit="1" customWidth="1"/>
    <col min="4" max="4" width="27.42578125" bestFit="1" customWidth="1"/>
    <col min="5" max="5" width="23" bestFit="1" customWidth="1"/>
    <col min="6" max="6" width="31.28515625" bestFit="1" customWidth="1"/>
    <col min="7" max="7" width="30.7109375" bestFit="1" customWidth="1"/>
    <col min="8" max="8" width="32.42578125" bestFit="1" customWidth="1"/>
    <col min="9" max="9" width="27.5703125" bestFit="1" customWidth="1"/>
    <col min="10" max="10" width="24.85546875" bestFit="1" customWidth="1"/>
    <col min="11" max="11" width="12.5703125" bestFit="1" customWidth="1"/>
    <col min="12" max="12" width="10.42578125" bestFit="1" customWidth="1"/>
    <col min="13" max="14" width="20.140625" bestFit="1" customWidth="1"/>
    <col min="15" max="15" width="23.28515625" bestFit="1" customWidth="1"/>
    <col min="16" max="17" width="22.7109375" bestFit="1" customWidth="1"/>
    <col min="18" max="18" width="2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>
        <v>-2147483648</v>
      </c>
      <c r="C2" t="s">
        <v>19</v>
      </c>
      <c r="D2">
        <v>1</v>
      </c>
      <c r="E2">
        <v>1</v>
      </c>
      <c r="F2">
        <v>0</v>
      </c>
      <c r="G2">
        <v>180</v>
      </c>
      <c r="H2">
        <v>1</v>
      </c>
      <c r="I2" t="s">
        <v>20</v>
      </c>
      <c r="J2">
        <v>-4732.2892829169077</v>
      </c>
      <c r="K2">
        <v>5</v>
      </c>
      <c r="L2" t="s">
        <v>21</v>
      </c>
      <c r="M2">
        <v>180</v>
      </c>
      <c r="N2">
        <v>180</v>
      </c>
      <c r="O2">
        <v>0</v>
      </c>
      <c r="P2">
        <v>80270</v>
      </c>
      <c r="Q2">
        <v>80270</v>
      </c>
      <c r="R2" t="s">
        <v>22</v>
      </c>
    </row>
    <row r="3" spans="1:18" x14ac:dyDescent="0.25">
      <c r="A3" t="s">
        <v>23</v>
      </c>
      <c r="B3">
        <v>-2147483648</v>
      </c>
      <c r="C3" t="s">
        <v>19</v>
      </c>
      <c r="D3">
        <v>1</v>
      </c>
      <c r="E3">
        <v>1</v>
      </c>
      <c r="F3">
        <v>0</v>
      </c>
      <c r="G3">
        <v>1010</v>
      </c>
      <c r="H3">
        <v>1</v>
      </c>
      <c r="I3" t="s">
        <v>20</v>
      </c>
      <c r="J3">
        <v>-21316.446109039629</v>
      </c>
      <c r="K3">
        <v>22</v>
      </c>
      <c r="L3" t="s">
        <v>21</v>
      </c>
      <c r="M3">
        <v>1010</v>
      </c>
      <c r="N3">
        <v>1010</v>
      </c>
      <c r="O3">
        <v>0</v>
      </c>
      <c r="P3">
        <v>318140</v>
      </c>
      <c r="Q3">
        <v>318140</v>
      </c>
      <c r="R3" t="s">
        <v>22</v>
      </c>
    </row>
    <row r="4" spans="1:18" x14ac:dyDescent="0.25">
      <c r="A4" t="s">
        <v>24</v>
      </c>
      <c r="B4">
        <v>-2147483648</v>
      </c>
      <c r="C4" t="s">
        <v>19</v>
      </c>
      <c r="D4">
        <v>1</v>
      </c>
      <c r="E4">
        <v>1</v>
      </c>
      <c r="F4">
        <v>0</v>
      </c>
      <c r="G4">
        <v>564</v>
      </c>
      <c r="H4">
        <v>1</v>
      </c>
      <c r="I4" t="s">
        <v>20</v>
      </c>
      <c r="J4">
        <v>-7192.3824561146794</v>
      </c>
      <c r="K4">
        <v>8</v>
      </c>
      <c r="L4" t="s">
        <v>21</v>
      </c>
      <c r="M4">
        <v>564</v>
      </c>
      <c r="N4">
        <v>564</v>
      </c>
      <c r="O4">
        <v>0</v>
      </c>
      <c r="P4">
        <v>169900</v>
      </c>
      <c r="Q4">
        <v>169900</v>
      </c>
      <c r="R4" t="s">
        <v>22</v>
      </c>
    </row>
    <row r="5" spans="1:18" x14ac:dyDescent="0.25">
      <c r="A5" t="s">
        <v>25</v>
      </c>
      <c r="B5">
        <v>-2147483648</v>
      </c>
      <c r="C5" t="s">
        <v>19</v>
      </c>
      <c r="D5">
        <v>1</v>
      </c>
      <c r="E5">
        <v>1</v>
      </c>
      <c r="F5">
        <v>0</v>
      </c>
      <c r="G5">
        <v>78</v>
      </c>
      <c r="H5">
        <v>1</v>
      </c>
      <c r="I5" t="s">
        <v>20</v>
      </c>
      <c r="J5">
        <v>-1851.5765554304919</v>
      </c>
      <c r="K5">
        <v>2</v>
      </c>
      <c r="L5" t="s">
        <v>21</v>
      </c>
      <c r="M5">
        <v>78</v>
      </c>
      <c r="N5">
        <v>78</v>
      </c>
      <c r="O5">
        <v>0</v>
      </c>
      <c r="P5">
        <v>36920</v>
      </c>
      <c r="Q5">
        <v>36920</v>
      </c>
      <c r="R5" t="s">
        <v>22</v>
      </c>
    </row>
    <row r="6" spans="1:18" x14ac:dyDescent="0.25">
      <c r="A6" t="s">
        <v>26</v>
      </c>
      <c r="B6">
        <v>-2147483648</v>
      </c>
      <c r="C6" t="s">
        <v>19</v>
      </c>
      <c r="D6">
        <v>1</v>
      </c>
      <c r="E6">
        <v>1</v>
      </c>
      <c r="F6">
        <v>0</v>
      </c>
      <c r="G6">
        <v>274</v>
      </c>
      <c r="H6">
        <v>1</v>
      </c>
      <c r="I6" t="s">
        <v>20</v>
      </c>
      <c r="J6">
        <v>-2753.1959821932551</v>
      </c>
      <c r="K6">
        <v>3</v>
      </c>
      <c r="L6" t="s">
        <v>21</v>
      </c>
      <c r="M6">
        <v>274</v>
      </c>
      <c r="N6">
        <v>274</v>
      </c>
      <c r="O6">
        <v>0</v>
      </c>
      <c r="P6">
        <v>37350</v>
      </c>
      <c r="Q6">
        <v>37350</v>
      </c>
      <c r="R6" t="s">
        <v>22</v>
      </c>
    </row>
    <row r="7" spans="1:18" x14ac:dyDescent="0.25">
      <c r="A7" t="s">
        <v>27</v>
      </c>
      <c r="B7">
        <v>-2147483648</v>
      </c>
      <c r="C7" t="s">
        <v>19</v>
      </c>
      <c r="D7">
        <v>1</v>
      </c>
      <c r="E7">
        <v>1</v>
      </c>
      <c r="F7">
        <v>0</v>
      </c>
      <c r="G7">
        <v>644</v>
      </c>
      <c r="H7">
        <v>1</v>
      </c>
      <c r="I7" t="s">
        <v>20</v>
      </c>
      <c r="J7">
        <v>-15078.090399836701</v>
      </c>
      <c r="K7">
        <v>16</v>
      </c>
      <c r="L7" t="s">
        <v>21</v>
      </c>
      <c r="M7">
        <v>644</v>
      </c>
      <c r="N7">
        <v>644</v>
      </c>
      <c r="O7">
        <v>0</v>
      </c>
      <c r="P7">
        <v>193930</v>
      </c>
      <c r="Q7">
        <v>193930</v>
      </c>
      <c r="R7" t="s">
        <v>22</v>
      </c>
    </row>
    <row r="8" spans="1:18" x14ac:dyDescent="0.25">
      <c r="A8" t="s">
        <v>28</v>
      </c>
      <c r="B8">
        <v>-2147483648</v>
      </c>
      <c r="C8" t="s">
        <v>19</v>
      </c>
      <c r="D8">
        <v>1</v>
      </c>
      <c r="E8">
        <v>1</v>
      </c>
      <c r="F8">
        <v>0</v>
      </c>
      <c r="G8">
        <v>490</v>
      </c>
      <c r="H8">
        <v>1</v>
      </c>
      <c r="I8" t="s">
        <v>20</v>
      </c>
      <c r="J8">
        <v>-4748.137051869714</v>
      </c>
      <c r="K8">
        <v>5</v>
      </c>
      <c r="L8" t="s">
        <v>21</v>
      </c>
      <c r="M8">
        <v>490</v>
      </c>
      <c r="N8">
        <v>490</v>
      </c>
      <c r="O8">
        <v>0</v>
      </c>
      <c r="P8">
        <v>65040</v>
      </c>
      <c r="Q8">
        <v>65040</v>
      </c>
      <c r="R8" t="s">
        <v>22</v>
      </c>
    </row>
    <row r="9" spans="1:18" x14ac:dyDescent="0.25">
      <c r="A9" t="s">
        <v>29</v>
      </c>
      <c r="B9">
        <v>-2147483648</v>
      </c>
      <c r="C9" t="s">
        <v>19</v>
      </c>
      <c r="D9">
        <v>1</v>
      </c>
      <c r="E9">
        <v>1</v>
      </c>
      <c r="F9">
        <v>0</v>
      </c>
      <c r="G9">
        <v>389</v>
      </c>
      <c r="H9">
        <v>1</v>
      </c>
      <c r="I9" t="s">
        <v>20</v>
      </c>
      <c r="J9">
        <v>-7835.39838397312</v>
      </c>
      <c r="K9">
        <v>8</v>
      </c>
      <c r="L9" t="s">
        <v>21</v>
      </c>
      <c r="M9">
        <v>389</v>
      </c>
      <c r="N9">
        <v>389</v>
      </c>
      <c r="O9">
        <v>0</v>
      </c>
      <c r="P9">
        <v>97260</v>
      </c>
      <c r="Q9">
        <v>97260</v>
      </c>
      <c r="R9" t="s">
        <v>22</v>
      </c>
    </row>
    <row r="10" spans="1:18" x14ac:dyDescent="0.25">
      <c r="A10" t="s">
        <v>30</v>
      </c>
      <c r="B10">
        <v>-2147483648</v>
      </c>
      <c r="C10" t="s">
        <v>19</v>
      </c>
      <c r="D10">
        <v>1</v>
      </c>
      <c r="E10">
        <v>1</v>
      </c>
      <c r="F10">
        <v>0</v>
      </c>
      <c r="G10">
        <v>134</v>
      </c>
      <c r="H10">
        <v>1</v>
      </c>
      <c r="I10" t="s">
        <v>20</v>
      </c>
      <c r="J10">
        <v>-3678.3719960121084</v>
      </c>
      <c r="K10">
        <v>4</v>
      </c>
      <c r="L10" t="s">
        <v>21</v>
      </c>
      <c r="M10">
        <v>134</v>
      </c>
      <c r="N10">
        <v>134</v>
      </c>
      <c r="O10">
        <v>0</v>
      </c>
      <c r="P10">
        <v>71200</v>
      </c>
      <c r="Q10">
        <v>71200</v>
      </c>
      <c r="R10" t="s">
        <v>22</v>
      </c>
    </row>
    <row r="11" spans="1:18" x14ac:dyDescent="0.25">
      <c r="A11" t="s">
        <v>31</v>
      </c>
      <c r="B11">
        <v>-2147483648</v>
      </c>
      <c r="C11" t="s">
        <v>19</v>
      </c>
      <c r="D11">
        <v>1</v>
      </c>
      <c r="E11">
        <v>1</v>
      </c>
      <c r="F11">
        <v>0</v>
      </c>
      <c r="G11">
        <v>750</v>
      </c>
      <c r="H11">
        <v>1</v>
      </c>
      <c r="I11" t="s">
        <v>20</v>
      </c>
      <c r="J11">
        <v>-9296.5870360579702</v>
      </c>
      <c r="K11">
        <v>10</v>
      </c>
      <c r="L11" t="s">
        <v>21</v>
      </c>
      <c r="M11">
        <v>750</v>
      </c>
      <c r="N11">
        <v>750</v>
      </c>
      <c r="O11">
        <v>0</v>
      </c>
      <c r="P11">
        <v>189310</v>
      </c>
      <c r="Q11">
        <v>189310</v>
      </c>
      <c r="R11" t="s">
        <v>22</v>
      </c>
    </row>
    <row r="12" spans="1:18" x14ac:dyDescent="0.25">
      <c r="A12" t="s">
        <v>32</v>
      </c>
      <c r="B12">
        <v>-2147483648</v>
      </c>
      <c r="C12" t="s">
        <v>19</v>
      </c>
      <c r="D12">
        <v>1</v>
      </c>
      <c r="E12">
        <v>1</v>
      </c>
      <c r="F12">
        <v>0</v>
      </c>
      <c r="G12">
        <v>290</v>
      </c>
      <c r="H12">
        <v>1</v>
      </c>
      <c r="I12" t="s">
        <v>20</v>
      </c>
      <c r="J12">
        <v>-7430.4909198385412</v>
      </c>
      <c r="K12">
        <v>8</v>
      </c>
      <c r="L12" t="s">
        <v>21</v>
      </c>
      <c r="M12">
        <v>290</v>
      </c>
      <c r="N12">
        <v>290</v>
      </c>
      <c r="O12">
        <v>0</v>
      </c>
      <c r="P12">
        <v>134430</v>
      </c>
      <c r="Q12">
        <v>134430</v>
      </c>
      <c r="R12" t="s">
        <v>22</v>
      </c>
    </row>
    <row r="13" spans="1:18" x14ac:dyDescent="0.25">
      <c r="A13" t="s">
        <v>33</v>
      </c>
      <c r="B13">
        <v>-2147483648</v>
      </c>
      <c r="C13" t="s">
        <v>19</v>
      </c>
      <c r="D13">
        <v>1</v>
      </c>
      <c r="E13">
        <v>1</v>
      </c>
      <c r="F13">
        <v>0</v>
      </c>
      <c r="G13">
        <v>1202</v>
      </c>
      <c r="H13">
        <v>1</v>
      </c>
      <c r="I13" t="s">
        <v>20</v>
      </c>
      <c r="J13">
        <v>-25638.549285320914</v>
      </c>
      <c r="K13">
        <v>27</v>
      </c>
      <c r="L13" t="s">
        <v>21</v>
      </c>
      <c r="M13">
        <v>1202</v>
      </c>
      <c r="N13">
        <v>1202</v>
      </c>
      <c r="O13">
        <v>0</v>
      </c>
      <c r="P13">
        <v>397330</v>
      </c>
      <c r="Q13">
        <v>397330</v>
      </c>
      <c r="R13" t="s">
        <v>22</v>
      </c>
    </row>
    <row r="14" spans="1:18" x14ac:dyDescent="0.25">
      <c r="A14" t="s">
        <v>34</v>
      </c>
      <c r="B14">
        <v>-2147483648</v>
      </c>
      <c r="C14" t="s">
        <v>19</v>
      </c>
      <c r="D14">
        <v>1</v>
      </c>
      <c r="E14">
        <v>1</v>
      </c>
      <c r="F14">
        <v>0</v>
      </c>
      <c r="G14">
        <v>626</v>
      </c>
      <c r="H14">
        <v>1</v>
      </c>
      <c r="I14" t="s">
        <v>20</v>
      </c>
      <c r="J14">
        <v>-8348.9484460644453</v>
      </c>
      <c r="K14">
        <v>9</v>
      </c>
      <c r="L14" t="s">
        <v>21</v>
      </c>
      <c r="M14">
        <v>626</v>
      </c>
      <c r="N14">
        <v>626</v>
      </c>
      <c r="O14">
        <v>0</v>
      </c>
      <c r="P14">
        <v>151980</v>
      </c>
      <c r="Q14">
        <v>151980</v>
      </c>
      <c r="R14" t="s">
        <v>22</v>
      </c>
    </row>
    <row r="15" spans="1:18" x14ac:dyDescent="0.25">
      <c r="A15" t="s">
        <v>35</v>
      </c>
      <c r="B15">
        <v>-2147483648</v>
      </c>
      <c r="C15" t="s">
        <v>19</v>
      </c>
      <c r="D15">
        <v>1</v>
      </c>
      <c r="E15">
        <v>1</v>
      </c>
      <c r="F15">
        <v>0</v>
      </c>
      <c r="G15">
        <v>351</v>
      </c>
      <c r="H15">
        <v>1</v>
      </c>
      <c r="I15" t="s">
        <v>20</v>
      </c>
      <c r="J15">
        <v>-2757.4048532924885</v>
      </c>
      <c r="K15">
        <v>3</v>
      </c>
      <c r="L15" t="s">
        <v>21</v>
      </c>
      <c r="M15">
        <v>351</v>
      </c>
      <c r="N15">
        <v>351</v>
      </c>
      <c r="O15">
        <v>0</v>
      </c>
      <c r="P15">
        <v>52540</v>
      </c>
      <c r="Q15">
        <v>52540</v>
      </c>
      <c r="R15" t="s">
        <v>22</v>
      </c>
    </row>
    <row r="16" spans="1:18" x14ac:dyDescent="0.25">
      <c r="A16" t="s">
        <v>36</v>
      </c>
      <c r="B16">
        <v>-2147483648</v>
      </c>
      <c r="C16" t="s">
        <v>19</v>
      </c>
      <c r="D16">
        <v>1</v>
      </c>
      <c r="E16">
        <v>1</v>
      </c>
      <c r="F16">
        <v>0</v>
      </c>
      <c r="G16">
        <v>1261</v>
      </c>
      <c r="H16">
        <v>1</v>
      </c>
      <c r="I16" t="s">
        <v>20</v>
      </c>
      <c r="J16">
        <v>-16045.917358648117</v>
      </c>
      <c r="K16">
        <v>17</v>
      </c>
      <c r="L16" t="s">
        <v>21</v>
      </c>
      <c r="M16">
        <v>1261</v>
      </c>
      <c r="N16">
        <v>1261</v>
      </c>
      <c r="O16">
        <v>0</v>
      </c>
      <c r="P16">
        <v>293880</v>
      </c>
      <c r="Q16">
        <v>293880</v>
      </c>
      <c r="R16" t="s">
        <v>22</v>
      </c>
    </row>
    <row r="17" spans="1:18" x14ac:dyDescent="0.25">
      <c r="A17" t="s">
        <v>37</v>
      </c>
      <c r="B17">
        <v>-2147483648</v>
      </c>
      <c r="C17" t="s">
        <v>19</v>
      </c>
      <c r="D17">
        <v>1</v>
      </c>
      <c r="E17">
        <v>1</v>
      </c>
      <c r="F17">
        <v>0</v>
      </c>
      <c r="G17">
        <v>600</v>
      </c>
      <c r="H17">
        <v>1</v>
      </c>
      <c r="I17" t="s">
        <v>20</v>
      </c>
      <c r="J17">
        <v>-6564.0981108323094</v>
      </c>
      <c r="K17">
        <v>7</v>
      </c>
      <c r="L17" t="s">
        <v>21</v>
      </c>
      <c r="M17">
        <v>600</v>
      </c>
      <c r="N17">
        <v>600</v>
      </c>
      <c r="O17">
        <v>0</v>
      </c>
      <c r="P17">
        <v>109460</v>
      </c>
      <c r="Q17">
        <v>109460</v>
      </c>
      <c r="R17" t="s">
        <v>22</v>
      </c>
    </row>
    <row r="18" spans="1:18" x14ac:dyDescent="0.25">
      <c r="A18" t="s">
        <v>38</v>
      </c>
      <c r="B18">
        <v>-2147483648</v>
      </c>
      <c r="C18" t="s">
        <v>19</v>
      </c>
      <c r="D18">
        <v>1</v>
      </c>
      <c r="E18">
        <v>1</v>
      </c>
      <c r="F18">
        <v>0</v>
      </c>
      <c r="G18">
        <v>891</v>
      </c>
      <c r="H18">
        <v>1</v>
      </c>
      <c r="I18" t="s">
        <v>20</v>
      </c>
      <c r="J18">
        <v>-10168.685351998776</v>
      </c>
      <c r="K18">
        <v>11</v>
      </c>
      <c r="L18" t="s">
        <v>21</v>
      </c>
      <c r="M18">
        <v>891</v>
      </c>
      <c r="N18">
        <v>891</v>
      </c>
      <c r="O18">
        <v>0</v>
      </c>
      <c r="P18">
        <v>179150</v>
      </c>
      <c r="Q18">
        <v>179150</v>
      </c>
      <c r="R18" t="s">
        <v>22</v>
      </c>
    </row>
    <row r="19" spans="1:18" x14ac:dyDescent="0.25">
      <c r="A19" t="s">
        <v>39</v>
      </c>
      <c r="B19">
        <v>-2147483648</v>
      </c>
      <c r="C19" t="s">
        <v>19</v>
      </c>
      <c r="D19">
        <v>1</v>
      </c>
      <c r="E19">
        <v>1</v>
      </c>
      <c r="F19">
        <v>0</v>
      </c>
      <c r="G19">
        <v>793</v>
      </c>
      <c r="H19">
        <v>1</v>
      </c>
      <c r="I19" t="s">
        <v>20</v>
      </c>
      <c r="J19">
        <v>-11266.146774698203</v>
      </c>
      <c r="K19">
        <v>12</v>
      </c>
      <c r="L19" t="s">
        <v>21</v>
      </c>
      <c r="M19">
        <v>793</v>
      </c>
      <c r="N19">
        <v>793</v>
      </c>
      <c r="O19">
        <v>0</v>
      </c>
      <c r="P19">
        <v>206760</v>
      </c>
      <c r="Q19">
        <v>206760</v>
      </c>
      <c r="R19" t="s">
        <v>22</v>
      </c>
    </row>
    <row r="20" spans="1:18" x14ac:dyDescent="0.25">
      <c r="A20" t="s">
        <v>40</v>
      </c>
      <c r="B20">
        <v>-2147483648</v>
      </c>
      <c r="C20" t="s">
        <v>19</v>
      </c>
      <c r="D20">
        <v>1</v>
      </c>
      <c r="E20">
        <v>1</v>
      </c>
      <c r="F20">
        <v>0</v>
      </c>
      <c r="G20">
        <v>481</v>
      </c>
      <c r="H20">
        <v>1</v>
      </c>
      <c r="I20" t="s">
        <v>20</v>
      </c>
      <c r="J20">
        <v>-4661.9486672584817</v>
      </c>
      <c r="K20">
        <v>5</v>
      </c>
      <c r="L20" t="s">
        <v>21</v>
      </c>
      <c r="M20">
        <v>481</v>
      </c>
      <c r="N20">
        <v>481</v>
      </c>
      <c r="O20">
        <v>0</v>
      </c>
      <c r="P20">
        <v>96610</v>
      </c>
      <c r="Q20">
        <v>96610</v>
      </c>
      <c r="R20" t="s">
        <v>22</v>
      </c>
    </row>
    <row r="21" spans="1:18" x14ac:dyDescent="0.25">
      <c r="A21" t="s">
        <v>41</v>
      </c>
      <c r="B21">
        <v>-2147483648</v>
      </c>
      <c r="C21" t="s">
        <v>19</v>
      </c>
      <c r="D21">
        <v>1</v>
      </c>
      <c r="E21">
        <v>1</v>
      </c>
      <c r="F21">
        <v>0</v>
      </c>
      <c r="G21">
        <v>1105</v>
      </c>
      <c r="H21">
        <v>1</v>
      </c>
      <c r="I21" t="s">
        <v>20</v>
      </c>
      <c r="J21">
        <v>-12939.117143203179</v>
      </c>
      <c r="K21">
        <v>14</v>
      </c>
      <c r="L21" t="s">
        <v>21</v>
      </c>
      <c r="M21">
        <v>1105</v>
      </c>
      <c r="N21">
        <v>1105</v>
      </c>
      <c r="O21">
        <v>0</v>
      </c>
      <c r="P21">
        <v>242040</v>
      </c>
      <c r="Q21">
        <v>242040</v>
      </c>
      <c r="R21" t="s">
        <v>22</v>
      </c>
    </row>
    <row r="22" spans="1:18" x14ac:dyDescent="0.25">
      <c r="G22">
        <f>SUM(Carriers_stats_control[nuOfPickupLocations_planned])</f>
        <v>12113</v>
      </c>
      <c r="J22">
        <f>SUM(Carriers_stats_control[jSpritScoreSelectedPlan])</f>
        <v>-184303.78216460004</v>
      </c>
      <c r="K22">
        <f>SUM(Carriers_stats_control[nuOfTours])</f>
        <v>196</v>
      </c>
      <c r="M22">
        <f>SUM(Carriers_stats_control[nuOfJobs_planned])</f>
        <v>12113</v>
      </c>
    </row>
    <row r="25" spans="1:18" ht="16.5" x14ac:dyDescent="0.3">
      <c r="I25" t="s">
        <v>103</v>
      </c>
      <c r="J25" s="2">
        <v>0.22400462962962964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F A A B Q S w M E F A A C A A g A k K J G W 4 j f k X S l A A A A 9 g A A A B I A H A B D b 2 5 m a W c v U G F j a 2 F n Z S 5 4 b W w g o h g A K K A U A A A A A A A A A A A A A A A A A A A A A A A A A A A A h Y 9 B D o I w F E S v Q r q n L a D R k E + J c S u J i d G 4 b b B C I 3 w M L Z a 7 u f B I X k G M o u 5 c z s y b Z O Z + v U H a 1 5 V 3 U a 3 R D S Y k o J x 4 C v P m o L F I S G e P / p y k A t Y y P 8 l C e Q O M J u 6 N T k h p 7 T l m z D l H X U S b t m A h 5 w H b Z 6 t N X q p a + h q N l Z g r 8 m k d / r e I g N 1 r j A h p M J n R K Y 8 o B z a a k G n 8 A u G w 9 5 n + m L D s K t u 1 S i j 0 F 1 t g o w T 2 / i A e U E s D B B Q A A g A I A J C i R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o k Z b x j 5 o J 1 A C A A B O F Q A A E w A c A E Z v c m 1 1 b G F z L 1 N l Y 3 R p b 2 4 x L m 0 g o h g A K K A U A A A A A A A A A A A A A A A A A A A A A A A A A A A A 7 Z h b b 9 M w F M e f q d T v Y G U v r R Q q t V y E Q H m o U m B D F I q S 8 c C C K t c 5 b d 0 5 d m Q 7 F a X a d + c k q d j G E p i Q N i 5 y X p L Y f 5 + r / V M U A 8 x y J U l U 3 4 c v u p 1 u x 6 y p h p Q c e S H V m o M 2 c 2 O p N Q + Z k l Y r 4 Z G A C L D d D s E r U o V m g C O h 2 Q 4 m i h U Z S N t 7 x Q U M Q p T j i + l 5 4 f P k 1 K C d Z M q F S i Z g z q 3 K k 1 P J P 0 G x S s a L J R X i N b e J K m x e 2 K T Z 7 c C a r d f 3 z y Y g e M Y t 6 M B 7 4 P k k V K L I p A m G z 3 z y U j K V c r k K h q M n I 5 9 8 K J S F y O 4 E B J e P g 3 d K w u e + X 4 d / 5 M 2 0 y n A u J c d A U 3 R a Z h f T B Q o P M 4 f x X p 2 p T 8 4 O 4 2 M h I k Y F 1 S a w u r h q M l x T u U K L 8 S 6 H S 3 O x p t I s l c 7 q i M t J 0 2 v w 7 + / 3 H q s r c J J i g h a F x M I X e + G T v S e L 9 8 s 3 J t f c n m A J a N k 0 X E J O p H 3 6 e F D a r F R L A W A j / h U a 1 8 + U M R x D + g h r z g R U k d y 0 0 a B s U U W g t 5 z B W 8 X q e O a 5 o F J C 2 m K T s / M i v 6 W 4 b P Y W 9 O 4 W 8 u k 4 j n g W M a U h A o H 7 G d I Z a m 9 U Y B O V 1 W v V y S J b g P 4 e Q I x d b 0 h 7 o x Z V d x v b o x a / y K p S 4 C Z J R a N C H R R S 2 e M 2 U Q o Z T p U t b n d 1 R d P q b F P t p V B l e P C q C s c 8 u 5 7 W R b / b 4 b J x b / + U F i Y X 3 N 4 3 K y q n j h S O F I 4 U f y 0 p r h / Z O w b E P N d g c G E V c T J F K 3 Q 1 X 4 G K A N K E S i p 2 h p t k q Y G v 1 j / S x H H E c c R x 5 H 4 5 g s + / + 8 V B e q P + X X 9 v N O I E j 1 m q M k c T R x N H k / + I J o / + D E 0 O v z s c T h x O H E 7 + L Z x 8 A 1 B L A Q I t A B Q A A g A I A J C i R l u I 3 5 F 0 p Q A A A P Y A A A A S A A A A A A A A A A A A A A A A A A A A A A B D b 2 5 m a W c v U G F j a 2 F n Z S 5 4 b W x Q S w E C L Q A U A A I A C A C Q o k Z b D 8 r p q 6 Q A A A D p A A A A E w A A A A A A A A A A A A A A A A D x A A A A W 0 N v b n R l b n R f V H l w Z X N d L n h t b F B L A Q I t A B Q A A g A I A J C i R l v G P m g n U A I A A E 4 V A A A T A A A A A A A A A A A A A A A A A O I B A A B G b 3 J t d W x h c y 9 T Z W N 0 a W 9 u M S 5 t U E s F B g A A A A A D A A M A w g A A A H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d q A A A A A A A A l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y a W V y c 1 9 z d G F 0 c y 1 j b 2 5 0 c m 9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Z l Z G E w M 2 U t N W Q 4 Z i 0 0 N j M z L T g 2 Y 2 I t O W M 5 Y j c 4 N 2 Q 1 Y z M 1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D Y X J y a W V y c 1 9 z d G F 0 c 1 9 j b 2 5 0 c m 9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y V D A 5 O j U 1 O j Q y L j g 0 M D E w M z h a I i A v P j x F b n R y e S B U e X B l P S J G a W x s Q 2 9 s d W 1 u V H l w Z X M i I F Z h b H V l P S J z Q m d N R 0 F 3 T U R B d 0 1 H Q l F N R 0 F 3 T U R B d 0 1 H I i A v P j x F b n R y e S B U e X B l P S J G a W x s Q 2 9 s d W 1 u T m F t Z X M i I F Z h b H V l P S J z W y Z x d W 9 0 O 2 N h c n J p Z X J J Z C Z x d W 9 0 O y w m c X V v d D t u d U 9 m S n N w c m l 0 S X R l c m F 0 a W 9 u c y Z x d W 9 0 O y w m c X V v d D t m b G V l d F N p e m U m c X V v d D s s J n F 1 b 3 Q 7 b n V P Z l B v c 3 N p Y m x l V m V o a W N s Z V R 5 c G V z J n F 1 b 3 Q 7 L C Z x d W 9 0 O 2 5 1 T 2 Z Q b 3 N z a W J s Z V Z l a G l j b G V z J n F 1 b 3 Q 7 L C Z x d W 9 0 O 2 5 1 T 2 Z T Z X J 2 a W N l T G 9 j Y X R p b 2 5 z X 3 B s Y W 5 u Z W Q m c X V v d D s s J n F 1 b 3 Q 7 b n V P Z l B p Y 2 t 1 c E x v Y 2 F 0 a W 9 u c 1 9 w b G F u b m V k J n F 1 b 3 Q 7 L C Z x d W 9 0 O 2 5 1 T 2 Z E Z W x p d m V y e U x v Y 2 F 0 a W 9 u c 1 9 w b G F u b m V k J n F 1 b 3 Q 7 L C Z x d W 9 0 O 0 1 B V F N p b V N j b 3 J l U 2 V s Z W N 0 Z W R Q b G F u J n F 1 b 3 Q 7 L C Z x d W 9 0 O 2 p T c H J p d F N j b 3 J l U 2 V s Z W N 0 Z W R Q b G F u J n F 1 b 3 Q 7 L C Z x d W 9 0 O 2 5 1 T 2 Z U b 3 V y c y Z x d W 9 0 O y w m c X V v d D t q b 2 J U e X B l J n F 1 b 3 Q 7 L C Z x d W 9 0 O 2 5 1 T 2 Z K b 2 J z X 3 B s Y W 5 u Z W Q m c X V v d D s s J n F 1 b 3 Q 7 b n V P Z k p v Y n N f a G F u Z G x l Z C Z x d W 9 0 O y w m c X V v d D t u b 0 9 m S m 9 i c 1 9 u b 3 R I Y W 5 k b G V k J n F 1 b 3 Q 7 L C Z x d W 9 0 O 2 R l b W F u Z F N p e m V f c G x h b m 5 l Z C Z x d W 9 0 O y w m c X V v d D t k Z W 1 h b m R T a X p l X 2 h h b m R s Z W Q m c X V v d D s s J n F 1 b 3 Q 7 a n N w c m l 0 Q 2 9 t c H V 0 Y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n J p Z X J z X 3 N 0 Y X R z L W N v b n R y b 2 w v Q X V 0 b 1 J l b W 9 2 Z W R D b 2 x 1 b W 5 z M S 5 7 Y 2 F y c m l l c k l k L D B 9 J n F 1 b 3 Q 7 L C Z x d W 9 0 O 1 N l Y 3 R p b 2 4 x L 0 N h c n J p Z X J z X 3 N 0 Y X R z L W N v b n R y b 2 w v Q X V 0 b 1 J l b W 9 2 Z W R D b 2 x 1 b W 5 z M S 5 7 b n V P Z k p z c H J p d E l 0 Z X J h d G l v b n M s M X 0 m c X V v d D s s J n F 1 b 3 Q 7 U 2 V j d G l v b j E v Q 2 F y c m l l c n N f c 3 R h d H M t Y 2 9 u d H J v b C 9 B d X R v U m V t b 3 Z l Z E N v b H V t b n M x L n t m b G V l d F N p e m U s M n 0 m c X V v d D s s J n F 1 b 3 Q 7 U 2 V j d G l v b j E v Q 2 F y c m l l c n N f c 3 R h d H M t Y 2 9 u d H J v b C 9 B d X R v U m V t b 3 Z l Z E N v b H V t b n M x L n t u d U 9 m U G 9 z c 2 l i b G V W Z W h p Y 2 x l V H l w Z X M s M 3 0 m c X V v d D s s J n F 1 b 3 Q 7 U 2 V j d G l v b j E v Q 2 F y c m l l c n N f c 3 R h d H M t Y 2 9 u d H J v b C 9 B d X R v U m V t b 3 Z l Z E N v b H V t b n M x L n t u d U 9 m U G 9 z c 2 l i b G V W Z W h p Y 2 x l c y w 0 f S Z x d W 9 0 O y w m c X V v d D t T Z W N 0 a W 9 u M S 9 D Y X J y a W V y c 1 9 z d G F 0 c y 1 j b 2 5 0 c m 9 s L 0 F 1 d G 9 S Z W 1 v d m V k Q 2 9 s d W 1 u c z E u e 2 5 1 T 2 Z T Z X J 2 a W N l T G 9 j Y X R p b 2 5 z X 3 B s Y W 5 u Z W Q s N X 0 m c X V v d D s s J n F 1 b 3 Q 7 U 2 V j d G l v b j E v Q 2 F y c m l l c n N f c 3 R h d H M t Y 2 9 u d H J v b C 9 B d X R v U m V t b 3 Z l Z E N v b H V t b n M x L n t u d U 9 m U G l j a 3 V w T G 9 j Y X R p b 2 5 z X 3 B s Y W 5 u Z W Q s N n 0 m c X V v d D s s J n F 1 b 3 Q 7 U 2 V j d G l v b j E v Q 2 F y c m l l c n N f c 3 R h d H M t Y 2 9 u d H J v b C 9 B d X R v U m V t b 3 Z l Z E N v b H V t b n M x L n t u d U 9 m R G V s a X Z l c n l M b 2 N h d G l v b n N f c G x h b m 5 l Z C w 3 f S Z x d W 9 0 O y w m c X V v d D t T Z W N 0 a W 9 u M S 9 D Y X J y a W V y c 1 9 z d G F 0 c y 1 j b 2 5 0 c m 9 s L 0 F 1 d G 9 S Z W 1 v d m V k Q 2 9 s d W 1 u c z E u e 0 1 B V F N p b V N j b 3 J l U 2 V s Z W N 0 Z W R Q b G F u L D h 9 J n F 1 b 3 Q 7 L C Z x d W 9 0 O 1 N l Y 3 R p b 2 4 x L 0 N h c n J p Z X J z X 3 N 0 Y X R z L W N v b n R y b 2 w v Q X V 0 b 1 J l b W 9 2 Z W R D b 2 x 1 b W 5 z M S 5 7 a l N w c m l 0 U 2 N v c m V T Z W x l Y 3 R l Z F B s Y W 4 s O X 0 m c X V v d D s s J n F 1 b 3 Q 7 U 2 V j d G l v b j E v Q 2 F y c m l l c n N f c 3 R h d H M t Y 2 9 u d H J v b C 9 B d X R v U m V t b 3 Z l Z E N v b H V t b n M x L n t u d U 9 m V G 9 1 c n M s M T B 9 J n F 1 b 3 Q 7 L C Z x d W 9 0 O 1 N l Y 3 R p b 2 4 x L 0 N h c n J p Z X J z X 3 N 0 Y X R z L W N v b n R y b 2 w v Q X V 0 b 1 J l b W 9 2 Z W R D b 2 x 1 b W 5 z M S 5 7 a m 9 i V H l w Z S w x M X 0 m c X V v d D s s J n F 1 b 3 Q 7 U 2 V j d G l v b j E v Q 2 F y c m l l c n N f c 3 R h d H M t Y 2 9 u d H J v b C 9 B d X R v U m V t b 3 Z l Z E N v b H V t b n M x L n t u d U 9 m S m 9 i c 1 9 w b G F u b m V k L D E y f S Z x d W 9 0 O y w m c X V v d D t T Z W N 0 a W 9 u M S 9 D Y X J y a W V y c 1 9 z d G F 0 c y 1 j b 2 5 0 c m 9 s L 0 F 1 d G 9 S Z W 1 v d m V k Q 2 9 s d W 1 u c z E u e 2 5 1 T 2 Z K b 2 J z X 2 h h b m R s Z W Q s M T N 9 J n F 1 b 3 Q 7 L C Z x d W 9 0 O 1 N l Y 3 R p b 2 4 x L 0 N h c n J p Z X J z X 3 N 0 Y X R z L W N v b n R y b 2 w v Q X V 0 b 1 J l b W 9 2 Z W R D b 2 x 1 b W 5 z M S 5 7 b m 9 P Z k p v Y n N f b m 9 0 S G F u Z G x l Z C w x N H 0 m c X V v d D s s J n F 1 b 3 Q 7 U 2 V j d G l v b j E v Q 2 F y c m l l c n N f c 3 R h d H M t Y 2 9 u d H J v b C 9 B d X R v U m V t b 3 Z l Z E N v b H V t b n M x L n t k Z W 1 h b m R T a X p l X 3 B s Y W 5 u Z W Q s M T V 9 J n F 1 b 3 Q 7 L C Z x d W 9 0 O 1 N l Y 3 R p b 2 4 x L 0 N h c n J p Z X J z X 3 N 0 Y X R z L W N v b n R y b 2 w v Q X V 0 b 1 J l b W 9 2 Z W R D b 2 x 1 b W 5 z M S 5 7 Z G V t Y W 5 k U 2 l 6 Z V 9 o Y W 5 k b G V k L D E 2 f S Z x d W 9 0 O y w m c X V v d D t T Z W N 0 a W 9 u M S 9 D Y X J y a W V y c 1 9 z d G F 0 c y 1 j b 2 5 0 c m 9 s L 0 F 1 d G 9 S Z W 1 v d m V k Q 2 9 s d W 1 u c z E u e 2 p z c H J p d E N v b X B 1 d G F 0 a W 9 u V G l t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N h c n J p Z X J z X 3 N 0 Y X R z L W N v b n R y b 2 w v Q X V 0 b 1 J l b W 9 2 Z W R D b 2 x 1 b W 5 z M S 5 7 Y 2 F y c m l l c k l k L D B 9 J n F 1 b 3 Q 7 L C Z x d W 9 0 O 1 N l Y 3 R p b 2 4 x L 0 N h c n J p Z X J z X 3 N 0 Y X R z L W N v b n R y b 2 w v Q X V 0 b 1 J l b W 9 2 Z W R D b 2 x 1 b W 5 z M S 5 7 b n V P Z k p z c H J p d E l 0 Z X J h d G l v b n M s M X 0 m c X V v d D s s J n F 1 b 3 Q 7 U 2 V j d G l v b j E v Q 2 F y c m l l c n N f c 3 R h d H M t Y 2 9 u d H J v b C 9 B d X R v U m V t b 3 Z l Z E N v b H V t b n M x L n t m b G V l d F N p e m U s M n 0 m c X V v d D s s J n F 1 b 3 Q 7 U 2 V j d G l v b j E v Q 2 F y c m l l c n N f c 3 R h d H M t Y 2 9 u d H J v b C 9 B d X R v U m V t b 3 Z l Z E N v b H V t b n M x L n t u d U 9 m U G 9 z c 2 l i b G V W Z W h p Y 2 x l V H l w Z X M s M 3 0 m c X V v d D s s J n F 1 b 3 Q 7 U 2 V j d G l v b j E v Q 2 F y c m l l c n N f c 3 R h d H M t Y 2 9 u d H J v b C 9 B d X R v U m V t b 3 Z l Z E N v b H V t b n M x L n t u d U 9 m U G 9 z c 2 l i b G V W Z W h p Y 2 x l c y w 0 f S Z x d W 9 0 O y w m c X V v d D t T Z W N 0 a W 9 u M S 9 D Y X J y a W V y c 1 9 z d G F 0 c y 1 j b 2 5 0 c m 9 s L 0 F 1 d G 9 S Z W 1 v d m V k Q 2 9 s d W 1 u c z E u e 2 5 1 T 2 Z T Z X J 2 a W N l T G 9 j Y X R p b 2 5 z X 3 B s Y W 5 u Z W Q s N X 0 m c X V v d D s s J n F 1 b 3 Q 7 U 2 V j d G l v b j E v Q 2 F y c m l l c n N f c 3 R h d H M t Y 2 9 u d H J v b C 9 B d X R v U m V t b 3 Z l Z E N v b H V t b n M x L n t u d U 9 m U G l j a 3 V w T G 9 j Y X R p b 2 5 z X 3 B s Y W 5 u Z W Q s N n 0 m c X V v d D s s J n F 1 b 3 Q 7 U 2 V j d G l v b j E v Q 2 F y c m l l c n N f c 3 R h d H M t Y 2 9 u d H J v b C 9 B d X R v U m V t b 3 Z l Z E N v b H V t b n M x L n t u d U 9 m R G V s a X Z l c n l M b 2 N h d G l v b n N f c G x h b m 5 l Z C w 3 f S Z x d W 9 0 O y w m c X V v d D t T Z W N 0 a W 9 u M S 9 D Y X J y a W V y c 1 9 z d G F 0 c y 1 j b 2 5 0 c m 9 s L 0 F 1 d G 9 S Z W 1 v d m V k Q 2 9 s d W 1 u c z E u e 0 1 B V F N p b V N j b 3 J l U 2 V s Z W N 0 Z W R Q b G F u L D h 9 J n F 1 b 3 Q 7 L C Z x d W 9 0 O 1 N l Y 3 R p b 2 4 x L 0 N h c n J p Z X J z X 3 N 0 Y X R z L W N v b n R y b 2 w v Q X V 0 b 1 J l b W 9 2 Z W R D b 2 x 1 b W 5 z M S 5 7 a l N w c m l 0 U 2 N v c m V T Z W x l Y 3 R l Z F B s Y W 4 s O X 0 m c X V v d D s s J n F 1 b 3 Q 7 U 2 V j d G l v b j E v Q 2 F y c m l l c n N f c 3 R h d H M t Y 2 9 u d H J v b C 9 B d X R v U m V t b 3 Z l Z E N v b H V t b n M x L n t u d U 9 m V G 9 1 c n M s M T B 9 J n F 1 b 3 Q 7 L C Z x d W 9 0 O 1 N l Y 3 R p b 2 4 x L 0 N h c n J p Z X J z X 3 N 0 Y X R z L W N v b n R y b 2 w v Q X V 0 b 1 J l b W 9 2 Z W R D b 2 x 1 b W 5 z M S 5 7 a m 9 i V H l w Z S w x M X 0 m c X V v d D s s J n F 1 b 3 Q 7 U 2 V j d G l v b j E v Q 2 F y c m l l c n N f c 3 R h d H M t Y 2 9 u d H J v b C 9 B d X R v U m V t b 3 Z l Z E N v b H V t b n M x L n t u d U 9 m S m 9 i c 1 9 w b G F u b m V k L D E y f S Z x d W 9 0 O y w m c X V v d D t T Z W N 0 a W 9 u M S 9 D Y X J y a W V y c 1 9 z d G F 0 c y 1 j b 2 5 0 c m 9 s L 0 F 1 d G 9 S Z W 1 v d m V k Q 2 9 s d W 1 u c z E u e 2 5 1 T 2 Z K b 2 J z X 2 h h b m R s Z W Q s M T N 9 J n F 1 b 3 Q 7 L C Z x d W 9 0 O 1 N l Y 3 R p b 2 4 x L 0 N h c n J p Z X J z X 3 N 0 Y X R z L W N v b n R y b 2 w v Q X V 0 b 1 J l b W 9 2 Z W R D b 2 x 1 b W 5 z M S 5 7 b m 9 P Z k p v Y n N f b m 9 0 S G F u Z G x l Z C w x N H 0 m c X V v d D s s J n F 1 b 3 Q 7 U 2 V j d G l v b j E v Q 2 F y c m l l c n N f c 3 R h d H M t Y 2 9 u d H J v b C 9 B d X R v U m V t b 3 Z l Z E N v b H V t b n M x L n t k Z W 1 h b m R T a X p l X 3 B s Y W 5 u Z W Q s M T V 9 J n F 1 b 3 Q 7 L C Z x d W 9 0 O 1 N l Y 3 R p b 2 4 x L 0 N h c n J p Z X J z X 3 N 0 Y X R z L W N v b n R y b 2 w v Q X V 0 b 1 J l b W 9 2 Z W R D b 2 x 1 b W 5 z M S 5 7 Z G V t Y W 5 k U 2 l 6 Z V 9 o Y W 5 k b G V k L D E 2 f S Z x d W 9 0 O y w m c X V v d D t T Z W N 0 a W 9 u M S 9 D Y X J y a W V y c 1 9 z d G F 0 c y 1 j b 2 5 0 c m 9 s L 0 F 1 d G 9 S Z W 1 v d m V k Q 2 9 s d W 1 u c z E u e 2 p z c H J p d E N v b X B 1 d G F 0 a W 9 u V G l t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n J p Z X J z X 3 N 0 Y X R z L W N v b n R y b 2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c m l l c n N f c 3 R h d H M t Y 2 9 u d H J v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y a W V y c 1 9 z d G F 0 c y 1 j b 2 5 0 c m 9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c m l l c n N f c 3 R h d H M t c 3 B s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O W E z O D k z O C 1 i M D A 3 L T R l N 2 Q t Y j N i N i 0 3 M z k 4 N z l i Y T h m Y W I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N h c n J p Z X J z X 3 N 0 Y X R z X 3 N w b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y V D A 5 O j U 2 O j E z L j I 2 M j M 4 M D Z a I i A v P j x F b n R y e S B U e X B l P S J G a W x s Q 2 9 s d W 1 u V H l w Z X M i I F Z h b H V l P S J z Q m d N R 0 F 3 T U R B d 0 1 H Q l F N R 0 F 3 T U R B d 0 1 H I i A v P j x F b n R y e S B U e X B l P S J G a W x s Q 2 9 s d W 1 u T m F t Z X M i I F Z h b H V l P S J z W y Z x d W 9 0 O 2 N h c n J p Z X J J Z C Z x d W 9 0 O y w m c X V v d D t u d U 9 m S n N w c m l 0 S X R l c m F 0 a W 9 u c y Z x d W 9 0 O y w m c X V v d D t m b G V l d F N p e m U m c X V v d D s s J n F 1 b 3 Q 7 b n V P Z l B v c 3 N p Y m x l V m V o a W N s Z V R 5 c G V z J n F 1 b 3 Q 7 L C Z x d W 9 0 O 2 5 1 T 2 Z Q b 3 N z a W J s Z V Z l a G l j b G V z J n F 1 b 3 Q 7 L C Z x d W 9 0 O 2 5 1 T 2 Z T Z X J 2 a W N l T G 9 j Y X R p b 2 5 z X 3 B s Y W 5 u Z W Q m c X V v d D s s J n F 1 b 3 Q 7 b n V P Z l B p Y 2 t 1 c E x v Y 2 F 0 a W 9 u c 1 9 w b G F u b m V k J n F 1 b 3 Q 7 L C Z x d W 9 0 O 2 5 1 T 2 Z E Z W x p d m V y e U x v Y 2 F 0 a W 9 u c 1 9 w b G F u b m V k J n F 1 b 3 Q 7 L C Z x d W 9 0 O 0 1 B V F N p b V N j b 3 J l U 2 V s Z W N 0 Z W R Q b G F u J n F 1 b 3 Q 7 L C Z x d W 9 0 O 2 p T c H J p d F N j b 3 J l U 2 V s Z W N 0 Z W R Q b G F u J n F 1 b 3 Q 7 L C Z x d W 9 0 O 2 5 1 T 2 Z U b 3 V y c y Z x d W 9 0 O y w m c X V v d D t q b 2 J U e X B l J n F 1 b 3 Q 7 L C Z x d W 9 0 O 2 5 1 T 2 Z K b 2 J z X 3 B s Y W 5 u Z W Q m c X V v d D s s J n F 1 b 3 Q 7 b n V P Z k p v Y n N f a G F u Z G x l Z C Z x d W 9 0 O y w m c X V v d D t u b 0 9 m S m 9 i c 1 9 u b 3 R I Y W 5 k b G V k J n F 1 b 3 Q 7 L C Z x d W 9 0 O 2 R l b W F u Z F N p e m V f c G x h b m 5 l Z C Z x d W 9 0 O y w m c X V v d D t k Z W 1 h b m R T a X p l X 2 h h b m R s Z W Q m c X V v d D s s J n F 1 b 3 Q 7 a n N w c m l 0 Q 2 9 t c H V 0 Y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n J p Z X J z X 3 N 0 Y X R z L X N w b G l 0 L 0 F 1 d G 9 S Z W 1 v d m V k Q 2 9 s d W 1 u c z E u e 2 N h c n J p Z X J J Z C w w f S Z x d W 9 0 O y w m c X V v d D t T Z W N 0 a W 9 u M S 9 D Y X J y a W V y c 1 9 z d G F 0 c y 1 z c G x p d C 9 B d X R v U m V t b 3 Z l Z E N v b H V t b n M x L n t u d U 9 m S n N w c m l 0 S X R l c m F 0 a W 9 u c y w x f S Z x d W 9 0 O y w m c X V v d D t T Z W N 0 a W 9 u M S 9 D Y X J y a W V y c 1 9 z d G F 0 c y 1 z c G x p d C 9 B d X R v U m V t b 3 Z l Z E N v b H V t b n M x L n t m b G V l d F N p e m U s M n 0 m c X V v d D s s J n F 1 b 3 Q 7 U 2 V j d G l v b j E v Q 2 F y c m l l c n N f c 3 R h d H M t c 3 B s a X Q v Q X V 0 b 1 J l b W 9 2 Z W R D b 2 x 1 b W 5 z M S 5 7 b n V P Z l B v c 3 N p Y m x l V m V o a W N s Z V R 5 c G V z L D N 9 J n F 1 b 3 Q 7 L C Z x d W 9 0 O 1 N l Y 3 R p b 2 4 x L 0 N h c n J p Z X J z X 3 N 0 Y X R z L X N w b G l 0 L 0 F 1 d G 9 S Z W 1 v d m V k Q 2 9 s d W 1 u c z E u e 2 5 1 T 2 Z Q b 3 N z a W J s Z V Z l a G l j b G V z L D R 9 J n F 1 b 3 Q 7 L C Z x d W 9 0 O 1 N l Y 3 R p b 2 4 x L 0 N h c n J p Z X J z X 3 N 0 Y X R z L X N w b G l 0 L 0 F 1 d G 9 S Z W 1 v d m V k Q 2 9 s d W 1 u c z E u e 2 5 1 T 2 Z T Z X J 2 a W N l T G 9 j Y X R p b 2 5 z X 3 B s Y W 5 u Z W Q s N X 0 m c X V v d D s s J n F 1 b 3 Q 7 U 2 V j d G l v b j E v Q 2 F y c m l l c n N f c 3 R h d H M t c 3 B s a X Q v Q X V 0 b 1 J l b W 9 2 Z W R D b 2 x 1 b W 5 z M S 5 7 b n V P Z l B p Y 2 t 1 c E x v Y 2 F 0 a W 9 u c 1 9 w b G F u b m V k L D Z 9 J n F 1 b 3 Q 7 L C Z x d W 9 0 O 1 N l Y 3 R p b 2 4 x L 0 N h c n J p Z X J z X 3 N 0 Y X R z L X N w b G l 0 L 0 F 1 d G 9 S Z W 1 v d m V k Q 2 9 s d W 1 u c z E u e 2 5 1 T 2 Z E Z W x p d m V y e U x v Y 2 F 0 a W 9 u c 1 9 w b G F u b m V k L D d 9 J n F 1 b 3 Q 7 L C Z x d W 9 0 O 1 N l Y 3 R p b 2 4 x L 0 N h c n J p Z X J z X 3 N 0 Y X R z L X N w b G l 0 L 0 F 1 d G 9 S Z W 1 v d m V k Q 2 9 s d W 1 u c z E u e 0 1 B V F N p b V N j b 3 J l U 2 V s Z W N 0 Z W R Q b G F u L D h 9 J n F 1 b 3 Q 7 L C Z x d W 9 0 O 1 N l Y 3 R p b 2 4 x L 0 N h c n J p Z X J z X 3 N 0 Y X R z L X N w b G l 0 L 0 F 1 d G 9 S Z W 1 v d m V k Q 2 9 s d W 1 u c z E u e 2 p T c H J p d F N j b 3 J l U 2 V s Z W N 0 Z W R Q b G F u L D l 9 J n F 1 b 3 Q 7 L C Z x d W 9 0 O 1 N l Y 3 R p b 2 4 x L 0 N h c n J p Z X J z X 3 N 0 Y X R z L X N w b G l 0 L 0 F 1 d G 9 S Z W 1 v d m V k Q 2 9 s d W 1 u c z E u e 2 5 1 T 2 Z U b 3 V y c y w x M H 0 m c X V v d D s s J n F 1 b 3 Q 7 U 2 V j d G l v b j E v Q 2 F y c m l l c n N f c 3 R h d H M t c 3 B s a X Q v Q X V 0 b 1 J l b W 9 2 Z W R D b 2 x 1 b W 5 z M S 5 7 a m 9 i V H l w Z S w x M X 0 m c X V v d D s s J n F 1 b 3 Q 7 U 2 V j d G l v b j E v Q 2 F y c m l l c n N f c 3 R h d H M t c 3 B s a X Q v Q X V 0 b 1 J l b W 9 2 Z W R D b 2 x 1 b W 5 z M S 5 7 b n V P Z k p v Y n N f c G x h b m 5 l Z C w x M n 0 m c X V v d D s s J n F 1 b 3 Q 7 U 2 V j d G l v b j E v Q 2 F y c m l l c n N f c 3 R h d H M t c 3 B s a X Q v Q X V 0 b 1 J l b W 9 2 Z W R D b 2 x 1 b W 5 z M S 5 7 b n V P Z k p v Y n N f a G F u Z G x l Z C w x M 3 0 m c X V v d D s s J n F 1 b 3 Q 7 U 2 V j d G l v b j E v Q 2 F y c m l l c n N f c 3 R h d H M t c 3 B s a X Q v Q X V 0 b 1 J l b W 9 2 Z W R D b 2 x 1 b W 5 z M S 5 7 b m 9 P Z k p v Y n N f b m 9 0 S G F u Z G x l Z C w x N H 0 m c X V v d D s s J n F 1 b 3 Q 7 U 2 V j d G l v b j E v Q 2 F y c m l l c n N f c 3 R h d H M t c 3 B s a X Q v Q X V 0 b 1 J l b W 9 2 Z W R D b 2 x 1 b W 5 z M S 5 7 Z G V t Y W 5 k U 2 l 6 Z V 9 w b G F u b m V k L D E 1 f S Z x d W 9 0 O y w m c X V v d D t T Z W N 0 a W 9 u M S 9 D Y X J y a W V y c 1 9 z d G F 0 c y 1 z c G x p d C 9 B d X R v U m V t b 3 Z l Z E N v b H V t b n M x L n t k Z W 1 h b m R T a X p l X 2 h h b m R s Z W Q s M T Z 9 J n F 1 b 3 Q 7 L C Z x d W 9 0 O 1 N l Y 3 R p b 2 4 x L 0 N h c n J p Z X J z X 3 N 0 Y X R z L X N w b G l 0 L 0 F 1 d G 9 S Z W 1 v d m V k Q 2 9 s d W 1 u c z E u e 2 p z c H J p d E N v b X B 1 d G F 0 a W 9 u V G l t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N h c n J p Z X J z X 3 N 0 Y X R z L X N w b G l 0 L 0 F 1 d G 9 S Z W 1 v d m V k Q 2 9 s d W 1 u c z E u e 2 N h c n J p Z X J J Z C w w f S Z x d W 9 0 O y w m c X V v d D t T Z W N 0 a W 9 u M S 9 D Y X J y a W V y c 1 9 z d G F 0 c y 1 z c G x p d C 9 B d X R v U m V t b 3 Z l Z E N v b H V t b n M x L n t u d U 9 m S n N w c m l 0 S X R l c m F 0 a W 9 u c y w x f S Z x d W 9 0 O y w m c X V v d D t T Z W N 0 a W 9 u M S 9 D Y X J y a W V y c 1 9 z d G F 0 c y 1 z c G x p d C 9 B d X R v U m V t b 3 Z l Z E N v b H V t b n M x L n t m b G V l d F N p e m U s M n 0 m c X V v d D s s J n F 1 b 3 Q 7 U 2 V j d G l v b j E v Q 2 F y c m l l c n N f c 3 R h d H M t c 3 B s a X Q v Q X V 0 b 1 J l b W 9 2 Z W R D b 2 x 1 b W 5 z M S 5 7 b n V P Z l B v c 3 N p Y m x l V m V o a W N s Z V R 5 c G V z L D N 9 J n F 1 b 3 Q 7 L C Z x d W 9 0 O 1 N l Y 3 R p b 2 4 x L 0 N h c n J p Z X J z X 3 N 0 Y X R z L X N w b G l 0 L 0 F 1 d G 9 S Z W 1 v d m V k Q 2 9 s d W 1 u c z E u e 2 5 1 T 2 Z Q b 3 N z a W J s Z V Z l a G l j b G V z L D R 9 J n F 1 b 3 Q 7 L C Z x d W 9 0 O 1 N l Y 3 R p b 2 4 x L 0 N h c n J p Z X J z X 3 N 0 Y X R z L X N w b G l 0 L 0 F 1 d G 9 S Z W 1 v d m V k Q 2 9 s d W 1 u c z E u e 2 5 1 T 2 Z T Z X J 2 a W N l T G 9 j Y X R p b 2 5 z X 3 B s Y W 5 u Z W Q s N X 0 m c X V v d D s s J n F 1 b 3 Q 7 U 2 V j d G l v b j E v Q 2 F y c m l l c n N f c 3 R h d H M t c 3 B s a X Q v Q X V 0 b 1 J l b W 9 2 Z W R D b 2 x 1 b W 5 z M S 5 7 b n V P Z l B p Y 2 t 1 c E x v Y 2 F 0 a W 9 u c 1 9 w b G F u b m V k L D Z 9 J n F 1 b 3 Q 7 L C Z x d W 9 0 O 1 N l Y 3 R p b 2 4 x L 0 N h c n J p Z X J z X 3 N 0 Y X R z L X N w b G l 0 L 0 F 1 d G 9 S Z W 1 v d m V k Q 2 9 s d W 1 u c z E u e 2 5 1 T 2 Z E Z W x p d m V y e U x v Y 2 F 0 a W 9 u c 1 9 w b G F u b m V k L D d 9 J n F 1 b 3 Q 7 L C Z x d W 9 0 O 1 N l Y 3 R p b 2 4 x L 0 N h c n J p Z X J z X 3 N 0 Y X R z L X N w b G l 0 L 0 F 1 d G 9 S Z W 1 v d m V k Q 2 9 s d W 1 u c z E u e 0 1 B V F N p b V N j b 3 J l U 2 V s Z W N 0 Z W R Q b G F u L D h 9 J n F 1 b 3 Q 7 L C Z x d W 9 0 O 1 N l Y 3 R p b 2 4 x L 0 N h c n J p Z X J z X 3 N 0 Y X R z L X N w b G l 0 L 0 F 1 d G 9 S Z W 1 v d m V k Q 2 9 s d W 1 u c z E u e 2 p T c H J p d F N j b 3 J l U 2 V s Z W N 0 Z W R Q b G F u L D l 9 J n F 1 b 3 Q 7 L C Z x d W 9 0 O 1 N l Y 3 R p b 2 4 x L 0 N h c n J p Z X J z X 3 N 0 Y X R z L X N w b G l 0 L 0 F 1 d G 9 S Z W 1 v d m V k Q 2 9 s d W 1 u c z E u e 2 5 1 T 2 Z U b 3 V y c y w x M H 0 m c X V v d D s s J n F 1 b 3 Q 7 U 2 V j d G l v b j E v Q 2 F y c m l l c n N f c 3 R h d H M t c 3 B s a X Q v Q X V 0 b 1 J l b W 9 2 Z W R D b 2 x 1 b W 5 z M S 5 7 a m 9 i V H l w Z S w x M X 0 m c X V v d D s s J n F 1 b 3 Q 7 U 2 V j d G l v b j E v Q 2 F y c m l l c n N f c 3 R h d H M t c 3 B s a X Q v Q X V 0 b 1 J l b W 9 2 Z W R D b 2 x 1 b W 5 z M S 5 7 b n V P Z k p v Y n N f c G x h b m 5 l Z C w x M n 0 m c X V v d D s s J n F 1 b 3 Q 7 U 2 V j d G l v b j E v Q 2 F y c m l l c n N f c 3 R h d H M t c 3 B s a X Q v Q X V 0 b 1 J l b W 9 2 Z W R D b 2 x 1 b W 5 z M S 5 7 b n V P Z k p v Y n N f a G F u Z G x l Z C w x M 3 0 m c X V v d D s s J n F 1 b 3 Q 7 U 2 V j d G l v b j E v Q 2 F y c m l l c n N f c 3 R h d H M t c 3 B s a X Q v Q X V 0 b 1 J l b W 9 2 Z W R D b 2 x 1 b W 5 z M S 5 7 b m 9 P Z k p v Y n N f b m 9 0 S G F u Z G x l Z C w x N H 0 m c X V v d D s s J n F 1 b 3 Q 7 U 2 V j d G l v b j E v Q 2 F y c m l l c n N f c 3 R h d H M t c 3 B s a X Q v Q X V 0 b 1 J l b W 9 2 Z W R D b 2 x 1 b W 5 z M S 5 7 Z G V t Y W 5 k U 2 l 6 Z V 9 w b G F u b m V k L D E 1 f S Z x d W 9 0 O y w m c X V v d D t T Z W N 0 a W 9 u M S 9 D Y X J y a W V y c 1 9 z d G F 0 c y 1 z c G x p d C 9 B d X R v U m V t b 3 Z l Z E N v b H V t b n M x L n t k Z W 1 h b m R T a X p l X 2 h h b m R s Z W Q s M T Z 9 J n F 1 b 3 Q 7 L C Z x d W 9 0 O 1 N l Y 3 R p b 2 4 x L 0 N h c n J p Z X J z X 3 N 0 Y X R z L X N w b G l 0 L 0 F 1 d G 9 S Z W 1 v d m V k Q 2 9 s d W 1 u c z E u e 2 p z c H J p d E N v b X B 1 d G F 0 a W 9 u V G l t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n J p Z X J z X 3 N 0 Y X R z L X N w b G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J p Z X J z X 3 N 0 Y X R z L X N w b G l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J p Z X J z X 3 N 0 Y X R z L X N w b G l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c m l l c n N f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W R l N z U 5 O C 0 y N G Y 3 L T R k Z W U t O D g x O S 0 w Z j J l Y T M x N G Z h M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y c m l l c n N f c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Z U M T g 6 M T g 6 N D Y u O D E 2 M z Q 5 N V o i I C 8 + P E V u d H J 5 I F R 5 c G U 9 I k Z p b G x D b 2 x 1 b W 5 U e X B l c y I g V m F s d W U 9 I n N C Z 0 1 H Q X d N R E F 3 T U d C U U 1 H Q X d N R E F 3 T U s i I C 8 + P E V u d H J 5 I F R 5 c G U 9 I k Z p b G x D b 2 x 1 b W 5 O Y W 1 l c y I g V m F s d W U 9 I n N b J n F 1 b 3 Q 7 Y 2 F y c m l l c k l k J n F 1 b 3 Q 7 L C Z x d W 9 0 O 2 5 1 T 2 Z K c 3 B y a X R J d G V y Y X R p b 2 5 z J n F 1 b 3 Q 7 L C Z x d W 9 0 O 2 Z s Z W V 0 U 2 l 6 Z S Z x d W 9 0 O y w m c X V v d D t u d U 9 m U G 9 z c 2 l i b G V W Z W h p Y 2 x l V H l w Z X M m c X V v d D s s J n F 1 b 3 Q 7 b n V P Z l B v c 3 N p Y m x l V m V o a W N s Z X M m c X V v d D s s J n F 1 b 3 Q 7 b n V P Z l N l c n Z p Y 2 V M b 2 N h d G l v b n N f c G x h b m 5 l Z C Z x d W 9 0 O y w m c X V v d D t u d U 9 m U G l j a 3 V w T G 9 j Y X R p b 2 5 z X 3 B s Y W 5 u Z W Q m c X V v d D s s J n F 1 b 3 Q 7 b n V P Z k R l b G l 2 Z X J 5 T G 9 j Y X R p b 2 5 z X 3 B s Y W 5 u Z W Q m c X V v d D s s J n F 1 b 3 Q 7 T U F U U 2 l t U 2 N v c m V T Z W x l Y 3 R l Z F B s Y W 4 m c X V v d D s s J n F 1 b 3 Q 7 a l N w c m l 0 U 2 N v c m V T Z W x l Y 3 R l Z F B s Y W 4 m c X V v d D s s J n F 1 b 3 Q 7 b n V P Z l R v d X J z J n F 1 b 3 Q 7 L C Z x d W 9 0 O 2 p v Y l R 5 c G U m c X V v d D s s J n F 1 b 3 Q 7 b n V P Z k p v Y n N f c G x h b m 5 l Z C Z x d W 9 0 O y w m c X V v d D t u d U 9 m S m 9 i c 1 9 o Y W 5 k b G V k J n F 1 b 3 Q 7 L C Z x d W 9 0 O 2 5 v T 2 Z K b 2 J z X 2 5 v d E h h b m R s Z W Q m c X V v d D s s J n F 1 b 3 Q 7 Z G V t Y W 5 k U 2 l 6 Z V 9 w b G F u b m V k J n F 1 b 3 Q 7 L C Z x d W 9 0 O 2 R l b W F u Z F N p e m V f a G F u Z G x l Z C Z x d W 9 0 O y w m c X V v d D t q c 3 B y a X R D b 2 1 w d X R h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y c m l l c n N f c 3 R h d H M v Q X V 0 b 1 J l b W 9 2 Z W R D b 2 x 1 b W 5 z M S 5 7 Y 2 F y c m l l c k l k L D B 9 J n F 1 b 3 Q 7 L C Z x d W 9 0 O 1 N l Y 3 R p b 2 4 x L 0 N h c n J p Z X J z X 3 N 0 Y X R z L 0 F 1 d G 9 S Z W 1 v d m V k Q 2 9 s d W 1 u c z E u e 2 5 1 T 2 Z K c 3 B y a X R J d G V y Y X R p b 2 5 z L D F 9 J n F 1 b 3 Q 7 L C Z x d W 9 0 O 1 N l Y 3 R p b 2 4 x L 0 N h c n J p Z X J z X 3 N 0 Y X R z L 0 F 1 d G 9 S Z W 1 v d m V k Q 2 9 s d W 1 u c z E u e 2 Z s Z W V 0 U 2 l 6 Z S w y f S Z x d W 9 0 O y w m c X V v d D t T Z W N 0 a W 9 u M S 9 D Y X J y a W V y c 1 9 z d G F 0 c y 9 B d X R v U m V t b 3 Z l Z E N v b H V t b n M x L n t u d U 9 m U G 9 z c 2 l i b G V W Z W h p Y 2 x l V H l w Z X M s M 3 0 m c X V v d D s s J n F 1 b 3 Q 7 U 2 V j d G l v b j E v Q 2 F y c m l l c n N f c 3 R h d H M v Q X V 0 b 1 J l b W 9 2 Z W R D b 2 x 1 b W 5 z M S 5 7 b n V P Z l B v c 3 N p Y m x l V m V o a W N s Z X M s N H 0 m c X V v d D s s J n F 1 b 3 Q 7 U 2 V j d G l v b j E v Q 2 F y c m l l c n N f c 3 R h d H M v Q X V 0 b 1 J l b W 9 2 Z W R D b 2 x 1 b W 5 z M S 5 7 b n V P Z l N l c n Z p Y 2 V M b 2 N h d G l v b n N f c G x h b m 5 l Z C w 1 f S Z x d W 9 0 O y w m c X V v d D t T Z W N 0 a W 9 u M S 9 D Y X J y a W V y c 1 9 z d G F 0 c y 9 B d X R v U m V t b 3 Z l Z E N v b H V t b n M x L n t u d U 9 m U G l j a 3 V w T G 9 j Y X R p b 2 5 z X 3 B s Y W 5 u Z W Q s N n 0 m c X V v d D s s J n F 1 b 3 Q 7 U 2 V j d G l v b j E v Q 2 F y c m l l c n N f c 3 R h d H M v Q X V 0 b 1 J l b W 9 2 Z W R D b 2 x 1 b W 5 z M S 5 7 b n V P Z k R l b G l 2 Z X J 5 T G 9 j Y X R p b 2 5 z X 3 B s Y W 5 u Z W Q s N 3 0 m c X V v d D s s J n F 1 b 3 Q 7 U 2 V j d G l v b j E v Q 2 F y c m l l c n N f c 3 R h d H M v Q X V 0 b 1 J l b W 9 2 Z W R D b 2 x 1 b W 5 z M S 5 7 T U F U U 2 l t U 2 N v c m V T Z W x l Y 3 R l Z F B s Y W 4 s O H 0 m c X V v d D s s J n F 1 b 3 Q 7 U 2 V j d G l v b j E v Q 2 F y c m l l c n N f c 3 R h d H M v Q X V 0 b 1 J l b W 9 2 Z W R D b 2 x 1 b W 5 z M S 5 7 a l N w c m l 0 U 2 N v c m V T Z W x l Y 3 R l Z F B s Y W 4 s O X 0 m c X V v d D s s J n F 1 b 3 Q 7 U 2 V j d G l v b j E v Q 2 F y c m l l c n N f c 3 R h d H M v Q X V 0 b 1 J l b W 9 2 Z W R D b 2 x 1 b W 5 z M S 5 7 b n V P Z l R v d X J z L D E w f S Z x d W 9 0 O y w m c X V v d D t T Z W N 0 a W 9 u M S 9 D Y X J y a W V y c 1 9 z d G F 0 c y 9 B d X R v U m V t b 3 Z l Z E N v b H V t b n M x L n t q b 2 J U e X B l L D E x f S Z x d W 9 0 O y w m c X V v d D t T Z W N 0 a W 9 u M S 9 D Y X J y a W V y c 1 9 z d G F 0 c y 9 B d X R v U m V t b 3 Z l Z E N v b H V t b n M x L n t u d U 9 m S m 9 i c 1 9 w b G F u b m V k L D E y f S Z x d W 9 0 O y w m c X V v d D t T Z W N 0 a W 9 u M S 9 D Y X J y a W V y c 1 9 z d G F 0 c y 9 B d X R v U m V t b 3 Z l Z E N v b H V t b n M x L n t u d U 9 m S m 9 i c 1 9 o Y W 5 k b G V k L D E z f S Z x d W 9 0 O y w m c X V v d D t T Z W N 0 a W 9 u M S 9 D Y X J y a W V y c 1 9 z d G F 0 c y 9 B d X R v U m V t b 3 Z l Z E N v b H V t b n M x L n t u b 0 9 m S m 9 i c 1 9 u b 3 R I Y W 5 k b G V k L D E 0 f S Z x d W 9 0 O y w m c X V v d D t T Z W N 0 a W 9 u M S 9 D Y X J y a W V y c 1 9 z d G F 0 c y 9 B d X R v U m V t b 3 Z l Z E N v b H V t b n M x L n t k Z W 1 h b m R T a X p l X 3 B s Y W 5 u Z W Q s M T V 9 J n F 1 b 3 Q 7 L C Z x d W 9 0 O 1 N l Y 3 R p b 2 4 x L 0 N h c n J p Z X J z X 3 N 0 Y X R z L 0 F 1 d G 9 S Z W 1 v d m V k Q 2 9 s d W 1 u c z E u e 2 R l b W F u Z F N p e m V f a G F u Z G x l Z C w x N n 0 m c X V v d D s s J n F 1 b 3 Q 7 U 2 V j d G l v b j E v Q 2 F y c m l l c n N f c 3 R h d H M v Q X V 0 b 1 J l b W 9 2 Z W R D b 2 x 1 b W 5 z M S 5 7 a n N w c m l 0 Q 2 9 t c H V 0 Y X R p b 2 5 U a W 1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Q 2 F y c m l l c n N f c 3 R h d H M v Q X V 0 b 1 J l b W 9 2 Z W R D b 2 x 1 b W 5 z M S 5 7 Y 2 F y c m l l c k l k L D B 9 J n F 1 b 3 Q 7 L C Z x d W 9 0 O 1 N l Y 3 R p b 2 4 x L 0 N h c n J p Z X J z X 3 N 0 Y X R z L 0 F 1 d G 9 S Z W 1 v d m V k Q 2 9 s d W 1 u c z E u e 2 5 1 T 2 Z K c 3 B y a X R J d G V y Y X R p b 2 5 z L D F 9 J n F 1 b 3 Q 7 L C Z x d W 9 0 O 1 N l Y 3 R p b 2 4 x L 0 N h c n J p Z X J z X 3 N 0 Y X R z L 0 F 1 d G 9 S Z W 1 v d m V k Q 2 9 s d W 1 u c z E u e 2 Z s Z W V 0 U 2 l 6 Z S w y f S Z x d W 9 0 O y w m c X V v d D t T Z W N 0 a W 9 u M S 9 D Y X J y a W V y c 1 9 z d G F 0 c y 9 B d X R v U m V t b 3 Z l Z E N v b H V t b n M x L n t u d U 9 m U G 9 z c 2 l i b G V W Z W h p Y 2 x l V H l w Z X M s M 3 0 m c X V v d D s s J n F 1 b 3 Q 7 U 2 V j d G l v b j E v Q 2 F y c m l l c n N f c 3 R h d H M v Q X V 0 b 1 J l b W 9 2 Z W R D b 2 x 1 b W 5 z M S 5 7 b n V P Z l B v c 3 N p Y m x l V m V o a W N s Z X M s N H 0 m c X V v d D s s J n F 1 b 3 Q 7 U 2 V j d G l v b j E v Q 2 F y c m l l c n N f c 3 R h d H M v Q X V 0 b 1 J l b W 9 2 Z W R D b 2 x 1 b W 5 z M S 5 7 b n V P Z l N l c n Z p Y 2 V M b 2 N h d G l v b n N f c G x h b m 5 l Z C w 1 f S Z x d W 9 0 O y w m c X V v d D t T Z W N 0 a W 9 u M S 9 D Y X J y a W V y c 1 9 z d G F 0 c y 9 B d X R v U m V t b 3 Z l Z E N v b H V t b n M x L n t u d U 9 m U G l j a 3 V w T G 9 j Y X R p b 2 5 z X 3 B s Y W 5 u Z W Q s N n 0 m c X V v d D s s J n F 1 b 3 Q 7 U 2 V j d G l v b j E v Q 2 F y c m l l c n N f c 3 R h d H M v Q X V 0 b 1 J l b W 9 2 Z W R D b 2 x 1 b W 5 z M S 5 7 b n V P Z k R l b G l 2 Z X J 5 T G 9 j Y X R p b 2 5 z X 3 B s Y W 5 u Z W Q s N 3 0 m c X V v d D s s J n F 1 b 3 Q 7 U 2 V j d G l v b j E v Q 2 F y c m l l c n N f c 3 R h d H M v Q X V 0 b 1 J l b W 9 2 Z W R D b 2 x 1 b W 5 z M S 5 7 T U F U U 2 l t U 2 N v c m V T Z W x l Y 3 R l Z F B s Y W 4 s O H 0 m c X V v d D s s J n F 1 b 3 Q 7 U 2 V j d G l v b j E v Q 2 F y c m l l c n N f c 3 R h d H M v Q X V 0 b 1 J l b W 9 2 Z W R D b 2 x 1 b W 5 z M S 5 7 a l N w c m l 0 U 2 N v c m V T Z W x l Y 3 R l Z F B s Y W 4 s O X 0 m c X V v d D s s J n F 1 b 3 Q 7 U 2 V j d G l v b j E v Q 2 F y c m l l c n N f c 3 R h d H M v Q X V 0 b 1 J l b W 9 2 Z W R D b 2 x 1 b W 5 z M S 5 7 b n V P Z l R v d X J z L D E w f S Z x d W 9 0 O y w m c X V v d D t T Z W N 0 a W 9 u M S 9 D Y X J y a W V y c 1 9 z d G F 0 c y 9 B d X R v U m V t b 3 Z l Z E N v b H V t b n M x L n t q b 2 J U e X B l L D E x f S Z x d W 9 0 O y w m c X V v d D t T Z W N 0 a W 9 u M S 9 D Y X J y a W V y c 1 9 z d G F 0 c y 9 B d X R v U m V t b 3 Z l Z E N v b H V t b n M x L n t u d U 9 m S m 9 i c 1 9 w b G F u b m V k L D E y f S Z x d W 9 0 O y w m c X V v d D t T Z W N 0 a W 9 u M S 9 D Y X J y a W V y c 1 9 z d G F 0 c y 9 B d X R v U m V t b 3 Z l Z E N v b H V t b n M x L n t u d U 9 m S m 9 i c 1 9 o Y W 5 k b G V k L D E z f S Z x d W 9 0 O y w m c X V v d D t T Z W N 0 a W 9 u M S 9 D Y X J y a W V y c 1 9 z d G F 0 c y 9 B d X R v U m V t b 3 Z l Z E N v b H V t b n M x L n t u b 0 9 m S m 9 i c 1 9 u b 3 R I Y W 5 k b G V k L D E 0 f S Z x d W 9 0 O y w m c X V v d D t T Z W N 0 a W 9 u M S 9 D Y X J y a W V y c 1 9 z d G F 0 c y 9 B d X R v U m V t b 3 Z l Z E N v b H V t b n M x L n t k Z W 1 h b m R T a X p l X 3 B s Y W 5 u Z W Q s M T V 9 J n F 1 b 3 Q 7 L C Z x d W 9 0 O 1 N l Y 3 R p b 2 4 x L 0 N h c n J p Z X J z X 3 N 0 Y X R z L 0 F 1 d G 9 S Z W 1 v d m V k Q 2 9 s d W 1 u c z E u e 2 R l b W F u Z F N p e m V f a G F u Z G x l Z C w x N n 0 m c X V v d D s s J n F 1 b 3 Q 7 U 2 V j d G l v b j E v Q 2 F y c m l l c n N f c 3 R h d H M v Q X V 0 b 1 J l b W 9 2 Z W R D b 2 x 1 b W 5 z M S 5 7 a n N w c m l 0 Q 2 9 t c H V 0 Y X R p b 2 5 U a W 1 l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y c m l l c n N f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c m l l c n N f c 3 R h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c m l l c n N f c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y a W V y c 1 9 z d G F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l Z m M 4 Z m Y 1 L W M w N T Y t N D V l N y 0 4 O W E w L W Y 4 O D c y Y W Y 3 Y z l j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J y a W V y c 1 9 z d G F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w N l Q x O D o y M D o w N y 4 w N z Y 0 O T k 5 W i I g L z 4 8 R W 5 0 c n k g V H l w Z T 0 i R m l s b E N v b H V t b l R 5 c G V z I i B W Y W x 1 Z T 0 i c 0 J n T U d B d 0 1 E Q X d N R 0 J R T U d B d 0 1 E Q X d N S y I g L z 4 8 R W 5 0 c n k g V H l w Z T 0 i R m l s b E N v b H V t b k 5 h b W V z I i B W Y W x 1 Z T 0 i c 1 s m c X V v d D t j Y X J y a W V y S W Q m c X V v d D s s J n F 1 b 3 Q 7 b n V P Z k p z c H J p d E l 0 Z X J h d G l v b n M m c X V v d D s s J n F 1 b 3 Q 7 Z m x l Z X R T a X p l J n F 1 b 3 Q 7 L C Z x d W 9 0 O 2 5 1 T 2 Z Q b 3 N z a W J s Z V Z l a G l j b G V U e X B l c y Z x d W 9 0 O y w m c X V v d D t u d U 9 m U G 9 z c 2 l i b G V W Z W h p Y 2 x l c y Z x d W 9 0 O y w m c X V v d D t u d U 9 m U 2 V y d m l j Z U x v Y 2 F 0 a W 9 u c 1 9 w b G F u b m V k J n F 1 b 3 Q 7 L C Z x d W 9 0 O 2 5 1 T 2 Z Q a W N r d X B M b 2 N h d G l v b n N f c G x h b m 5 l Z C Z x d W 9 0 O y w m c X V v d D t u d U 9 m R G V s a X Z l c n l M b 2 N h d G l v b n N f c G x h b m 5 l Z C Z x d W 9 0 O y w m c X V v d D t N Q V R T a W 1 T Y 2 9 y Z V N l b G V j d G V k U G x h b i Z x d W 9 0 O y w m c X V v d D t q U 3 B y a X R T Y 2 9 y Z V N l b G V j d G V k U G x h b i Z x d W 9 0 O y w m c X V v d D t u d U 9 m V G 9 1 c n M m c X V v d D s s J n F 1 b 3 Q 7 a m 9 i V H l w Z S Z x d W 9 0 O y w m c X V v d D t u d U 9 m S m 9 i c 1 9 w b G F u b m V k J n F 1 b 3 Q 7 L C Z x d W 9 0 O 2 5 1 T 2 Z K b 2 J z X 2 h h b m R s Z W Q m c X V v d D s s J n F 1 b 3 Q 7 b m 9 P Z k p v Y n N f b m 9 0 S G F u Z G x l Z C Z x d W 9 0 O y w m c X V v d D t k Z W 1 h b m R T a X p l X 3 B s Y W 5 u Z W Q m c X V v d D s s J n F 1 b 3 Q 7 Z G V t Y W 5 k U 2 l 6 Z V 9 o Y W 5 k b G V k J n F 1 b 3 Q 7 L C Z x d W 9 0 O 2 p z c H J p d E N v b X B 1 d G F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J y a W V y c 1 9 z d G F 0 c y A o M i k v Q X V 0 b 1 J l b W 9 2 Z W R D b 2 x 1 b W 5 z M S 5 7 Y 2 F y c m l l c k l k L D B 9 J n F 1 b 3 Q 7 L C Z x d W 9 0 O 1 N l Y 3 R p b 2 4 x L 0 N h c n J p Z X J z X 3 N 0 Y X R z I C g y K S 9 B d X R v U m V t b 3 Z l Z E N v b H V t b n M x L n t u d U 9 m S n N w c m l 0 S X R l c m F 0 a W 9 u c y w x f S Z x d W 9 0 O y w m c X V v d D t T Z W N 0 a W 9 u M S 9 D Y X J y a W V y c 1 9 z d G F 0 c y A o M i k v Q X V 0 b 1 J l b W 9 2 Z W R D b 2 x 1 b W 5 z M S 5 7 Z m x l Z X R T a X p l L D J 9 J n F 1 b 3 Q 7 L C Z x d W 9 0 O 1 N l Y 3 R p b 2 4 x L 0 N h c n J p Z X J z X 3 N 0 Y X R z I C g y K S 9 B d X R v U m V t b 3 Z l Z E N v b H V t b n M x L n t u d U 9 m U G 9 z c 2 l i b G V W Z W h p Y 2 x l V H l w Z X M s M 3 0 m c X V v d D s s J n F 1 b 3 Q 7 U 2 V j d G l v b j E v Q 2 F y c m l l c n N f c 3 R h d H M g K D I p L 0 F 1 d G 9 S Z W 1 v d m V k Q 2 9 s d W 1 u c z E u e 2 5 1 T 2 Z Q b 3 N z a W J s Z V Z l a G l j b G V z L D R 9 J n F 1 b 3 Q 7 L C Z x d W 9 0 O 1 N l Y 3 R p b 2 4 x L 0 N h c n J p Z X J z X 3 N 0 Y X R z I C g y K S 9 B d X R v U m V t b 3 Z l Z E N v b H V t b n M x L n t u d U 9 m U 2 V y d m l j Z U x v Y 2 F 0 a W 9 u c 1 9 w b G F u b m V k L D V 9 J n F 1 b 3 Q 7 L C Z x d W 9 0 O 1 N l Y 3 R p b 2 4 x L 0 N h c n J p Z X J z X 3 N 0 Y X R z I C g y K S 9 B d X R v U m V t b 3 Z l Z E N v b H V t b n M x L n t u d U 9 m U G l j a 3 V w T G 9 j Y X R p b 2 5 z X 3 B s Y W 5 u Z W Q s N n 0 m c X V v d D s s J n F 1 b 3 Q 7 U 2 V j d G l v b j E v Q 2 F y c m l l c n N f c 3 R h d H M g K D I p L 0 F 1 d G 9 S Z W 1 v d m V k Q 2 9 s d W 1 u c z E u e 2 5 1 T 2 Z E Z W x p d m V y e U x v Y 2 F 0 a W 9 u c 1 9 w b G F u b m V k L D d 9 J n F 1 b 3 Q 7 L C Z x d W 9 0 O 1 N l Y 3 R p b 2 4 x L 0 N h c n J p Z X J z X 3 N 0 Y X R z I C g y K S 9 B d X R v U m V t b 3 Z l Z E N v b H V t b n M x L n t N Q V R T a W 1 T Y 2 9 y Z V N l b G V j d G V k U G x h b i w 4 f S Z x d W 9 0 O y w m c X V v d D t T Z W N 0 a W 9 u M S 9 D Y X J y a W V y c 1 9 z d G F 0 c y A o M i k v Q X V 0 b 1 J l b W 9 2 Z W R D b 2 x 1 b W 5 z M S 5 7 a l N w c m l 0 U 2 N v c m V T Z W x l Y 3 R l Z F B s Y W 4 s O X 0 m c X V v d D s s J n F 1 b 3 Q 7 U 2 V j d G l v b j E v Q 2 F y c m l l c n N f c 3 R h d H M g K D I p L 0 F 1 d G 9 S Z W 1 v d m V k Q 2 9 s d W 1 u c z E u e 2 5 1 T 2 Z U b 3 V y c y w x M H 0 m c X V v d D s s J n F 1 b 3 Q 7 U 2 V j d G l v b j E v Q 2 F y c m l l c n N f c 3 R h d H M g K D I p L 0 F 1 d G 9 S Z W 1 v d m V k Q 2 9 s d W 1 u c z E u e 2 p v Y l R 5 c G U s M T F 9 J n F 1 b 3 Q 7 L C Z x d W 9 0 O 1 N l Y 3 R p b 2 4 x L 0 N h c n J p Z X J z X 3 N 0 Y X R z I C g y K S 9 B d X R v U m V t b 3 Z l Z E N v b H V t b n M x L n t u d U 9 m S m 9 i c 1 9 w b G F u b m V k L D E y f S Z x d W 9 0 O y w m c X V v d D t T Z W N 0 a W 9 u M S 9 D Y X J y a W V y c 1 9 z d G F 0 c y A o M i k v Q X V 0 b 1 J l b W 9 2 Z W R D b 2 x 1 b W 5 z M S 5 7 b n V P Z k p v Y n N f a G F u Z G x l Z C w x M 3 0 m c X V v d D s s J n F 1 b 3 Q 7 U 2 V j d G l v b j E v Q 2 F y c m l l c n N f c 3 R h d H M g K D I p L 0 F 1 d G 9 S Z W 1 v d m V k Q 2 9 s d W 1 u c z E u e 2 5 v T 2 Z K b 2 J z X 2 5 v d E h h b m R s Z W Q s M T R 9 J n F 1 b 3 Q 7 L C Z x d W 9 0 O 1 N l Y 3 R p b 2 4 x L 0 N h c n J p Z X J z X 3 N 0 Y X R z I C g y K S 9 B d X R v U m V t b 3 Z l Z E N v b H V t b n M x L n t k Z W 1 h b m R T a X p l X 3 B s Y W 5 u Z W Q s M T V 9 J n F 1 b 3 Q 7 L C Z x d W 9 0 O 1 N l Y 3 R p b 2 4 x L 0 N h c n J p Z X J z X 3 N 0 Y X R z I C g y K S 9 B d X R v U m V t b 3 Z l Z E N v b H V t b n M x L n t k Z W 1 h b m R T a X p l X 2 h h b m R s Z W Q s M T Z 9 J n F 1 b 3 Q 7 L C Z x d W 9 0 O 1 N l Y 3 R p b 2 4 x L 0 N h c n J p Z X J z X 3 N 0 Y X R z I C g y K S 9 B d X R v U m V t b 3 Z l Z E N v b H V t b n M x L n t q c 3 B y a X R D b 2 1 w d X R h d G l v b l R p b W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D Y X J y a W V y c 1 9 z d G F 0 c y A o M i k v Q X V 0 b 1 J l b W 9 2 Z W R D b 2 x 1 b W 5 z M S 5 7 Y 2 F y c m l l c k l k L D B 9 J n F 1 b 3 Q 7 L C Z x d W 9 0 O 1 N l Y 3 R p b 2 4 x L 0 N h c n J p Z X J z X 3 N 0 Y X R z I C g y K S 9 B d X R v U m V t b 3 Z l Z E N v b H V t b n M x L n t u d U 9 m S n N w c m l 0 S X R l c m F 0 a W 9 u c y w x f S Z x d W 9 0 O y w m c X V v d D t T Z W N 0 a W 9 u M S 9 D Y X J y a W V y c 1 9 z d G F 0 c y A o M i k v Q X V 0 b 1 J l b W 9 2 Z W R D b 2 x 1 b W 5 z M S 5 7 Z m x l Z X R T a X p l L D J 9 J n F 1 b 3 Q 7 L C Z x d W 9 0 O 1 N l Y 3 R p b 2 4 x L 0 N h c n J p Z X J z X 3 N 0 Y X R z I C g y K S 9 B d X R v U m V t b 3 Z l Z E N v b H V t b n M x L n t u d U 9 m U G 9 z c 2 l i b G V W Z W h p Y 2 x l V H l w Z X M s M 3 0 m c X V v d D s s J n F 1 b 3 Q 7 U 2 V j d G l v b j E v Q 2 F y c m l l c n N f c 3 R h d H M g K D I p L 0 F 1 d G 9 S Z W 1 v d m V k Q 2 9 s d W 1 u c z E u e 2 5 1 T 2 Z Q b 3 N z a W J s Z V Z l a G l j b G V z L D R 9 J n F 1 b 3 Q 7 L C Z x d W 9 0 O 1 N l Y 3 R p b 2 4 x L 0 N h c n J p Z X J z X 3 N 0 Y X R z I C g y K S 9 B d X R v U m V t b 3 Z l Z E N v b H V t b n M x L n t u d U 9 m U 2 V y d m l j Z U x v Y 2 F 0 a W 9 u c 1 9 w b G F u b m V k L D V 9 J n F 1 b 3 Q 7 L C Z x d W 9 0 O 1 N l Y 3 R p b 2 4 x L 0 N h c n J p Z X J z X 3 N 0 Y X R z I C g y K S 9 B d X R v U m V t b 3 Z l Z E N v b H V t b n M x L n t u d U 9 m U G l j a 3 V w T G 9 j Y X R p b 2 5 z X 3 B s Y W 5 u Z W Q s N n 0 m c X V v d D s s J n F 1 b 3 Q 7 U 2 V j d G l v b j E v Q 2 F y c m l l c n N f c 3 R h d H M g K D I p L 0 F 1 d G 9 S Z W 1 v d m V k Q 2 9 s d W 1 u c z E u e 2 5 1 T 2 Z E Z W x p d m V y e U x v Y 2 F 0 a W 9 u c 1 9 w b G F u b m V k L D d 9 J n F 1 b 3 Q 7 L C Z x d W 9 0 O 1 N l Y 3 R p b 2 4 x L 0 N h c n J p Z X J z X 3 N 0 Y X R z I C g y K S 9 B d X R v U m V t b 3 Z l Z E N v b H V t b n M x L n t N Q V R T a W 1 T Y 2 9 y Z V N l b G V j d G V k U G x h b i w 4 f S Z x d W 9 0 O y w m c X V v d D t T Z W N 0 a W 9 u M S 9 D Y X J y a W V y c 1 9 z d G F 0 c y A o M i k v Q X V 0 b 1 J l b W 9 2 Z W R D b 2 x 1 b W 5 z M S 5 7 a l N w c m l 0 U 2 N v c m V T Z W x l Y 3 R l Z F B s Y W 4 s O X 0 m c X V v d D s s J n F 1 b 3 Q 7 U 2 V j d G l v b j E v Q 2 F y c m l l c n N f c 3 R h d H M g K D I p L 0 F 1 d G 9 S Z W 1 v d m V k Q 2 9 s d W 1 u c z E u e 2 5 1 T 2 Z U b 3 V y c y w x M H 0 m c X V v d D s s J n F 1 b 3 Q 7 U 2 V j d G l v b j E v Q 2 F y c m l l c n N f c 3 R h d H M g K D I p L 0 F 1 d G 9 S Z W 1 v d m V k Q 2 9 s d W 1 u c z E u e 2 p v Y l R 5 c G U s M T F 9 J n F 1 b 3 Q 7 L C Z x d W 9 0 O 1 N l Y 3 R p b 2 4 x L 0 N h c n J p Z X J z X 3 N 0 Y X R z I C g y K S 9 B d X R v U m V t b 3 Z l Z E N v b H V t b n M x L n t u d U 9 m S m 9 i c 1 9 w b G F u b m V k L D E y f S Z x d W 9 0 O y w m c X V v d D t T Z W N 0 a W 9 u M S 9 D Y X J y a W V y c 1 9 z d G F 0 c y A o M i k v Q X V 0 b 1 J l b W 9 2 Z W R D b 2 x 1 b W 5 z M S 5 7 b n V P Z k p v Y n N f a G F u Z G x l Z C w x M 3 0 m c X V v d D s s J n F 1 b 3 Q 7 U 2 V j d G l v b j E v Q 2 F y c m l l c n N f c 3 R h d H M g K D I p L 0 F 1 d G 9 S Z W 1 v d m V k Q 2 9 s d W 1 u c z E u e 2 5 v T 2 Z K b 2 J z X 2 5 v d E h h b m R s Z W Q s M T R 9 J n F 1 b 3 Q 7 L C Z x d W 9 0 O 1 N l Y 3 R p b 2 4 x L 0 N h c n J p Z X J z X 3 N 0 Y X R z I C g y K S 9 B d X R v U m V t b 3 Z l Z E N v b H V t b n M x L n t k Z W 1 h b m R T a X p l X 3 B s Y W 5 u Z W Q s M T V 9 J n F 1 b 3 Q 7 L C Z x d W 9 0 O 1 N l Y 3 R p b 2 4 x L 0 N h c n J p Z X J z X 3 N 0 Y X R z I C g y K S 9 B d X R v U m V t b 3 Z l Z E N v b H V t b n M x L n t k Z W 1 h b m R T a X p l X 2 h h b m R s Z W Q s M T Z 9 J n F 1 b 3 Q 7 L C Z x d W 9 0 O 1 N l Y 3 R p b 2 4 x L 0 N h c n J p Z X J z X 3 N 0 Y X R z I C g y K S 9 B d X R v U m V t b 3 Z l Z E N v b H V t b n M x L n t q c 3 B y a X R D b 2 1 w d X R h d G l v b l R p b W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J y a W V y c 1 9 z d G F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y a W V y c 1 9 z d G F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y a W V y c 1 9 z d G F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J p Z X J z X 3 N 0 Y X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g 0 O G E 2 Z j E t M j c 2 O C 0 0 N T Y 3 L T l k M z M t Y j F k O T c x Z D Z m N z B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c n J p Z X J z X 3 N 0 Y X R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2 V D E 4 O j I w O j M z L j I 4 N j I y N D l a I i A v P j x F b n R y e S B U e X B l P S J G a W x s Q 2 9 s d W 1 u V H l w Z X M i I F Z h b H V l P S J z Q m d N R 0 F 3 T U R B d 0 1 H Q l F N R 0 F 3 T U R B d 0 1 L I i A v P j x F b n R y e S B U e X B l P S J G a W x s Q 2 9 s d W 1 u T m F t Z X M i I F Z h b H V l P S J z W y Z x d W 9 0 O 2 N h c n J p Z X J J Z C Z x d W 9 0 O y w m c X V v d D t u d U 9 m S n N w c m l 0 S X R l c m F 0 a W 9 u c y Z x d W 9 0 O y w m c X V v d D t m b G V l d F N p e m U m c X V v d D s s J n F 1 b 3 Q 7 b n V P Z l B v c 3 N p Y m x l V m V o a W N s Z V R 5 c G V z J n F 1 b 3 Q 7 L C Z x d W 9 0 O 2 5 1 T 2 Z Q b 3 N z a W J s Z V Z l a G l j b G V z J n F 1 b 3 Q 7 L C Z x d W 9 0 O 2 5 1 T 2 Z T Z X J 2 a W N l T G 9 j Y X R p b 2 5 z X 3 B s Y W 5 u Z W Q m c X V v d D s s J n F 1 b 3 Q 7 b n V P Z l B p Y 2 t 1 c E x v Y 2 F 0 a W 9 u c 1 9 w b G F u b m V k J n F 1 b 3 Q 7 L C Z x d W 9 0 O 2 5 1 T 2 Z E Z W x p d m V y e U x v Y 2 F 0 a W 9 u c 1 9 w b G F u b m V k J n F 1 b 3 Q 7 L C Z x d W 9 0 O 0 1 B V F N p b V N j b 3 J l U 2 V s Z W N 0 Z W R Q b G F u J n F 1 b 3 Q 7 L C Z x d W 9 0 O 2 p T c H J p d F N j b 3 J l U 2 V s Z W N 0 Z W R Q b G F u J n F 1 b 3 Q 7 L C Z x d W 9 0 O 2 5 1 T 2 Z U b 3 V y c y Z x d W 9 0 O y w m c X V v d D t q b 2 J U e X B l J n F 1 b 3 Q 7 L C Z x d W 9 0 O 2 5 1 T 2 Z K b 2 J z X 3 B s Y W 5 u Z W Q m c X V v d D s s J n F 1 b 3 Q 7 b n V P Z k p v Y n N f a G F u Z G x l Z C Z x d W 9 0 O y w m c X V v d D t u b 0 9 m S m 9 i c 1 9 u b 3 R I Y W 5 k b G V k J n F 1 b 3 Q 7 L C Z x d W 9 0 O 2 R l b W F u Z F N p e m V f c G x h b m 5 l Z C Z x d W 9 0 O y w m c X V v d D t k Z W 1 h b m R T a X p l X 2 h h b m R s Z W Q m c X V v d D s s J n F 1 b 3 Q 7 a n N w c m l 0 Q 2 9 t c H V 0 Y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n J p Z X J z X 3 N 0 Y X R z I C g z K S 9 B d X R v U m V t b 3 Z l Z E N v b H V t b n M x L n t j Y X J y a W V y S W Q s M H 0 m c X V v d D s s J n F 1 b 3 Q 7 U 2 V j d G l v b j E v Q 2 F y c m l l c n N f c 3 R h d H M g K D M p L 0 F 1 d G 9 S Z W 1 v d m V k Q 2 9 s d W 1 u c z E u e 2 5 1 T 2 Z K c 3 B y a X R J d G V y Y X R p b 2 5 z L D F 9 J n F 1 b 3 Q 7 L C Z x d W 9 0 O 1 N l Y 3 R p b 2 4 x L 0 N h c n J p Z X J z X 3 N 0 Y X R z I C g z K S 9 B d X R v U m V t b 3 Z l Z E N v b H V t b n M x L n t m b G V l d F N p e m U s M n 0 m c X V v d D s s J n F 1 b 3 Q 7 U 2 V j d G l v b j E v Q 2 F y c m l l c n N f c 3 R h d H M g K D M p L 0 F 1 d G 9 S Z W 1 v d m V k Q 2 9 s d W 1 u c z E u e 2 5 1 T 2 Z Q b 3 N z a W J s Z V Z l a G l j b G V U e X B l c y w z f S Z x d W 9 0 O y w m c X V v d D t T Z W N 0 a W 9 u M S 9 D Y X J y a W V y c 1 9 z d G F 0 c y A o M y k v Q X V 0 b 1 J l b W 9 2 Z W R D b 2 x 1 b W 5 z M S 5 7 b n V P Z l B v c 3 N p Y m x l V m V o a W N s Z X M s N H 0 m c X V v d D s s J n F 1 b 3 Q 7 U 2 V j d G l v b j E v Q 2 F y c m l l c n N f c 3 R h d H M g K D M p L 0 F 1 d G 9 S Z W 1 v d m V k Q 2 9 s d W 1 u c z E u e 2 5 1 T 2 Z T Z X J 2 a W N l T G 9 j Y X R p b 2 5 z X 3 B s Y W 5 u Z W Q s N X 0 m c X V v d D s s J n F 1 b 3 Q 7 U 2 V j d G l v b j E v Q 2 F y c m l l c n N f c 3 R h d H M g K D M p L 0 F 1 d G 9 S Z W 1 v d m V k Q 2 9 s d W 1 u c z E u e 2 5 1 T 2 Z Q a W N r d X B M b 2 N h d G l v b n N f c G x h b m 5 l Z C w 2 f S Z x d W 9 0 O y w m c X V v d D t T Z W N 0 a W 9 u M S 9 D Y X J y a W V y c 1 9 z d G F 0 c y A o M y k v Q X V 0 b 1 J l b W 9 2 Z W R D b 2 x 1 b W 5 z M S 5 7 b n V P Z k R l b G l 2 Z X J 5 T G 9 j Y X R p b 2 5 z X 3 B s Y W 5 u Z W Q s N 3 0 m c X V v d D s s J n F 1 b 3 Q 7 U 2 V j d G l v b j E v Q 2 F y c m l l c n N f c 3 R h d H M g K D M p L 0 F 1 d G 9 S Z W 1 v d m V k Q 2 9 s d W 1 u c z E u e 0 1 B V F N p b V N j b 3 J l U 2 V s Z W N 0 Z W R Q b G F u L D h 9 J n F 1 b 3 Q 7 L C Z x d W 9 0 O 1 N l Y 3 R p b 2 4 x L 0 N h c n J p Z X J z X 3 N 0 Y X R z I C g z K S 9 B d X R v U m V t b 3 Z l Z E N v b H V t b n M x L n t q U 3 B y a X R T Y 2 9 y Z V N l b G V j d G V k U G x h b i w 5 f S Z x d W 9 0 O y w m c X V v d D t T Z W N 0 a W 9 u M S 9 D Y X J y a W V y c 1 9 z d G F 0 c y A o M y k v Q X V 0 b 1 J l b W 9 2 Z W R D b 2 x 1 b W 5 z M S 5 7 b n V P Z l R v d X J z L D E w f S Z x d W 9 0 O y w m c X V v d D t T Z W N 0 a W 9 u M S 9 D Y X J y a W V y c 1 9 z d G F 0 c y A o M y k v Q X V 0 b 1 J l b W 9 2 Z W R D b 2 x 1 b W 5 z M S 5 7 a m 9 i V H l w Z S w x M X 0 m c X V v d D s s J n F 1 b 3 Q 7 U 2 V j d G l v b j E v Q 2 F y c m l l c n N f c 3 R h d H M g K D M p L 0 F 1 d G 9 S Z W 1 v d m V k Q 2 9 s d W 1 u c z E u e 2 5 1 T 2 Z K b 2 J z X 3 B s Y W 5 u Z W Q s M T J 9 J n F 1 b 3 Q 7 L C Z x d W 9 0 O 1 N l Y 3 R p b 2 4 x L 0 N h c n J p Z X J z X 3 N 0 Y X R z I C g z K S 9 B d X R v U m V t b 3 Z l Z E N v b H V t b n M x L n t u d U 9 m S m 9 i c 1 9 o Y W 5 k b G V k L D E z f S Z x d W 9 0 O y w m c X V v d D t T Z W N 0 a W 9 u M S 9 D Y X J y a W V y c 1 9 z d G F 0 c y A o M y k v Q X V 0 b 1 J l b W 9 2 Z W R D b 2 x 1 b W 5 z M S 5 7 b m 9 P Z k p v Y n N f b m 9 0 S G F u Z G x l Z C w x N H 0 m c X V v d D s s J n F 1 b 3 Q 7 U 2 V j d G l v b j E v Q 2 F y c m l l c n N f c 3 R h d H M g K D M p L 0 F 1 d G 9 S Z W 1 v d m V k Q 2 9 s d W 1 u c z E u e 2 R l b W F u Z F N p e m V f c G x h b m 5 l Z C w x N X 0 m c X V v d D s s J n F 1 b 3 Q 7 U 2 V j d G l v b j E v Q 2 F y c m l l c n N f c 3 R h d H M g K D M p L 0 F 1 d G 9 S Z W 1 v d m V k Q 2 9 s d W 1 u c z E u e 2 R l b W F u Z F N p e m V f a G F u Z G x l Z C w x N n 0 m c X V v d D s s J n F 1 b 3 Q 7 U 2 V j d G l v b j E v Q 2 F y c m l l c n N f c 3 R h d H M g K D M p L 0 F 1 d G 9 S Z W 1 v d m V k Q 2 9 s d W 1 u c z E u e 2 p z c H J p d E N v b X B 1 d G F 0 a W 9 u V G l t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N h c n J p Z X J z X 3 N 0 Y X R z I C g z K S 9 B d X R v U m V t b 3 Z l Z E N v b H V t b n M x L n t j Y X J y a W V y S W Q s M H 0 m c X V v d D s s J n F 1 b 3 Q 7 U 2 V j d G l v b j E v Q 2 F y c m l l c n N f c 3 R h d H M g K D M p L 0 F 1 d G 9 S Z W 1 v d m V k Q 2 9 s d W 1 u c z E u e 2 5 1 T 2 Z K c 3 B y a X R J d G V y Y X R p b 2 5 z L D F 9 J n F 1 b 3 Q 7 L C Z x d W 9 0 O 1 N l Y 3 R p b 2 4 x L 0 N h c n J p Z X J z X 3 N 0 Y X R z I C g z K S 9 B d X R v U m V t b 3 Z l Z E N v b H V t b n M x L n t m b G V l d F N p e m U s M n 0 m c X V v d D s s J n F 1 b 3 Q 7 U 2 V j d G l v b j E v Q 2 F y c m l l c n N f c 3 R h d H M g K D M p L 0 F 1 d G 9 S Z W 1 v d m V k Q 2 9 s d W 1 u c z E u e 2 5 1 T 2 Z Q b 3 N z a W J s Z V Z l a G l j b G V U e X B l c y w z f S Z x d W 9 0 O y w m c X V v d D t T Z W N 0 a W 9 u M S 9 D Y X J y a W V y c 1 9 z d G F 0 c y A o M y k v Q X V 0 b 1 J l b W 9 2 Z W R D b 2 x 1 b W 5 z M S 5 7 b n V P Z l B v c 3 N p Y m x l V m V o a W N s Z X M s N H 0 m c X V v d D s s J n F 1 b 3 Q 7 U 2 V j d G l v b j E v Q 2 F y c m l l c n N f c 3 R h d H M g K D M p L 0 F 1 d G 9 S Z W 1 v d m V k Q 2 9 s d W 1 u c z E u e 2 5 1 T 2 Z T Z X J 2 a W N l T G 9 j Y X R p b 2 5 z X 3 B s Y W 5 u Z W Q s N X 0 m c X V v d D s s J n F 1 b 3 Q 7 U 2 V j d G l v b j E v Q 2 F y c m l l c n N f c 3 R h d H M g K D M p L 0 F 1 d G 9 S Z W 1 v d m V k Q 2 9 s d W 1 u c z E u e 2 5 1 T 2 Z Q a W N r d X B M b 2 N h d G l v b n N f c G x h b m 5 l Z C w 2 f S Z x d W 9 0 O y w m c X V v d D t T Z W N 0 a W 9 u M S 9 D Y X J y a W V y c 1 9 z d G F 0 c y A o M y k v Q X V 0 b 1 J l b W 9 2 Z W R D b 2 x 1 b W 5 z M S 5 7 b n V P Z k R l b G l 2 Z X J 5 T G 9 j Y X R p b 2 5 z X 3 B s Y W 5 u Z W Q s N 3 0 m c X V v d D s s J n F 1 b 3 Q 7 U 2 V j d G l v b j E v Q 2 F y c m l l c n N f c 3 R h d H M g K D M p L 0 F 1 d G 9 S Z W 1 v d m V k Q 2 9 s d W 1 u c z E u e 0 1 B V F N p b V N j b 3 J l U 2 V s Z W N 0 Z W R Q b G F u L D h 9 J n F 1 b 3 Q 7 L C Z x d W 9 0 O 1 N l Y 3 R p b 2 4 x L 0 N h c n J p Z X J z X 3 N 0 Y X R z I C g z K S 9 B d X R v U m V t b 3 Z l Z E N v b H V t b n M x L n t q U 3 B y a X R T Y 2 9 y Z V N l b G V j d G V k U G x h b i w 5 f S Z x d W 9 0 O y w m c X V v d D t T Z W N 0 a W 9 u M S 9 D Y X J y a W V y c 1 9 z d G F 0 c y A o M y k v Q X V 0 b 1 J l b W 9 2 Z W R D b 2 x 1 b W 5 z M S 5 7 b n V P Z l R v d X J z L D E w f S Z x d W 9 0 O y w m c X V v d D t T Z W N 0 a W 9 u M S 9 D Y X J y a W V y c 1 9 z d G F 0 c y A o M y k v Q X V 0 b 1 J l b W 9 2 Z W R D b 2 x 1 b W 5 z M S 5 7 a m 9 i V H l w Z S w x M X 0 m c X V v d D s s J n F 1 b 3 Q 7 U 2 V j d G l v b j E v Q 2 F y c m l l c n N f c 3 R h d H M g K D M p L 0 F 1 d G 9 S Z W 1 v d m V k Q 2 9 s d W 1 u c z E u e 2 5 1 T 2 Z K b 2 J z X 3 B s Y W 5 u Z W Q s M T J 9 J n F 1 b 3 Q 7 L C Z x d W 9 0 O 1 N l Y 3 R p b 2 4 x L 0 N h c n J p Z X J z X 3 N 0 Y X R z I C g z K S 9 B d X R v U m V t b 3 Z l Z E N v b H V t b n M x L n t u d U 9 m S m 9 i c 1 9 o Y W 5 k b G V k L D E z f S Z x d W 9 0 O y w m c X V v d D t T Z W N 0 a W 9 u M S 9 D Y X J y a W V y c 1 9 z d G F 0 c y A o M y k v Q X V 0 b 1 J l b W 9 2 Z W R D b 2 x 1 b W 5 z M S 5 7 b m 9 P Z k p v Y n N f b m 9 0 S G F u Z G x l Z C w x N H 0 m c X V v d D s s J n F 1 b 3 Q 7 U 2 V j d G l v b j E v Q 2 F y c m l l c n N f c 3 R h d H M g K D M p L 0 F 1 d G 9 S Z W 1 v d m V k Q 2 9 s d W 1 u c z E u e 2 R l b W F u Z F N p e m V f c G x h b m 5 l Z C w x N X 0 m c X V v d D s s J n F 1 b 3 Q 7 U 2 V j d G l v b j E v Q 2 F y c m l l c n N f c 3 R h d H M g K D M p L 0 F 1 d G 9 S Z W 1 v d m V k Q 2 9 s d W 1 u c z E u e 2 R l b W F u Z F N p e m V f a G F u Z G x l Z C w x N n 0 m c X V v d D s s J n F 1 b 3 Q 7 U 2 V j d G l v b j E v Q 2 F y c m l l c n N f c 3 R h d H M g K D M p L 0 F 1 d G 9 S Z W 1 v d m V k Q 2 9 s d W 1 u c z E u e 2 p z c H J p d E N v b X B 1 d G F 0 a W 9 u V G l t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n J p Z X J z X 3 N 0 Y X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J p Z X J z X 3 N 0 Y X R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J p Z X J z X 3 N 0 Y X R z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1 w E W n 5 c e 1 L j r P G k Z 6 g N W Q A A A A A A g A A A A A A E G Y A A A A B A A A g A A A A b r y K K o C c q k e + n S b X a L S 1 I G A T t W N 1 e u S f i l 0 r x Z t e K d g A A A A A D o A A A A A C A A A g A A A A 1 7 r p C N Y j G y 4 m q t n R 3 Y 1 f 5 0 I 9 W M C X F a 2 q 5 g n X j p / A w O l Q A A A A b g z L A l s k R r B w f h X 7 I c Y e i n o 6 m d A P 3 A K P 7 H F v q n N V u e 8 4 l C / H I h + e a j O l j 2 Y 9 x 1 p K j J V U Y v G 7 b y H e 4 q p H o 4 y q Y P 8 7 0 N 4 0 E / 7 b I T t R k C 6 h w w R A A A A A d L J V q O V y 8 9 b a R x f G N 3 3 o y x Y 0 X R O 3 s R 4 z P H G G G A 5 G L i 9 d 6 b b S Z 1 q / t u x y 0 r 5 a F d p 9 0 u Y L m v J j E E i V q C X c x v b M N g = = < / D a t a M a s h u p > 
</file>

<file path=customXml/itemProps1.xml><?xml version="1.0" encoding="utf-8"?>
<ds:datastoreItem xmlns:ds="http://schemas.openxmlformats.org/officeDocument/2006/customXml" ds:itemID="{D8CB400B-CBA6-4F80-AE10-3D6639FD9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Overview2</vt:lpstr>
      <vt:lpstr>Carriers_stats-control2</vt:lpstr>
      <vt:lpstr>Carriers_stats-random2</vt:lpstr>
      <vt:lpstr>Carriers_stats-geo2</vt:lpstr>
      <vt:lpstr>Carriers_stats-split1</vt:lpstr>
      <vt:lpstr>Carriers_stats-control1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 bennett</dc:creator>
  <cp:lastModifiedBy>TU-Pseudonym 6406733848668303</cp:lastModifiedBy>
  <dcterms:created xsi:type="dcterms:W3CDTF">2015-06-05T18:17:20Z</dcterms:created>
  <dcterms:modified xsi:type="dcterms:W3CDTF">2025-10-06T18:46:42Z</dcterms:modified>
</cp:coreProperties>
</file>