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0768D058-07F6-4320-BB73-E46FB32BBF66}" xr6:coauthVersionLast="47" xr6:coauthVersionMax="47" xr10:uidLastSave="{00000000-0000-0000-0000-000000000000}"/>
  <bookViews>
    <workbookView xWindow="-98" yWindow="8902" windowWidth="21795" windowHeight="12975" activeTab="1" xr2:uid="{61899EF9-1F77-4CC7-9E22-83B1D40EBED1}"/>
  </bookViews>
  <sheets>
    <sheet name="RabaEE" sheetId="5" r:id="rId1"/>
    <sheet name="Razprsena_proizvodnja_OVE" sheetId="6" r:id="rId2"/>
    <sheet name="Razprsena_proizvodnja_SPTE" sheetId="8" r:id="rId3"/>
    <sheet name="Hranilniki" sheetId="7" r:id="rId4"/>
    <sheet name="PodatkiONapravah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CCO2">[1]Goriva_Toplota!$C$94</definedName>
    <definedName name="_Let1">[1]Enote!$D$35</definedName>
    <definedName name="_Let2">[1]Enote!$D$36</definedName>
    <definedName name="_Let3">[1]Enote!$D$37</definedName>
    <definedName name="_Let4">[1]Enote!$D$38</definedName>
    <definedName name="_Let5">[1]Enote!$D$39</definedName>
    <definedName name="_Let6">[1]Enote!$D$40</definedName>
    <definedName name="C.0">#REF!</definedName>
    <definedName name="Ce">#REF!</definedName>
    <definedName name="CelSPTE">#REF!</definedName>
    <definedName name="ChosenCountry">[2]Cover!$H$116</definedName>
    <definedName name="ChosenUnit">[2]Cover!$Q$119</definedName>
    <definedName name="ChosenYear">[2]Cover!$H$131</definedName>
    <definedName name="ck">[1]Goriva_Toplota!$AG$123</definedName>
    <definedName name="Ck_dod">[1]Goriva_Toplota!#REF!</definedName>
    <definedName name="Cnakup">#REF!</definedName>
    <definedName name="CO2_El">[3]TGP!$B$4</definedName>
    <definedName name="CO2_T">[3]TGP!$B$6</definedName>
    <definedName name="CO2K">[1]Goriva_Toplota!$N$1</definedName>
    <definedName name="delGnojaDodat">#REF!</definedName>
    <definedName name="DEM">[1]Enote!$F$32</definedName>
    <definedName name="DLL">#REF!</definedName>
    <definedName name="DSNSV">[1]Enote!$E$33</definedName>
    <definedName name="Een">#REF!</definedName>
    <definedName name="EF_El">[4]Parametri!$B$13</definedName>
    <definedName name="EF_Top">[4]Parametri!$B$14</definedName>
    <definedName name="EF_ZP">[4]M_Energija!$AS$55</definedName>
    <definedName name="EfELKO">[1]Goriva_Toplota!$K$97</definedName>
    <definedName name="EFLig">[5]CO2!$K$8</definedName>
    <definedName name="EFRP">[5]CO2!$L$8</definedName>
    <definedName name="EFUNP">[5]CO2!$N$8</definedName>
    <definedName name="EfZP">[1]Goriva_Toplota!$P$7</definedName>
    <definedName name="Elek">#REF!</definedName>
    <definedName name="EmF">#REF!</definedName>
    <definedName name="EmFel">#REF!</definedName>
    <definedName name="EmFELKO">[1]Goriva_Toplota!$K$97</definedName>
    <definedName name="EmFelSLO">#REF!</definedName>
    <definedName name="EmFelTEp">#REF!</definedName>
    <definedName name="EmFt">#REF!</definedName>
    <definedName name="EmFzp">[1]Goriva_Toplota!$P$7</definedName>
    <definedName name="EmTE">[5]CO2!$J$3</definedName>
    <definedName name="Esen">[1]SPTE!$AC$35</definedName>
    <definedName name="Esit">#REF!</definedName>
    <definedName name="EUR">[6]Skupine!$G$1</definedName>
    <definedName name="EURž">#REF!</definedName>
    <definedName name="FStr">#REF!</definedName>
    <definedName name="fTWh">[3]OVE_Cilj!$K$1</definedName>
    <definedName name="Get">#REF!</definedName>
    <definedName name="Inflacija">[1]Enote!$E$31</definedName>
    <definedName name="intElDodat">#REF!</definedName>
    <definedName name="IzdOdlDatum">#REF!</definedName>
    <definedName name="Izelnn">#REF!</definedName>
    <definedName name="Izelsn">#REF!</definedName>
    <definedName name="Izelvn">#REF!</definedName>
    <definedName name="Izk">#REF!</definedName>
    <definedName name="Izkel">#REF!</definedName>
    <definedName name="Izks">#REF!</definedName>
    <definedName name="Izkt">#REF!</definedName>
    <definedName name="IZP">[7]Določanje_podpor!$E$30</definedName>
    <definedName name="Izt">#REF!</definedName>
    <definedName name="KELKO">[1]Goriva_Toplota!$K$96</definedName>
    <definedName name="Koef">#REF!</definedName>
    <definedName name="kWhZP">[8]Industrija!$H$3</definedName>
    <definedName name="KZP">[3]CENE!$F$42</definedName>
    <definedName name="Lani">#REF!</definedName>
    <definedName name="Leto">#REF!</definedName>
    <definedName name="letoSEOve_niz">#REF!</definedName>
    <definedName name="n">#REF!</definedName>
    <definedName name="NGcal">[9]PoGor05!$M$1</definedName>
    <definedName name="NSD">[1]Ure!$D$63</definedName>
    <definedName name="NSN">[1]Ure!$F$63</definedName>
    <definedName name="NSS">[1]Ure!$E$63</definedName>
    <definedName name="NSVTD">[1]Ure!$O$70</definedName>
    <definedName name="NSVTD1">[1]Ure!$I$71</definedName>
    <definedName name="NSVTD2">[1]Ure!$J$71</definedName>
    <definedName name="Obrat">#REF!</definedName>
    <definedName name="odpTopDodat">#REF!</definedName>
    <definedName name="ove_niz">#REF!</definedName>
    <definedName name="ove_prim_niz">#REF!</definedName>
    <definedName name="ove_zapis_niz">#REF!</definedName>
    <definedName name="ove15_izr">[3]Podpore_OVE!$B$18</definedName>
    <definedName name="ove4_pre_izr">[3]Podpore_OVE!$B$41</definedName>
    <definedName name="ove5_pre_izr">[3]Podpore_OVE!$B$37</definedName>
    <definedName name="ove6_pre_izr">[3]Podpore_OVE!$C$41</definedName>
    <definedName name="ove8_pre_izr">[3]Podpore_OVE!$B$36</definedName>
    <definedName name="Pel">#REF!</definedName>
    <definedName name="polozDodOve_niz">#REF!</definedName>
    <definedName name="polozDodSORR_niz">#REF!</definedName>
    <definedName name="Pt">#REF!</definedName>
    <definedName name="SEmT">[5]CO2!$J$5</definedName>
    <definedName name="skup_niz">#REF!</definedName>
    <definedName name="spte_niz">#REF!</definedName>
    <definedName name="spte_prim_niz">#REF!</definedName>
    <definedName name="spte_zapis_niz">#REF!</definedName>
    <definedName name="spte4_pre_izr">[3]Podpore_SPTE!$B$36</definedName>
    <definedName name="spte5_pre_izr">[3]Podpore_SPTE!$B$32</definedName>
    <definedName name="spte6_pre_izr">[3]Podpore_SPTE!$C$36</definedName>
    <definedName name="spte8_pre_izr">[3]Podpore_SPTE!$B$31</definedName>
    <definedName name="SPTEzacRedDelDatum">#REF!</definedName>
    <definedName name="SREINV">[1]Enote!$E$32</definedName>
    <definedName name="Ss">#REF!</definedName>
    <definedName name="Ss0">#REF!</definedName>
    <definedName name="SSD">[1]Ure!$D$62</definedName>
    <definedName name="SSN">[1]Ure!$F$62</definedName>
    <definedName name="SSS">[1]Ure!$E$62</definedName>
    <definedName name="Sst">#REF!</definedName>
    <definedName name="SSVTD">[1]Ure!$O$69</definedName>
    <definedName name="SSVTD1">[1]Ure!$I$70</definedName>
    <definedName name="SSVTD2">[1]Ure!$J$70</definedName>
    <definedName name="stObratUr">#REF!</definedName>
    <definedName name="Svzd">#REF!</definedName>
    <definedName name="TEl">#REF!</definedName>
    <definedName name="Topl">#REF!</definedName>
    <definedName name="Ture">#REF!</definedName>
    <definedName name="UnitFactor">[2]Cover!$Q$121</definedName>
    <definedName name="UnitList">[2]Cover!$Q$116:$Q$117</definedName>
    <definedName name="ure">#REF!</definedName>
    <definedName name="UreDel">[1]Ure!$I$61:$J$63</definedName>
    <definedName name="UreSNP">[1]Ure!$N$61:$O$63</definedName>
    <definedName name="VSD">[1]Ure!$D$61</definedName>
    <definedName name="VSN">[1]Ure!$F$61</definedName>
    <definedName name="VSS">[1]Ure!$E$61</definedName>
    <definedName name="VSVTD">[1]Ure!$O$68</definedName>
    <definedName name="VSVTD1">[1]Ure!$I$69</definedName>
    <definedName name="VSVTD2">[1]Ure!$J$69</definedName>
    <definedName name="zacRedDelDatu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6" l="1"/>
  <c r="F85" i="6" s="1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D85" i="6"/>
  <c r="E96" i="6"/>
  <c r="F96" i="6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U96" i="6" s="1"/>
  <c r="V96" i="6" s="1"/>
  <c r="W96" i="6" s="1"/>
  <c r="X96" i="6" s="1"/>
  <c r="Y96" i="6" s="1"/>
  <c r="Z96" i="6" s="1"/>
  <c r="AA96" i="6" s="1"/>
  <c r="AB96" i="6" s="1"/>
  <c r="D96" i="6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C31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C30" i="5"/>
  <c r="H68" i="2"/>
  <c r="H88" i="2"/>
  <c r="H89" i="2"/>
  <c r="C29" i="5"/>
  <c r="K14" i="5"/>
  <c r="M13" i="5" s="1"/>
  <c r="M29" i="5" s="1"/>
  <c r="X95" i="6"/>
  <c r="Y95" i="6"/>
  <c r="Z95" i="6"/>
  <c r="AA95" i="6"/>
  <c r="S95" i="6"/>
  <c r="T95" i="6"/>
  <c r="U95" i="6"/>
  <c r="V95" i="6"/>
  <c r="N95" i="6"/>
  <c r="O95" i="6"/>
  <c r="P95" i="6"/>
  <c r="Q95" i="6"/>
  <c r="I95" i="6"/>
  <c r="J95" i="6"/>
  <c r="K95" i="6"/>
  <c r="L95" i="6"/>
  <c r="D95" i="6"/>
  <c r="E95" i="6"/>
  <c r="F95" i="6"/>
  <c r="G95" i="6"/>
  <c r="X84" i="6"/>
  <c r="Y84" i="6"/>
  <c r="Z84" i="6"/>
  <c r="AA84" i="6"/>
  <c r="S84" i="6"/>
  <c r="T84" i="6"/>
  <c r="U84" i="6"/>
  <c r="V84" i="6"/>
  <c r="N84" i="6"/>
  <c r="O84" i="6"/>
  <c r="P84" i="6"/>
  <c r="Q84" i="6"/>
  <c r="I84" i="6"/>
  <c r="J84" i="6"/>
  <c r="K84" i="6"/>
  <c r="L84" i="6"/>
  <c r="D84" i="6"/>
  <c r="E84" i="6"/>
  <c r="F84" i="6"/>
  <c r="G84" i="6"/>
  <c r="X73" i="6"/>
  <c r="Y73" i="6"/>
  <c r="Z73" i="6"/>
  <c r="AA73" i="6"/>
  <c r="S73" i="6"/>
  <c r="T73" i="6"/>
  <c r="U73" i="6"/>
  <c r="V73" i="6"/>
  <c r="N73" i="6"/>
  <c r="O73" i="6"/>
  <c r="P73" i="6"/>
  <c r="Q73" i="6"/>
  <c r="I73" i="6"/>
  <c r="J73" i="6"/>
  <c r="K73" i="6"/>
  <c r="L73" i="6"/>
  <c r="D73" i="6"/>
  <c r="E73" i="6"/>
  <c r="F73" i="6"/>
  <c r="G73" i="6"/>
  <c r="Q40" i="6"/>
  <c r="S72" i="6"/>
  <c r="T72" i="6"/>
  <c r="U72" i="6"/>
  <c r="V72" i="6"/>
  <c r="X72" i="6"/>
  <c r="Y72" i="6"/>
  <c r="Z72" i="6"/>
  <c r="AA72" i="6"/>
  <c r="N72" i="6"/>
  <c r="O72" i="6"/>
  <c r="P72" i="6"/>
  <c r="Q72" i="6"/>
  <c r="I72" i="6"/>
  <c r="J72" i="6"/>
  <c r="K72" i="6"/>
  <c r="L72" i="6"/>
  <c r="D72" i="6"/>
  <c r="E72" i="6"/>
  <c r="F72" i="6"/>
  <c r="G72" i="6"/>
  <c r="S83" i="6"/>
  <c r="T83" i="6"/>
  <c r="U83" i="6"/>
  <c r="V83" i="6"/>
  <c r="X83" i="6"/>
  <c r="Y83" i="6"/>
  <c r="Z83" i="6"/>
  <c r="AA83" i="6"/>
  <c r="N83" i="6"/>
  <c r="O83" i="6"/>
  <c r="P83" i="6"/>
  <c r="Q83" i="6"/>
  <c r="I83" i="6"/>
  <c r="J83" i="6"/>
  <c r="K83" i="6"/>
  <c r="L83" i="6"/>
  <c r="D83" i="6"/>
  <c r="E83" i="6"/>
  <c r="F83" i="6"/>
  <c r="G83" i="6"/>
  <c r="X94" i="6"/>
  <c r="Y94" i="6"/>
  <c r="Z94" i="6"/>
  <c r="AA94" i="6"/>
  <c r="S94" i="6"/>
  <c r="T94" i="6"/>
  <c r="U94" i="6"/>
  <c r="V94" i="6"/>
  <c r="N94" i="6"/>
  <c r="O94" i="6"/>
  <c r="P94" i="6"/>
  <c r="Q94" i="6"/>
  <c r="I94" i="6"/>
  <c r="J94" i="6"/>
  <c r="K94" i="6"/>
  <c r="L94" i="6"/>
  <c r="D94" i="6"/>
  <c r="E94" i="6"/>
  <c r="F94" i="6"/>
  <c r="G94" i="6"/>
  <c r="D82" i="6"/>
  <c r="E82" i="6"/>
  <c r="F82" i="6"/>
  <c r="G82" i="6"/>
  <c r="I82" i="6"/>
  <c r="J82" i="6"/>
  <c r="K82" i="6"/>
  <c r="L82" i="6"/>
  <c r="N82" i="6"/>
  <c r="O82" i="6"/>
  <c r="P82" i="6"/>
  <c r="Q82" i="6"/>
  <c r="S82" i="6"/>
  <c r="T82" i="6"/>
  <c r="U82" i="6"/>
  <c r="V82" i="6"/>
  <c r="X82" i="6"/>
  <c r="Y82" i="6"/>
  <c r="Z82" i="6"/>
  <c r="AA82" i="6"/>
  <c r="S71" i="6"/>
  <c r="T71" i="6"/>
  <c r="U71" i="6"/>
  <c r="V71" i="6"/>
  <c r="X71" i="6"/>
  <c r="Y71" i="6"/>
  <c r="Z71" i="6"/>
  <c r="AA71" i="6"/>
  <c r="N71" i="6"/>
  <c r="O71" i="6"/>
  <c r="P71" i="6"/>
  <c r="Q71" i="6"/>
  <c r="I71" i="6"/>
  <c r="J71" i="6"/>
  <c r="K71" i="6"/>
  <c r="L71" i="6"/>
  <c r="D71" i="6"/>
  <c r="E71" i="6"/>
  <c r="F71" i="6"/>
  <c r="G71" i="6"/>
  <c r="N93" i="6"/>
  <c r="O93" i="6"/>
  <c r="P93" i="6"/>
  <c r="Q93" i="6"/>
  <c r="I93" i="6"/>
  <c r="J93" i="6"/>
  <c r="K93" i="6"/>
  <c r="L93" i="6"/>
  <c r="S93" i="6"/>
  <c r="T93" i="6"/>
  <c r="U93" i="6"/>
  <c r="V93" i="6"/>
  <c r="X93" i="6"/>
  <c r="Y93" i="6"/>
  <c r="Z93" i="6"/>
  <c r="AA93" i="6"/>
  <c r="Y92" i="6"/>
  <c r="Z92" i="6"/>
  <c r="AA92" i="6"/>
  <c r="D93" i="6"/>
  <c r="E93" i="6"/>
  <c r="F93" i="6"/>
  <c r="G93" i="6"/>
  <c r="Y70" i="6"/>
  <c r="Z70" i="6"/>
  <c r="AA70" i="6"/>
  <c r="X70" i="6"/>
  <c r="T70" i="6"/>
  <c r="U70" i="6"/>
  <c r="V70" i="6"/>
  <c r="S70" i="6"/>
  <c r="O70" i="6"/>
  <c r="P70" i="6"/>
  <c r="Q70" i="6"/>
  <c r="N70" i="6"/>
  <c r="J70" i="6"/>
  <c r="K70" i="6"/>
  <c r="L70" i="6"/>
  <c r="I70" i="6"/>
  <c r="E70" i="6"/>
  <c r="F70" i="6"/>
  <c r="G70" i="6"/>
  <c r="D70" i="6"/>
  <c r="Y81" i="6"/>
  <c r="Z81" i="6"/>
  <c r="AA81" i="6"/>
  <c r="X81" i="6"/>
  <c r="T81" i="6"/>
  <c r="U81" i="6"/>
  <c r="V81" i="6"/>
  <c r="S81" i="6"/>
  <c r="O81" i="6"/>
  <c r="P81" i="6"/>
  <c r="Q81" i="6"/>
  <c r="N81" i="6"/>
  <c r="J81" i="6"/>
  <c r="K81" i="6"/>
  <c r="L81" i="6"/>
  <c r="I81" i="6"/>
  <c r="X92" i="6"/>
  <c r="T92" i="6"/>
  <c r="U92" i="6"/>
  <c r="V92" i="6"/>
  <c r="S92" i="6"/>
  <c r="O92" i="6"/>
  <c r="P92" i="6"/>
  <c r="Q92" i="6"/>
  <c r="N92" i="6"/>
  <c r="J92" i="6"/>
  <c r="K92" i="6"/>
  <c r="L92" i="6"/>
  <c r="I92" i="6"/>
  <c r="D105" i="6"/>
  <c r="E105" i="6"/>
  <c r="F105" i="6"/>
  <c r="G105" i="6"/>
  <c r="H105" i="6"/>
  <c r="I105" i="6"/>
  <c r="J105" i="6"/>
  <c r="K105" i="6"/>
  <c r="C105" i="6"/>
  <c r="X88" i="6"/>
  <c r="Y88" i="6"/>
  <c r="Z88" i="6"/>
  <c r="AA88" i="6"/>
  <c r="X89" i="6"/>
  <c r="Y89" i="6"/>
  <c r="Z89" i="6"/>
  <c r="AA89" i="6"/>
  <c r="X90" i="6"/>
  <c r="Y90" i="6"/>
  <c r="Z90" i="6"/>
  <c r="AA90" i="6"/>
  <c r="Y87" i="6"/>
  <c r="Z87" i="6"/>
  <c r="AA87" i="6"/>
  <c r="S88" i="6"/>
  <c r="T88" i="6"/>
  <c r="U88" i="6"/>
  <c r="V88" i="6"/>
  <c r="S89" i="6"/>
  <c r="T89" i="6"/>
  <c r="U89" i="6"/>
  <c r="V89" i="6"/>
  <c r="S90" i="6"/>
  <c r="T90" i="6"/>
  <c r="U90" i="6"/>
  <c r="V90" i="6"/>
  <c r="T87" i="6"/>
  <c r="U87" i="6"/>
  <c r="V87" i="6"/>
  <c r="N88" i="6"/>
  <c r="O88" i="6"/>
  <c r="P88" i="6"/>
  <c r="Q88" i="6"/>
  <c r="N89" i="6"/>
  <c r="O89" i="6"/>
  <c r="P89" i="6"/>
  <c r="Q89" i="6"/>
  <c r="N90" i="6"/>
  <c r="O90" i="6"/>
  <c r="P90" i="6"/>
  <c r="Q90" i="6"/>
  <c r="O87" i="6"/>
  <c r="P87" i="6"/>
  <c r="Q87" i="6"/>
  <c r="I88" i="6"/>
  <c r="J88" i="6"/>
  <c r="K88" i="6"/>
  <c r="L88" i="6"/>
  <c r="I89" i="6"/>
  <c r="J89" i="6"/>
  <c r="K89" i="6"/>
  <c r="L89" i="6"/>
  <c r="I90" i="6"/>
  <c r="J90" i="6"/>
  <c r="K90" i="6"/>
  <c r="L90" i="6"/>
  <c r="J87" i="6"/>
  <c r="K87" i="6"/>
  <c r="L87" i="6"/>
  <c r="X77" i="6"/>
  <c r="Y77" i="6"/>
  <c r="Z77" i="6"/>
  <c r="AA77" i="6"/>
  <c r="X78" i="6"/>
  <c r="Y78" i="6"/>
  <c r="Z78" i="6"/>
  <c r="AA78" i="6"/>
  <c r="X79" i="6"/>
  <c r="Y79" i="6"/>
  <c r="Z79" i="6"/>
  <c r="AA79" i="6"/>
  <c r="Y76" i="6"/>
  <c r="Z76" i="6"/>
  <c r="AA76" i="6"/>
  <c r="S77" i="6"/>
  <c r="T77" i="6"/>
  <c r="U77" i="6"/>
  <c r="V77" i="6"/>
  <c r="S78" i="6"/>
  <c r="T78" i="6"/>
  <c r="U78" i="6"/>
  <c r="V78" i="6"/>
  <c r="S79" i="6"/>
  <c r="T79" i="6"/>
  <c r="U79" i="6"/>
  <c r="V79" i="6"/>
  <c r="T76" i="6"/>
  <c r="U76" i="6"/>
  <c r="V76" i="6"/>
  <c r="N77" i="6"/>
  <c r="O77" i="6"/>
  <c r="P77" i="6"/>
  <c r="Q77" i="6"/>
  <c r="N78" i="6"/>
  <c r="O78" i="6"/>
  <c r="P78" i="6"/>
  <c r="Q78" i="6"/>
  <c r="N79" i="6"/>
  <c r="O79" i="6"/>
  <c r="P79" i="6"/>
  <c r="Q79" i="6"/>
  <c r="O76" i="6"/>
  <c r="P76" i="6"/>
  <c r="Q76" i="6"/>
  <c r="I77" i="6"/>
  <c r="J77" i="6"/>
  <c r="K77" i="6"/>
  <c r="L77" i="6"/>
  <c r="I78" i="6"/>
  <c r="J78" i="6"/>
  <c r="K78" i="6"/>
  <c r="L78" i="6"/>
  <c r="I79" i="6"/>
  <c r="J79" i="6"/>
  <c r="K79" i="6"/>
  <c r="L79" i="6"/>
  <c r="J76" i="6"/>
  <c r="K76" i="6"/>
  <c r="L76" i="6"/>
  <c r="X66" i="6"/>
  <c r="Y66" i="6"/>
  <c r="Z66" i="6"/>
  <c r="AA66" i="6"/>
  <c r="X67" i="6"/>
  <c r="Y67" i="6"/>
  <c r="Z67" i="6"/>
  <c r="AA67" i="6"/>
  <c r="X68" i="6"/>
  <c r="Y68" i="6"/>
  <c r="Z68" i="6"/>
  <c r="AA68" i="6"/>
  <c r="Y65" i="6"/>
  <c r="Z65" i="6"/>
  <c r="AA65" i="6"/>
  <c r="S66" i="6"/>
  <c r="T66" i="6"/>
  <c r="U66" i="6"/>
  <c r="V66" i="6"/>
  <c r="S67" i="6"/>
  <c r="T67" i="6"/>
  <c r="U67" i="6"/>
  <c r="V67" i="6"/>
  <c r="S68" i="6"/>
  <c r="T68" i="6"/>
  <c r="U68" i="6"/>
  <c r="V68" i="6"/>
  <c r="T65" i="6"/>
  <c r="U65" i="6"/>
  <c r="V65" i="6"/>
  <c r="N66" i="6"/>
  <c r="O66" i="6"/>
  <c r="P66" i="6"/>
  <c r="Q66" i="6"/>
  <c r="N67" i="6"/>
  <c r="O67" i="6"/>
  <c r="P67" i="6"/>
  <c r="Q67" i="6"/>
  <c r="N68" i="6"/>
  <c r="O68" i="6"/>
  <c r="P68" i="6"/>
  <c r="Q68" i="6"/>
  <c r="O65" i="6"/>
  <c r="P65" i="6"/>
  <c r="Q65" i="6"/>
  <c r="H91" i="6"/>
  <c r="M91" i="6"/>
  <c r="R91" i="6"/>
  <c r="W91" i="6"/>
  <c r="AB91" i="6"/>
  <c r="H80" i="6"/>
  <c r="M80" i="6"/>
  <c r="R80" i="6"/>
  <c r="W80" i="6"/>
  <c r="AB80" i="6"/>
  <c r="H69" i="6"/>
  <c r="M69" i="6"/>
  <c r="R69" i="6"/>
  <c r="W69" i="6"/>
  <c r="AB69" i="6"/>
  <c r="X76" i="6"/>
  <c r="X87" i="6"/>
  <c r="X65" i="6"/>
  <c r="S76" i="6"/>
  <c r="S87" i="6"/>
  <c r="S65" i="6"/>
  <c r="N76" i="6"/>
  <c r="N87" i="6"/>
  <c r="I76" i="6"/>
  <c r="I87" i="6"/>
  <c r="I66" i="6"/>
  <c r="J66" i="6"/>
  <c r="K66" i="6"/>
  <c r="L66" i="6"/>
  <c r="I67" i="6"/>
  <c r="J67" i="6"/>
  <c r="K67" i="6"/>
  <c r="L67" i="6"/>
  <c r="I68" i="6"/>
  <c r="J68" i="6"/>
  <c r="K68" i="6"/>
  <c r="L68" i="6"/>
  <c r="J65" i="6"/>
  <c r="K65" i="6"/>
  <c r="L65" i="6"/>
  <c r="I65" i="6"/>
  <c r="D66" i="6"/>
  <c r="E66" i="6"/>
  <c r="F66" i="6"/>
  <c r="G66" i="6"/>
  <c r="D67" i="6"/>
  <c r="E67" i="6"/>
  <c r="F67" i="6"/>
  <c r="G67" i="6"/>
  <c r="D68" i="6"/>
  <c r="E68" i="6"/>
  <c r="F68" i="6"/>
  <c r="G68" i="6"/>
  <c r="E65" i="6"/>
  <c r="F65" i="6"/>
  <c r="G65" i="6"/>
  <c r="D65" i="6"/>
  <c r="L13" i="5" l="1"/>
  <c r="H29" i="5" s="1"/>
  <c r="Q13" i="5"/>
  <c r="AB29" i="5" s="1"/>
  <c r="P13" i="5"/>
  <c r="W29" i="5" s="1"/>
  <c r="O13" i="5"/>
  <c r="R29" i="5" s="1"/>
  <c r="N13" i="5"/>
  <c r="I80" i="6"/>
  <c r="I91" i="6"/>
  <c r="S69" i="6"/>
  <c r="S91" i="6"/>
  <c r="I69" i="6"/>
  <c r="S80" i="6"/>
  <c r="D69" i="6"/>
  <c r="N80" i="6"/>
  <c r="X69" i="6"/>
  <c r="X80" i="6"/>
  <c r="X91" i="6"/>
  <c r="N91" i="6"/>
  <c r="Y80" i="6"/>
  <c r="O80" i="6"/>
  <c r="O91" i="6"/>
  <c r="F76" i="6"/>
  <c r="E76" i="6"/>
  <c r="G76" i="6"/>
  <c r="D76" i="6"/>
  <c r="AA80" i="6"/>
  <c r="AA91" i="6"/>
  <c r="V80" i="6"/>
  <c r="Z80" i="6"/>
  <c r="V91" i="6"/>
  <c r="Z91" i="6"/>
  <c r="Q69" i="6"/>
  <c r="U80" i="6"/>
  <c r="U91" i="6"/>
  <c r="Y91" i="6"/>
  <c r="P80" i="6"/>
  <c r="T91" i="6"/>
  <c r="P91" i="6"/>
  <c r="G69" i="6"/>
  <c r="E69" i="6"/>
  <c r="L69" i="6"/>
  <c r="K69" i="6"/>
  <c r="F69" i="6"/>
  <c r="J69" i="6"/>
  <c r="L80" i="6"/>
  <c r="K80" i="6"/>
  <c r="AA69" i="6"/>
  <c r="Z69" i="6"/>
  <c r="J80" i="6"/>
  <c r="J91" i="6"/>
  <c r="Y69" i="6"/>
  <c r="Q91" i="6"/>
  <c r="L91" i="6"/>
  <c r="O69" i="6"/>
  <c r="V69" i="6"/>
  <c r="U69" i="6"/>
  <c r="Q80" i="6"/>
  <c r="P69" i="6"/>
  <c r="T69" i="6"/>
  <c r="T80" i="6"/>
  <c r="K91" i="6"/>
  <c r="T29" i="5" l="1"/>
  <c r="S29" i="5"/>
  <c r="U29" i="5"/>
  <c r="V29" i="5"/>
  <c r="X29" i="5"/>
  <c r="Z29" i="5"/>
  <c r="AA29" i="5"/>
  <c r="Y29" i="5"/>
  <c r="N29" i="5"/>
  <c r="O29" i="5"/>
  <c r="P29" i="5"/>
  <c r="Q29" i="5"/>
  <c r="E29" i="5"/>
  <c r="D29" i="5"/>
  <c r="F29" i="5"/>
  <c r="G29" i="5"/>
  <c r="J29" i="5"/>
  <c r="L29" i="5"/>
  <c r="K29" i="5"/>
  <c r="I29" i="5"/>
  <c r="G77" i="6"/>
  <c r="D77" i="6"/>
  <c r="E77" i="6"/>
  <c r="F77" i="6"/>
  <c r="N89" i="2"/>
  <c r="S89" i="2"/>
  <c r="W89" i="2"/>
  <c r="X89" i="2"/>
  <c r="AB89" i="2"/>
  <c r="AC89" i="2"/>
  <c r="AG89" i="2"/>
  <c r="AH89" i="2"/>
  <c r="I89" i="2"/>
  <c r="AD85" i="2"/>
  <c r="AE85" i="2"/>
  <c r="AF85" i="2"/>
  <c r="AG85" i="2"/>
  <c r="AD86" i="2"/>
  <c r="AE86" i="2"/>
  <c r="AF86" i="2"/>
  <c r="AG86" i="2"/>
  <c r="AD87" i="2"/>
  <c r="AE87" i="2"/>
  <c r="AF87" i="2"/>
  <c r="AG87" i="2"/>
  <c r="AD88" i="2"/>
  <c r="AE88" i="2"/>
  <c r="AF88" i="2"/>
  <c r="AG88" i="2"/>
  <c r="AD90" i="2"/>
  <c r="AE90" i="2"/>
  <c r="AF90" i="2"/>
  <c r="AG90" i="2"/>
  <c r="AE84" i="2"/>
  <c r="AE89" i="2" s="1"/>
  <c r="AF84" i="2"/>
  <c r="AF89" i="2" s="1"/>
  <c r="AG84" i="2"/>
  <c r="AD84" i="2"/>
  <c r="AD89" i="2" s="1"/>
  <c r="Y85" i="2"/>
  <c r="Z85" i="2"/>
  <c r="Z89" i="2" s="1"/>
  <c r="AA85" i="2"/>
  <c r="AB85" i="2"/>
  <c r="Y86" i="2"/>
  <c r="Z86" i="2"/>
  <c r="AA86" i="2"/>
  <c r="AB86" i="2"/>
  <c r="Y87" i="2"/>
  <c r="Z87" i="2"/>
  <c r="AA87" i="2"/>
  <c r="AB87" i="2"/>
  <c r="Y88" i="2"/>
  <c r="Z88" i="2"/>
  <c r="AA88" i="2"/>
  <c r="AB88" i="2"/>
  <c r="Y90" i="2"/>
  <c r="Z90" i="2"/>
  <c r="AA90" i="2"/>
  <c r="AB90" i="2"/>
  <c r="Z84" i="2"/>
  <c r="AA84" i="2"/>
  <c r="AA89" i="2" s="1"/>
  <c r="AB84" i="2"/>
  <c r="Y84" i="2"/>
  <c r="Y89" i="2" s="1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90" i="2"/>
  <c r="U90" i="2"/>
  <c r="V90" i="2"/>
  <c r="W90" i="2"/>
  <c r="U84" i="2"/>
  <c r="U89" i="2" s="1"/>
  <c r="V84" i="2"/>
  <c r="V89" i="2" s="1"/>
  <c r="W84" i="2"/>
  <c r="T84" i="2"/>
  <c r="T89" i="2" s="1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90" i="2"/>
  <c r="P90" i="2"/>
  <c r="Q90" i="2"/>
  <c r="R90" i="2"/>
  <c r="P84" i="2"/>
  <c r="P89" i="2" s="1"/>
  <c r="Q84" i="2"/>
  <c r="Q89" i="2" s="1"/>
  <c r="R84" i="2"/>
  <c r="R89" i="2" s="1"/>
  <c r="O84" i="2"/>
  <c r="O89" i="2" s="1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90" i="2"/>
  <c r="K90" i="2"/>
  <c r="L90" i="2"/>
  <c r="M90" i="2"/>
  <c r="K84" i="2"/>
  <c r="K89" i="2" s="1"/>
  <c r="L84" i="2"/>
  <c r="L89" i="2" s="1"/>
  <c r="M84" i="2"/>
  <c r="M89" i="2" s="1"/>
  <c r="J84" i="2"/>
  <c r="J89" i="2" s="1"/>
  <c r="E78" i="6" l="1"/>
  <c r="G78" i="6"/>
  <c r="F78" i="6"/>
  <c r="D78" i="6"/>
  <c r="AI69" i="2"/>
  <c r="AJ69" i="2"/>
  <c r="AK69" i="2"/>
  <c r="AL69" i="2"/>
  <c r="AI70" i="2"/>
  <c r="AJ70" i="2"/>
  <c r="AK70" i="2"/>
  <c r="AL70" i="2"/>
  <c r="AI71" i="2"/>
  <c r="AJ71" i="2"/>
  <c r="AK71" i="2"/>
  <c r="AL71" i="2"/>
  <c r="AI72" i="2"/>
  <c r="AJ72" i="2"/>
  <c r="AK72" i="2"/>
  <c r="AL72" i="2"/>
  <c r="AI73" i="2"/>
  <c r="AJ73" i="2"/>
  <c r="AK73" i="2"/>
  <c r="AL73" i="2"/>
  <c r="AI74" i="2"/>
  <c r="AJ74" i="2"/>
  <c r="AK74" i="2"/>
  <c r="AL74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J68" i="2"/>
  <c r="AK68" i="2"/>
  <c r="AL68" i="2"/>
  <c r="AI68" i="2"/>
  <c r="AD69" i="2"/>
  <c r="AE69" i="2"/>
  <c r="AF69" i="2"/>
  <c r="AG69" i="2"/>
  <c r="AD70" i="2"/>
  <c r="AE70" i="2"/>
  <c r="AF70" i="2"/>
  <c r="AG70" i="2"/>
  <c r="AD71" i="2"/>
  <c r="AE71" i="2"/>
  <c r="AF71" i="2"/>
  <c r="AG71" i="2"/>
  <c r="AD72" i="2"/>
  <c r="AE72" i="2"/>
  <c r="AF72" i="2"/>
  <c r="AG72" i="2"/>
  <c r="AD73" i="2"/>
  <c r="AE73" i="2"/>
  <c r="AF73" i="2"/>
  <c r="AG73" i="2"/>
  <c r="AD74" i="2"/>
  <c r="AE74" i="2"/>
  <c r="AF74" i="2"/>
  <c r="AG74" i="2"/>
  <c r="AD75" i="2"/>
  <c r="AE75" i="2"/>
  <c r="AF75" i="2"/>
  <c r="AG75" i="2"/>
  <c r="AD76" i="2"/>
  <c r="AE76" i="2"/>
  <c r="AF76" i="2"/>
  <c r="AG76" i="2"/>
  <c r="AD77" i="2"/>
  <c r="AE77" i="2"/>
  <c r="AF77" i="2"/>
  <c r="AG77" i="2"/>
  <c r="AD78" i="2"/>
  <c r="AE78" i="2"/>
  <c r="AF78" i="2"/>
  <c r="AG78" i="2"/>
  <c r="AD79" i="2"/>
  <c r="AE79" i="2"/>
  <c r="AF79" i="2"/>
  <c r="AG79" i="2"/>
  <c r="AE68" i="2"/>
  <c r="AF68" i="2"/>
  <c r="AG68" i="2"/>
  <c r="AD68" i="2"/>
  <c r="Y68" i="2"/>
  <c r="Y79" i="2"/>
  <c r="Z79" i="2"/>
  <c r="AA79" i="2"/>
  <c r="AB79" i="2"/>
  <c r="Y69" i="2"/>
  <c r="Z69" i="2"/>
  <c r="AA69" i="2"/>
  <c r="AB69" i="2"/>
  <c r="Y70" i="2"/>
  <c r="Z70" i="2"/>
  <c r="AA70" i="2"/>
  <c r="AB70" i="2"/>
  <c r="Y71" i="2"/>
  <c r="Z71" i="2"/>
  <c r="AA71" i="2"/>
  <c r="AB71" i="2"/>
  <c r="Y72" i="2"/>
  <c r="Z72" i="2"/>
  <c r="AA72" i="2"/>
  <c r="AB72" i="2"/>
  <c r="Y73" i="2"/>
  <c r="Z73" i="2"/>
  <c r="AA73" i="2"/>
  <c r="AB73" i="2"/>
  <c r="Y74" i="2"/>
  <c r="Z74" i="2"/>
  <c r="AA74" i="2"/>
  <c r="AB74" i="2"/>
  <c r="Y75" i="2"/>
  <c r="Z75" i="2"/>
  <c r="AA75" i="2"/>
  <c r="AB75" i="2"/>
  <c r="Y76" i="2"/>
  <c r="Z76" i="2"/>
  <c r="AA76" i="2"/>
  <c r="AB76" i="2"/>
  <c r="Y77" i="2"/>
  <c r="Z77" i="2"/>
  <c r="AA77" i="2"/>
  <c r="AB77" i="2"/>
  <c r="Y78" i="2"/>
  <c r="Z78" i="2"/>
  <c r="AA78" i="2"/>
  <c r="AB78" i="2"/>
  <c r="Z68" i="2"/>
  <c r="AA68" i="2"/>
  <c r="AB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U68" i="2"/>
  <c r="V68" i="2"/>
  <c r="W68" i="2"/>
  <c r="T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P68" i="2"/>
  <c r="Q68" i="2"/>
  <c r="R68" i="2"/>
  <c r="O68" i="2"/>
  <c r="J79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J69" i="2"/>
  <c r="J70" i="2"/>
  <c r="J71" i="2"/>
  <c r="J72" i="2"/>
  <c r="J73" i="2"/>
  <c r="J74" i="2"/>
  <c r="J75" i="2"/>
  <c r="J76" i="2"/>
  <c r="J77" i="2"/>
  <c r="J78" i="2"/>
  <c r="J68" i="2"/>
  <c r="T26" i="8"/>
  <c r="S26" i="8"/>
  <c r="R26" i="8"/>
  <c r="Q26" i="8"/>
  <c r="P26" i="8"/>
  <c r="U20" i="8"/>
  <c r="T20" i="8"/>
  <c r="S20" i="8"/>
  <c r="R20" i="8"/>
  <c r="Q20" i="8"/>
  <c r="P20" i="8"/>
  <c r="Q13" i="8"/>
  <c r="R13" i="8"/>
  <c r="S13" i="8"/>
  <c r="T13" i="8"/>
  <c r="U13" i="8"/>
  <c r="P13" i="8"/>
  <c r="O13" i="8"/>
  <c r="O26" i="8" s="1"/>
  <c r="U26" i="8"/>
  <c r="Q7" i="8"/>
  <c r="R7" i="8"/>
  <c r="S7" i="8"/>
  <c r="T7" i="8"/>
  <c r="U7" i="8"/>
  <c r="P7" i="8"/>
  <c r="O7" i="8"/>
  <c r="O20" i="8" s="1"/>
  <c r="F79" i="6" l="1"/>
  <c r="G79" i="6"/>
  <c r="G80" i="6" s="1"/>
  <c r="D79" i="6"/>
  <c r="D80" i="6" s="1"/>
  <c r="E79" i="6"/>
  <c r="E80" i="6" s="1"/>
  <c r="F80" i="6"/>
  <c r="Z6" i="5"/>
  <c r="Z7" i="5"/>
  <c r="Z8" i="5"/>
  <c r="Z9" i="5"/>
  <c r="Z5" i="5"/>
  <c r="AH7" i="6"/>
  <c r="AK15" i="6"/>
  <c r="AG19" i="6"/>
  <c r="AK17" i="6"/>
  <c r="AH17" i="6"/>
  <c r="AJ10" i="6"/>
  <c r="AG9" i="6"/>
  <c r="AJ7" i="6"/>
  <c r="AG7" i="6"/>
  <c r="AK19" i="6"/>
  <c r="AJ19" i="6"/>
  <c r="AE19" i="6"/>
  <c r="AB19" i="6"/>
  <c r="AC19" i="6"/>
  <c r="AA19" i="6"/>
  <c r="AK18" i="6"/>
  <c r="AJ18" i="6"/>
  <c r="AE18" i="6"/>
  <c r="AB18" i="6"/>
  <c r="AI18" i="6"/>
  <c r="AF18" i="6"/>
  <c r="AD18" i="6"/>
  <c r="AA18" i="6"/>
  <c r="AJ17" i="6"/>
  <c r="AG17" i="6"/>
  <c r="AI17" i="6"/>
  <c r="AF17" i="6"/>
  <c r="AD17" i="6"/>
  <c r="AK16" i="6"/>
  <c r="AJ16" i="6"/>
  <c r="AE16" i="6"/>
  <c r="AI16" i="6"/>
  <c r="AF16" i="6"/>
  <c r="AD16" i="6"/>
  <c r="AC16" i="6"/>
  <c r="AJ15" i="6"/>
  <c r="AH15" i="6"/>
  <c r="AG15" i="6"/>
  <c r="AE15" i="6"/>
  <c r="AI15" i="6"/>
  <c r="AF15" i="6"/>
  <c r="AD15" i="6"/>
  <c r="AK14" i="6"/>
  <c r="AJ14" i="6"/>
  <c r="AH14" i="6"/>
  <c r="AG14" i="6"/>
  <c r="AF14" i="6"/>
  <c r="AD14" i="6"/>
  <c r="AK10" i="6"/>
  <c r="AH10" i="6"/>
  <c r="AG10" i="6"/>
  <c r="AE10" i="6"/>
  <c r="AC10" i="6"/>
  <c r="AB10" i="6"/>
  <c r="AA10" i="6"/>
  <c r="AD19" i="6"/>
  <c r="AK9" i="6"/>
  <c r="AJ9" i="6"/>
  <c r="AI9" i="6"/>
  <c r="AH9" i="6"/>
  <c r="AE9" i="6"/>
  <c r="AB9" i="6"/>
  <c r="AA9" i="6"/>
  <c r="AF9" i="6"/>
  <c r="AD9" i="6"/>
  <c r="AK8" i="6"/>
  <c r="AJ8" i="6"/>
  <c r="AH8" i="6"/>
  <c r="AG8" i="6"/>
  <c r="AE8" i="6"/>
  <c r="AI8" i="6"/>
  <c r="AF8" i="6"/>
  <c r="AD8" i="6"/>
  <c r="AC8" i="6"/>
  <c r="AK7" i="6"/>
  <c r="AF7" i="6"/>
  <c r="AI7" i="6"/>
  <c r="AD7" i="6"/>
  <c r="AC7" i="6"/>
  <c r="AB7" i="6"/>
  <c r="AK6" i="6"/>
  <c r="AJ6" i="6"/>
  <c r="AH6" i="6"/>
  <c r="AG6" i="6"/>
  <c r="AE6" i="6"/>
  <c r="AB6" i="6"/>
  <c r="AI6" i="6"/>
  <c r="AF6" i="6"/>
  <c r="AD6" i="6"/>
  <c r="AJ5" i="6"/>
  <c r="AH5" i="6"/>
  <c r="AG5" i="6"/>
  <c r="AE5" i="6"/>
  <c r="AD5" i="6"/>
  <c r="AB5" i="6"/>
  <c r="D81" i="6" l="1"/>
  <c r="E81" i="6"/>
  <c r="F81" i="6"/>
  <c r="G81" i="6"/>
  <c r="AK5" i="6"/>
  <c r="AK11" i="6" s="1"/>
  <c r="AK20" i="6"/>
  <c r="AH19" i="6"/>
  <c r="AG16" i="6"/>
  <c r="AH16" i="6"/>
  <c r="AX20" i="6"/>
  <c r="AX21" i="6" s="1"/>
  <c r="AJ11" i="6"/>
  <c r="AH11" i="6"/>
  <c r="AA5" i="6"/>
  <c r="AI5" i="6"/>
  <c r="AC6" i="6"/>
  <c r="AC9" i="6"/>
  <c r="AJ20" i="6"/>
  <c r="AE7" i="6"/>
  <c r="AE11" i="6" s="1"/>
  <c r="AD10" i="6"/>
  <c r="AD11" i="6" s="1"/>
  <c r="AA14" i="6"/>
  <c r="AI14" i="6"/>
  <c r="AH18" i="6"/>
  <c r="AG18" i="6"/>
  <c r="AA16" i="6"/>
  <c r="AE14" i="6"/>
  <c r="AC5" i="6"/>
  <c r="AA7" i="6"/>
  <c r="AC17" i="6"/>
  <c r="AF5" i="6"/>
  <c r="AE17" i="6"/>
  <c r="AG11" i="6"/>
  <c r="AA6" i="6"/>
  <c r="AD20" i="6"/>
  <c r="AA15" i="6"/>
  <c r="AC18" i="6"/>
  <c r="AW20" i="6"/>
  <c r="AW21" i="6" s="1"/>
  <c r="AB14" i="6"/>
  <c r="AB15" i="6"/>
  <c r="AB16" i="6"/>
  <c r="AC14" i="6"/>
  <c r="AC15" i="6"/>
  <c r="G87" i="6" l="1"/>
  <c r="E87" i="6"/>
  <c r="D87" i="6"/>
  <c r="F87" i="6"/>
  <c r="AH20" i="6"/>
  <c r="AC20" i="6"/>
  <c r="AQ20" i="6"/>
  <c r="AQ21" i="6" s="1"/>
  <c r="AT20" i="6"/>
  <c r="AT21" i="6" s="1"/>
  <c r="AB17" i="6"/>
  <c r="AB20" i="6" s="1"/>
  <c r="AG20" i="6"/>
  <c r="AB8" i="6"/>
  <c r="AB11" i="6" s="1"/>
  <c r="AU20" i="6"/>
  <c r="AU21" i="6" s="1"/>
  <c r="AC11" i="6"/>
  <c r="AE20" i="6"/>
  <c r="F88" i="6" l="1"/>
  <c r="G88" i="6"/>
  <c r="D88" i="6"/>
  <c r="E88" i="6"/>
  <c r="AA8" i="6"/>
  <c r="AA11" i="6" s="1"/>
  <c r="AA17" i="6"/>
  <c r="AA20" i="6" s="1"/>
  <c r="AR20" i="6"/>
  <c r="AR21" i="6" s="1"/>
  <c r="AF10" i="6"/>
  <c r="AF11" i="6" s="1"/>
  <c r="AP20" i="6"/>
  <c r="AP21" i="6" s="1"/>
  <c r="G89" i="6" l="1"/>
  <c r="F89" i="6"/>
  <c r="D89" i="6"/>
  <c r="E89" i="6"/>
  <c r="AF19" i="6"/>
  <c r="E90" i="6" l="1"/>
  <c r="E91" i="6" s="1"/>
  <c r="G90" i="6"/>
  <c r="G91" i="6" s="1"/>
  <c r="D90" i="6"/>
  <c r="D91" i="6" s="1"/>
  <c r="F90" i="6"/>
  <c r="F91" i="6" s="1"/>
  <c r="AF20" i="6"/>
  <c r="AI10" i="6"/>
  <c r="AI11" i="6" s="1"/>
  <c r="E92" i="6" l="1"/>
  <c r="F92" i="6"/>
  <c r="G92" i="6"/>
  <c r="D92" i="6"/>
  <c r="AI19" i="6"/>
  <c r="AS20" i="6"/>
  <c r="AS21" i="6" s="1"/>
  <c r="AI20" i="6" l="1"/>
  <c r="AV20" i="6" l="1"/>
  <c r="AV21" i="6" s="1"/>
  <c r="I10" i="5" l="1"/>
  <c r="H10" i="5"/>
  <c r="G10" i="5"/>
  <c r="F10" i="5"/>
  <c r="E10" i="5"/>
  <c r="D10" i="5"/>
  <c r="Q10" i="5"/>
  <c r="AB25" i="5" s="1"/>
  <c r="P10" i="5"/>
  <c r="W25" i="5" s="1"/>
  <c r="O10" i="5"/>
  <c r="R25" i="5" s="1"/>
  <c r="N10" i="5"/>
  <c r="M25" i="5" s="1"/>
  <c r="M10" i="5"/>
  <c r="H25" i="5" s="1"/>
  <c r="L10" i="5"/>
  <c r="C25" i="5" s="1"/>
  <c r="K10" i="5"/>
  <c r="T10" i="5"/>
  <c r="C26" i="5" s="1"/>
  <c r="U10" i="5"/>
  <c r="H26" i="5" s="1"/>
  <c r="V10" i="5"/>
  <c r="M26" i="5" s="1"/>
  <c r="W10" i="5"/>
  <c r="R26" i="5" s="1"/>
  <c r="X10" i="5"/>
  <c r="W26" i="5" s="1"/>
  <c r="Y10" i="5"/>
  <c r="AB26" i="5" s="1"/>
  <c r="S10" i="5"/>
  <c r="D25" i="5" l="1"/>
  <c r="N26" i="5"/>
  <c r="P26" i="5"/>
  <c r="Q26" i="5"/>
  <c r="O26" i="5"/>
  <c r="X26" i="5"/>
  <c r="AA26" i="5"/>
  <c r="Z26" i="5"/>
  <c r="Y26" i="5"/>
  <c r="K25" i="5"/>
  <c r="L25" i="5"/>
  <c r="J25" i="5"/>
  <c r="I25" i="5"/>
  <c r="T26" i="5"/>
  <c r="U26" i="5"/>
  <c r="S26" i="5"/>
  <c r="V26" i="5"/>
  <c r="F25" i="5"/>
  <c r="G25" i="5"/>
  <c r="E25" i="5"/>
  <c r="Y25" i="5"/>
  <c r="X25" i="5"/>
  <c r="AA25" i="5"/>
  <c r="Z25" i="5"/>
  <c r="N25" i="5"/>
  <c r="P25" i="5"/>
  <c r="Q25" i="5"/>
  <c r="O25" i="5"/>
  <c r="U25" i="5"/>
  <c r="T25" i="5"/>
  <c r="S25" i="5"/>
  <c r="V25" i="5"/>
  <c r="K26" i="5"/>
  <c r="J26" i="5"/>
  <c r="L26" i="5"/>
  <c r="I26" i="5"/>
  <c r="F26" i="5"/>
  <c r="G26" i="5"/>
  <c r="E26" i="5"/>
  <c r="D26" i="5"/>
  <c r="Z10" i="5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N65" i="6"/>
  <c r="N6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12" authorId="0" shapeId="0" xr:uid="{8B13FD0F-8120-4E24-9B4E-499FAC69A12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Brez ČHE in hranilnikov (ocena).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tc={43475D45-8D4E-46B6-BD08-4307E432A25C}</author>
    <author>tc={983B5835-563B-46BB-804F-D723A035915E}</author>
    <author>tc={D272F775-C9C0-4974-AC77-89D27308D2B7}</author>
  </authors>
  <commentList>
    <comment ref="B1" authorId="0" shapeId="0" xr:uid="{43475D45-8D4E-46B6-BD08-4307E432A25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Soproizvodnja toplote in elektrike - električni del</t>
      </text>
    </comment>
    <comment ref="N2" authorId="1" shapeId="0" xr:uid="{983B5835-563B-46BB-804F-D723A035915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LB - lesna biomasa</t>
      </text>
    </comment>
    <comment ref="C4" authorId="2" shapeId="0" xr:uid="{D272F775-C9C0-4974-AC77-89D27308D2B7}">
      <text>
        <t xml:space="preserve">[Pripomba v niti]
Vaša različica programa Excel dovoljuje branje te pripombe v niti, vendar pa bodo vse spremembe odstranjene, če bo datoteka odprta v novejši različici programa Excel. Več informacij: https://go.microsoft.com/fwlink/?linkid=870924.
Pripomba:
    Sistemi daljinskega ogrevanja in hlajenja (SDOH)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5" authorId="0" shapeId="0" xr:uid="{78494639-591B-4D9C-9083-1D2DB19A510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Ocena na podlagi zbranih podatkov iz PV_SLO_Analiza.xls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matjazc</author>
  </authors>
  <commentList>
    <comment ref="G10" authorId="0" shapeId="0" xr:uid="{D974AE8D-767C-4D05-ADF7-7D158EAE7779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Manjše število TČ glede na OU, ker se večstanovanjske stavbe v DU scenariju bolj intenzivno umerja v daljinske sisteme</t>
        </r>
      </text>
    </comment>
    <comment ref="G14" authorId="0" shapeId="0" xr:uid="{387DEFE9-9D08-4217-B321-13377D710ED2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Povprečna velikost stavbe storitvenega sektorja je 400 m2</t>
        </r>
      </text>
    </comment>
    <comment ref="D84" authorId="0" shapeId="0" xr:uid="{2FA07F2F-1211-48BB-9D9B-CD2CF4CB6834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matjazc:
=+INDEX('D:\Dokumenti\Ceusbs\ProjekcijeRABEENERGIJE\NEPNv2\Gospodinjstva\[ModelZaOgrevanjeInToploVodo_2022PROJ_DU_v2a.xlsx]MODEL (kalib)-REF'!G1607:BE1607;;MATCH(H$67;'D:\Dokumenti\Ceusbs\ProjekcijeRABEENERGIJE\NEPNv2\Gospodinjstva\[ModelZaOgrevanjeInToploVodo_2022PROJ_DU_v2a.xlsx]MODEL (kalib)-REF'!G$1606:BE$1606;0))</t>
        </r>
      </text>
    </comment>
  </commentList>
</comments>
</file>

<file path=xl/sharedStrings.xml><?xml version="1.0" encoding="utf-8"?>
<sst xmlns="http://schemas.openxmlformats.org/spreadsheetml/2006/main" count="412" uniqueCount="148">
  <si>
    <t>[GWh]</t>
  </si>
  <si>
    <t>Število toplotnih črpalk</t>
  </si>
  <si>
    <t>OU - z obstoječimi ukrepi</t>
  </si>
  <si>
    <t>DU - z dodatnimi ukrepi</t>
  </si>
  <si>
    <t>[ ]</t>
  </si>
  <si>
    <t>Enodružinske stavbe</t>
  </si>
  <si>
    <t>Večstanovanjske stavbe - večje TČ</t>
  </si>
  <si>
    <t>OU</t>
  </si>
  <si>
    <t>Osebni avtomobili</t>
  </si>
  <si>
    <t>LTV</t>
  </si>
  <si>
    <t>BEV+PHEV</t>
  </si>
  <si>
    <t>Scenarij</t>
  </si>
  <si>
    <t>enota</t>
  </si>
  <si>
    <t>OSEBNI AVTOMOBILI</t>
  </si>
  <si>
    <t>Število OA</t>
  </si>
  <si>
    <t>DU HIP</t>
  </si>
  <si>
    <t>DU UP</t>
  </si>
  <si>
    <t>BUS - URBAN</t>
  </si>
  <si>
    <t>Število BUS - Urban</t>
  </si>
  <si>
    <t>BUS - COACH</t>
  </si>
  <si>
    <t>Število BUS - Coach</t>
  </si>
  <si>
    <t>LAHKA TOVORNA VOZILA</t>
  </si>
  <si>
    <t>Število LTV</t>
  </si>
  <si>
    <t>TTV - RIGID</t>
  </si>
  <si>
    <t>Število TTV - Rigid</t>
  </si>
  <si>
    <t>TTV - Vlačilci</t>
  </si>
  <si>
    <t>Število TTV - Vlačilci</t>
  </si>
  <si>
    <t>z osbtoječimi ukrepi</t>
  </si>
  <si>
    <t>z dodatnimi ukrepi - hitro izboljšanje ponudbe</t>
  </si>
  <si>
    <t>z dodatnimi ukrepi - upravljanje povpraševanja (tudi ukrepi, ki omejujejo potrebe po mobilnosti, zlasti z avtomobili)</t>
  </si>
  <si>
    <t>Cilje 2030 se dosega s scenarijem DU UP</t>
  </si>
  <si>
    <t>Število električnih vozil (baterijska električna vozila in priključni hibridi)</t>
  </si>
  <si>
    <t>OA</t>
  </si>
  <si>
    <t>BUS - Urban</t>
  </si>
  <si>
    <t>Mestni in primestni avtobusi (javni potniški promet)</t>
  </si>
  <si>
    <t>BUS - Coach</t>
  </si>
  <si>
    <t>Turistični avtobusi (tudi Flixbus)</t>
  </si>
  <si>
    <t>Lahka tovorna vozila (do maksikalne tehnično dovoljene mase 3,5 t)</t>
  </si>
  <si>
    <t>TTV - Rigid</t>
  </si>
  <si>
    <t>Težka tovorna vozila razen vlačilcev - praviloma imajo manjše število prevoženih km (krajše razdalje)</t>
  </si>
  <si>
    <t>Težka tovorna vozila - vlačilci (skupaj s priklopniki)</t>
  </si>
  <si>
    <t>DU</t>
  </si>
  <si>
    <t>SKUPAJ</t>
  </si>
  <si>
    <t>Storitveni sektor</t>
  </si>
  <si>
    <t>Toplotne črpalke - zemlja-voda</t>
  </si>
  <si>
    <t>Toplotne črpalke - voda-voda</t>
  </si>
  <si>
    <t>Verzija 20.3.2025</t>
  </si>
  <si>
    <t>Elektrika v prometu</t>
  </si>
  <si>
    <t>Osebni avtomobili - domači</t>
  </si>
  <si>
    <t>Osebni avtomobili - tuji</t>
  </si>
  <si>
    <t>Motorji</t>
  </si>
  <si>
    <t>Avtobusi</t>
  </si>
  <si>
    <t>Lahka tovorna vozila</t>
  </si>
  <si>
    <t>Težka tovorna vozila</t>
  </si>
  <si>
    <t>Vlačilci - domači</t>
  </si>
  <si>
    <t>Vlačilci - tuji</t>
  </si>
  <si>
    <t>Potniški vlaki</t>
  </si>
  <si>
    <t>Tovorni vlaki</t>
  </si>
  <si>
    <t>Ostalo (žičnice)</t>
  </si>
  <si>
    <t>PROJEKCIJA RABE ELEKTRIČNE ENERGIJE</t>
  </si>
  <si>
    <t>Raba elektrike v gospodinjstvih (samo za toplotne črpalke)</t>
  </si>
  <si>
    <t>Geosonde</t>
  </si>
  <si>
    <t>Kolektorske</t>
  </si>
  <si>
    <t>Zrak-voda</t>
  </si>
  <si>
    <t>Sanitarne</t>
  </si>
  <si>
    <t>Raba v storitvah - samo za toplotne črpalke</t>
  </si>
  <si>
    <t>Podrobnejši podatki o TČ in EV</t>
  </si>
  <si>
    <t>Scenarij NEPN (z dodanimi ukrepi) [GWh]</t>
  </si>
  <si>
    <t>Industrija - SKUPAJ</t>
  </si>
  <si>
    <t>Gospodinjstva</t>
  </si>
  <si>
    <t>Storitve in kmetijstvo</t>
  </si>
  <si>
    <t>Promet</t>
  </si>
  <si>
    <t>Energetski sektor</t>
  </si>
  <si>
    <t>SISTAT.SI</t>
  </si>
  <si>
    <t>Raba EE - projekcije</t>
  </si>
  <si>
    <t>Izgube omrežja  distrib.+prenos</t>
  </si>
  <si>
    <t>NEPN</t>
  </si>
  <si>
    <t>SKUPAJ končna raba</t>
  </si>
  <si>
    <t>SKUPAJ RAZPRŠENA OVE-E</t>
  </si>
  <si>
    <t>Statistika</t>
  </si>
  <si>
    <t>MW</t>
  </si>
  <si>
    <t>DU-JE</t>
  </si>
  <si>
    <t>DU-OVE</t>
  </si>
  <si>
    <t>SE</t>
  </si>
  <si>
    <t>VE</t>
  </si>
  <si>
    <t>mHE</t>
  </si>
  <si>
    <t>SPTE-LB</t>
  </si>
  <si>
    <t>Bioplin</t>
  </si>
  <si>
    <t>Geoterm.</t>
  </si>
  <si>
    <t>[TWh]</t>
  </si>
  <si>
    <t>[MW]</t>
  </si>
  <si>
    <t>GWh</t>
  </si>
  <si>
    <t>TWh</t>
  </si>
  <si>
    <t>DUJE</t>
  </si>
  <si>
    <t>DUOVE</t>
  </si>
  <si>
    <t>LB</t>
  </si>
  <si>
    <t>Drugi OVE</t>
  </si>
  <si>
    <t>Delež skupne proizv.</t>
  </si>
  <si>
    <t>Geotermalna</t>
  </si>
  <si>
    <t>Samooskrba</t>
  </si>
  <si>
    <t>Srednje</t>
  </si>
  <si>
    <t>Velike</t>
  </si>
  <si>
    <t>Samostoječe</t>
  </si>
  <si>
    <t>Skupna moč SE - projekcija (ocena)</t>
  </si>
  <si>
    <t>2050/20</t>
  </si>
  <si>
    <t>SKUPAJ SPTE-E</t>
  </si>
  <si>
    <t>Brez enot na prenosu</t>
  </si>
  <si>
    <t>SDOH</t>
  </si>
  <si>
    <t>Industrija</t>
  </si>
  <si>
    <t>Storitve in gosp.</t>
  </si>
  <si>
    <t>SKUPAJ brez LB, ki vključena že pri OVE-E:</t>
  </si>
  <si>
    <t>Baterijski hranilniki</t>
  </si>
  <si>
    <t>2025</t>
  </si>
  <si>
    <t>2030</t>
  </si>
  <si>
    <t>2035</t>
  </si>
  <si>
    <t>2040</t>
  </si>
  <si>
    <t>2045</t>
  </si>
  <si>
    <t>2050</t>
  </si>
  <si>
    <t>Kapaciteta elektrolizerjev</t>
  </si>
  <si>
    <t>Elektrika skupaj</t>
  </si>
  <si>
    <t>Proizvodnja vodika</t>
  </si>
  <si>
    <t>t</t>
  </si>
  <si>
    <t>Zeleni vodik</t>
  </si>
  <si>
    <t>Roza vodik (jedrski)</t>
  </si>
  <si>
    <t>€/kW</t>
  </si>
  <si>
    <t>CAPEX</t>
  </si>
  <si>
    <t>SHEE</t>
  </si>
  <si>
    <t xml:space="preserve">Proizvodnja vodika </t>
  </si>
  <si>
    <t>CAPEX [EUR/kWh]</t>
  </si>
  <si>
    <t>Lesna biomasa</t>
  </si>
  <si>
    <t>Sistem daljinskega ogrevanja in hlajenja</t>
  </si>
  <si>
    <t>ASHP_water</t>
  </si>
  <si>
    <t>ASHP</t>
  </si>
  <si>
    <t>GSHP</t>
  </si>
  <si>
    <t>skupaj</t>
  </si>
  <si>
    <t>GSHP(Geosonde + kolektorske)</t>
  </si>
  <si>
    <t>SKUPAJ končna raba DU</t>
  </si>
  <si>
    <t>SKUPAJ končna raba OU</t>
  </si>
  <si>
    <t>Elektrika v prometu GWh</t>
  </si>
  <si>
    <t>Toplotne črpalke GWh</t>
  </si>
  <si>
    <t>mhe</t>
  </si>
  <si>
    <t>wind</t>
  </si>
  <si>
    <t>izgube</t>
  </si>
  <si>
    <t>SPTE-LB+Bioplin</t>
  </si>
  <si>
    <t>prenos</t>
  </si>
  <si>
    <t>Razlika koncna raba OU</t>
  </si>
  <si>
    <t>Razlika koncna raba DU</t>
  </si>
  <si>
    <t>neobnovljivi viri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</si>
</sst>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"/>
    <numFmt numFmtId="167" formatCode="#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14" fillId="0" borderId="0" applyFont="0" applyFill="0" applyBorder="0" applyAlignment="0" applyProtection="0"/>
    <xf numFmtId="0" fontId="1" fillId="0" borderId="0"/>
  </cellStyleXfs>
  <cellXfs count="14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3" fontId="2" fillId="0" borderId="0" xfId="0" applyNumberFormat="1" applyFont="1"/>
    <xf numFmtId="0" fontId="6" fillId="0" borderId="0" xfId="1" applyFont="1"/>
    <xf numFmtId="0" fontId="7" fillId="0" borderId="0" xfId="1" applyFont="1"/>
    <xf numFmtId="0" fontId="6" fillId="2" borderId="0" xfId="1" applyFont="1" applyFill="1"/>
    <xf numFmtId="0" fontId="8" fillId="0" borderId="0" xfId="1" applyFont="1"/>
    <xf numFmtId="3" fontId="8" fillId="0" borderId="0" xfId="1" applyNumberFormat="1" applyFont="1"/>
    <xf numFmtId="3" fontId="7" fillId="0" borderId="0" xfId="1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3" fontId="1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165" fontId="0" fillId="0" borderId="0" xfId="0" applyNumberFormat="1"/>
    <xf numFmtId="4" fontId="0" fillId="0" borderId="0" xfId="0" applyNumberFormat="1"/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6" borderId="0" xfId="0" applyNumberFormat="1" applyFill="1"/>
    <xf numFmtId="3" fontId="0" fillId="8" borderId="0" xfId="0" applyNumberFormat="1" applyFill="1"/>
    <xf numFmtId="3" fontId="0" fillId="4" borderId="0" xfId="0" applyNumberFormat="1" applyFill="1"/>
    <xf numFmtId="1" fontId="0" fillId="8" borderId="0" xfId="0" applyNumberFormat="1" applyFill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0" fillId="6" borderId="1" xfId="0" applyNumberFormat="1" applyFill="1" applyBorder="1"/>
    <xf numFmtId="3" fontId="0" fillId="4" borderId="1" xfId="0" applyNumberFormat="1" applyFill="1" applyBorder="1"/>
    <xf numFmtId="0" fontId="15" fillId="0" borderId="0" xfId="0" applyFont="1" applyAlignment="1">
      <alignment horizontal="right"/>
    </xf>
    <xf numFmtId="3" fontId="9" fillId="0" borderId="0" xfId="0" applyNumberFormat="1" applyFont="1"/>
    <xf numFmtId="3" fontId="9" fillId="6" borderId="0" xfId="0" applyNumberFormat="1" applyFont="1" applyFill="1"/>
    <xf numFmtId="3" fontId="9" fillId="8" borderId="0" xfId="0" applyNumberFormat="1" applyFont="1" applyFill="1"/>
    <xf numFmtId="3" fontId="9" fillId="4" borderId="0" xfId="0" applyNumberFormat="1" applyFont="1" applyFill="1"/>
    <xf numFmtId="0" fontId="2" fillId="6" borderId="0" xfId="0" applyFont="1" applyFill="1"/>
    <xf numFmtId="0" fontId="9" fillId="4" borderId="1" xfId="0" applyFont="1" applyFill="1" applyBorder="1" applyAlignment="1">
      <alignment horizontal="center"/>
    </xf>
    <xf numFmtId="165" fontId="0" fillId="6" borderId="0" xfId="0" applyNumberFormat="1" applyFill="1"/>
    <xf numFmtId="165" fontId="0" fillId="4" borderId="0" xfId="0" applyNumberFormat="1" applyFill="1"/>
    <xf numFmtId="165" fontId="0" fillId="0" borderId="1" xfId="0" applyNumberFormat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166" fontId="0" fillId="0" borderId="1" xfId="0" applyNumberFormat="1" applyBorder="1"/>
    <xf numFmtId="165" fontId="2" fillId="0" borderId="0" xfId="0" applyNumberFormat="1" applyFont="1"/>
    <xf numFmtId="9" fontId="0" fillId="0" borderId="0" xfId="2" applyFont="1"/>
    <xf numFmtId="9" fontId="0" fillId="0" borderId="0" xfId="2" applyFont="1" applyFill="1" applyBorder="1"/>
    <xf numFmtId="1" fontId="0" fillId="0" borderId="0" xfId="0" applyNumberFormat="1"/>
    <xf numFmtId="0" fontId="16" fillId="6" borderId="1" xfId="0" applyFont="1" applyFill="1" applyBorder="1" applyAlignment="1">
      <alignment horizontal="center"/>
    </xf>
    <xf numFmtId="0" fontId="0" fillId="0" borderId="1" xfId="0" applyBorder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4" fontId="0" fillId="0" borderId="1" xfId="0" applyNumberFormat="1" applyBorder="1"/>
    <xf numFmtId="4" fontId="0" fillId="6" borderId="1" xfId="0" applyNumberFormat="1" applyFill="1" applyBorder="1"/>
    <xf numFmtId="4" fontId="0" fillId="8" borderId="1" xfId="0" applyNumberFormat="1" applyFill="1" applyBorder="1"/>
    <xf numFmtId="4" fontId="0" fillId="4" borderId="1" xfId="0" applyNumberFormat="1" applyFill="1" applyBorder="1"/>
    <xf numFmtId="0" fontId="16" fillId="5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3" fontId="19" fillId="0" borderId="0" xfId="0" applyNumberFormat="1" applyFont="1" applyAlignment="1">
      <alignment horizontal="center"/>
    </xf>
    <xf numFmtId="3" fontId="19" fillId="0" borderId="1" xfId="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0" fontId="20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21" fillId="6" borderId="0" xfId="0" applyFont="1" applyFill="1" applyAlignment="1">
      <alignment horizontal="right"/>
    </xf>
    <xf numFmtId="3" fontId="21" fillId="6" borderId="0" xfId="0" applyNumberFormat="1" applyFont="1" applyFill="1"/>
    <xf numFmtId="0" fontId="0" fillId="6" borderId="0" xfId="0" applyFill="1"/>
    <xf numFmtId="0" fontId="16" fillId="6" borderId="0" xfId="0" applyFont="1" applyFill="1"/>
    <xf numFmtId="0" fontId="22" fillId="6" borderId="0" xfId="0" applyFont="1" applyFill="1"/>
    <xf numFmtId="0" fontId="23" fillId="0" borderId="1" xfId="0" applyFont="1" applyBorder="1" applyAlignment="1">
      <alignment horizontal="center" vertical="top"/>
    </xf>
    <xf numFmtId="0" fontId="0" fillId="10" borderId="0" xfId="0" applyFill="1"/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18" fillId="0" borderId="1" xfId="0" applyFont="1" applyBorder="1" applyAlignment="1">
      <alignment horizontal="center"/>
    </xf>
    <xf numFmtId="0" fontId="2" fillId="0" borderId="2" xfId="0" applyFont="1" applyBorder="1"/>
    <xf numFmtId="0" fontId="18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18" fillId="0" borderId="0" xfId="0" applyFont="1" applyAlignment="1">
      <alignment horizontal="center"/>
    </xf>
    <xf numFmtId="3" fontId="0" fillId="11" borderId="0" xfId="0" applyNumberFormat="1" applyFill="1"/>
    <xf numFmtId="0" fontId="0" fillId="11" borderId="0" xfId="0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3" fontId="9" fillId="0" borderId="1" xfId="0" applyNumberFormat="1" applyFont="1" applyBorder="1"/>
    <xf numFmtId="0" fontId="9" fillId="0" borderId="1" xfId="0" applyFont="1" applyBorder="1"/>
    <xf numFmtId="3" fontId="0" fillId="12" borderId="0" xfId="0" applyNumberFormat="1" applyFill="1"/>
    <xf numFmtId="0" fontId="0" fillId="12" borderId="0" xfId="0" applyFill="1"/>
    <xf numFmtId="0" fontId="15" fillId="6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8" borderId="0" xfId="0" applyFont="1" applyFill="1"/>
    <xf numFmtId="0" fontId="18" fillId="8" borderId="0" xfId="0" applyFont="1" applyFill="1" applyAlignment="1">
      <alignment horizontal="center"/>
    </xf>
    <xf numFmtId="3" fontId="18" fillId="8" borderId="0" xfId="0" applyNumberFormat="1" applyFont="1" applyFill="1"/>
    <xf numFmtId="2" fontId="0" fillId="0" borderId="0" xfId="0" applyNumberFormat="1"/>
    <xf numFmtId="0" fontId="23" fillId="0" borderId="0" xfId="0" applyFont="1"/>
    <xf numFmtId="164" fontId="0" fillId="6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6" borderId="1" xfId="0" applyNumberFormat="1" applyFill="1" applyBorder="1"/>
    <xf numFmtId="164" fontId="0" fillId="8" borderId="1" xfId="0" applyNumberFormat="1" applyFill="1" applyBorder="1"/>
    <xf numFmtId="164" fontId="0" fillId="4" borderId="1" xfId="0" applyNumberFormat="1" applyFill="1" applyBorder="1"/>
    <xf numFmtId="164" fontId="2" fillId="0" borderId="0" xfId="0" applyNumberFormat="1" applyFont="1"/>
    <xf numFmtId="0" fontId="0" fillId="13" borderId="0" xfId="0" applyFill="1"/>
    <xf numFmtId="3" fontId="9" fillId="13" borderId="0" xfId="0" applyNumberFormat="1" applyFont="1" applyFill="1"/>
    <xf numFmtId="0" fontId="0" fillId="14" borderId="0" xfId="0" applyFill="1"/>
    <xf numFmtId="3" fontId="9" fillId="14" borderId="0" xfId="0" applyNumberFormat="1" applyFont="1" applyFill="1"/>
    <xf numFmtId="3" fontId="0" fillId="13" borderId="0" xfId="0" applyNumberFormat="1" applyFill="1"/>
    <xf numFmtId="3" fontId="0" fillId="14" borderId="0" xfId="0" applyNumberFormat="1" applyFill="1"/>
    <xf numFmtId="167" fontId="0" fillId="0" borderId="0" xfId="0" applyNumberFormat="1"/>
    <xf numFmtId="167" fontId="0" fillId="6" borderId="0" xfId="0" applyNumberFormat="1" applyFill="1"/>
    <xf numFmtId="167" fontId="0" fillId="8" borderId="0" xfId="0" applyNumberFormat="1" applyFill="1"/>
    <xf numFmtId="167" fontId="0" fillId="4" borderId="0" xfId="0" applyNumberFormat="1" applyFill="1"/>
    <xf numFmtId="0" fontId="8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1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Navadno" xfId="0" builtinId="0"/>
    <cellStyle name="Normal 2" xfId="1" xr:uid="{3433E894-92EC-4C77-8B2E-A8EB8A5B5974}"/>
    <cellStyle name="Normal 2 2" xfId="3" xr:uid="{97AA6035-9786-40A5-A323-75F6943DC833}"/>
    <cellStyle name="Odstote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RabaEE!$K$10:$Q$10</c:f>
              <c:numCache>
                <c:formatCode>#,##0</c:formatCode>
                <c:ptCount val="7"/>
                <c:pt idx="0">
                  <c:v>13159.238466979446</c:v>
                </c:pt>
                <c:pt idx="1">
                  <c:v>13451.093462210312</c:v>
                </c:pt>
                <c:pt idx="2">
                  <c:v>14598.3766958166</c:v>
                </c:pt>
                <c:pt idx="3">
                  <c:v>16284.483033813187</c:v>
                </c:pt>
                <c:pt idx="4">
                  <c:v>18538.059754989255</c:v>
                </c:pt>
                <c:pt idx="5">
                  <c:v>21122.028343797414</c:v>
                </c:pt>
                <c:pt idx="6">
                  <c:v>23782.705357251427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4AC1-80CD-39906EB1F8D8}"/>
            </c:ext>
          </c:extLst>
        </c:ser>
        <c:ser>
          <c:idx val="1"/>
          <c:order val="1"/>
          <c:tx>
            <c:v>DU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RabaEE!$S$10:$Y$10</c:f>
              <c:numCache>
                <c:formatCode>#,##0</c:formatCode>
                <c:ptCount val="7"/>
                <c:pt idx="0">
                  <c:v>13158.802955310677</c:v>
                </c:pt>
                <c:pt idx="1">
                  <c:v>13556.526653004385</c:v>
                </c:pt>
                <c:pt idx="2">
                  <c:v>14863.282303074995</c:v>
                </c:pt>
                <c:pt idx="3">
                  <c:v>17028.981889757706</c:v>
                </c:pt>
                <c:pt idx="4">
                  <c:v>19031.558457804258</c:v>
                </c:pt>
                <c:pt idx="5">
                  <c:v>20828.410086698146</c:v>
                </c:pt>
                <c:pt idx="6">
                  <c:v>21896.145109403409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F-4AC1-80CD-39906EB1F8D8}"/>
            </c:ext>
          </c:extLst>
        </c:ser>
        <c:ser>
          <c:idx val="2"/>
          <c:order val="2"/>
          <c:tx>
            <c:v>Statistika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RabaEE!$D$4:$I$4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RabaEE!$D$10:$I$10</c:f>
              <c:numCache>
                <c:formatCode>#,##0</c:formatCode>
                <c:ptCount val="6"/>
                <c:pt idx="0">
                  <c:v>12872.000000000002</c:v>
                </c:pt>
                <c:pt idx="1">
                  <c:v>12062.486000000001</c:v>
                </c:pt>
                <c:pt idx="2">
                  <c:v>13775.681</c:v>
                </c:pt>
                <c:pt idx="3">
                  <c:v>13046.905000000001</c:v>
                </c:pt>
                <c:pt idx="4">
                  <c:v>13550.047999999999</c:v>
                </c:pt>
                <c:pt idx="5">
                  <c:v>13127.705000000002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F-4AC1-80CD-39906EB1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02176"/>
        <c:axId val="1419102592"/>
      </c:scatterChart>
      <c:valAx>
        <c:axId val="141910217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592"/>
        <c:crosses val="autoZero"/>
        <c:crossBetween val="midCat"/>
      </c:valAx>
      <c:valAx>
        <c:axId val="14191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17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Razprsena_proizvodnja_OVE!$Z$5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Razprsena_proizvodnja_OVE!$AA$5:$AK$5</c:f>
              <c:numCache>
                <c:formatCode>#,##0</c:formatCode>
                <c:ptCount val="11"/>
                <c:pt idx="0">
                  <c:v>369.78</c:v>
                </c:pt>
                <c:pt idx="1">
                  <c:v>461.16399999999999</c:v>
                </c:pt>
                <c:pt idx="2">
                  <c:v>708.42839399999673</c:v>
                </c:pt>
                <c:pt idx="3">
                  <c:v>1844.4283939999968</c:v>
                </c:pt>
                <c:pt idx="4">
                  <c:v>3454.4283939999968</c:v>
                </c:pt>
                <c:pt idx="5">
                  <c:v>2844.4283939999968</c:v>
                </c:pt>
                <c:pt idx="6">
                  <c:v>6954.4283939999968</c:v>
                </c:pt>
                <c:pt idx="7">
                  <c:v>7954.4283939999968</c:v>
                </c:pt>
                <c:pt idx="8">
                  <c:v>3844.4283939999968</c:v>
                </c:pt>
                <c:pt idx="9">
                  <c:v>7629.4283939999968</c:v>
                </c:pt>
                <c:pt idx="10">
                  <c:v>11554.428393999997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891-A848-B17C5AD433D4}"/>
            </c:ext>
          </c:extLst>
        </c:ser>
        <c:ser>
          <c:idx val="3"/>
          <c:order val="2"/>
          <c:tx>
            <c:strRef>
              <c:f>Razprsena_proizvodnja_OVE!$Z$6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Razprsena_proizvodnja_OVE!$AA$6:$AK$6</c:f>
              <c:numCache>
                <c:formatCode>#,##0</c:formatCode>
                <c:ptCount val="11"/>
                <c:pt idx="0">
                  <c:v>3.3</c:v>
                </c:pt>
                <c:pt idx="1">
                  <c:v>3.3279999999999998</c:v>
                </c:pt>
                <c:pt idx="2">
                  <c:v>3.3279999999999998</c:v>
                </c:pt>
                <c:pt idx="3">
                  <c:v>5.8</c:v>
                </c:pt>
                <c:pt idx="4">
                  <c:v>150</c:v>
                </c:pt>
                <c:pt idx="5">
                  <c:v>15.8</c:v>
                </c:pt>
                <c:pt idx="6">
                  <c:v>428</c:v>
                </c:pt>
                <c:pt idx="7">
                  <c:v>528</c:v>
                </c:pt>
                <c:pt idx="8">
                  <c:v>25.8</c:v>
                </c:pt>
                <c:pt idx="9">
                  <c:v>503</c:v>
                </c:pt>
                <c:pt idx="10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891-A848-B17C5AD433D4}"/>
            </c:ext>
          </c:extLst>
        </c:ser>
        <c:ser>
          <c:idx val="4"/>
          <c:order val="3"/>
          <c:tx>
            <c:strRef>
              <c:f>Razprsena_proizvodnja_OVE!$Z$7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Razprsena_proizvodnja_OVE!$AA$7:$AK$7</c:f>
              <c:numCache>
                <c:formatCode>#,##0</c:formatCode>
                <c:ptCount val="11"/>
                <c:pt idx="0">
                  <c:v>163.608</c:v>
                </c:pt>
                <c:pt idx="1">
                  <c:v>163.80799999999999</c:v>
                </c:pt>
                <c:pt idx="2">
                  <c:v>164.00799999999998</c:v>
                </c:pt>
                <c:pt idx="3">
                  <c:v>165.608</c:v>
                </c:pt>
                <c:pt idx="4">
                  <c:v>171.108</c:v>
                </c:pt>
                <c:pt idx="5">
                  <c:v>167.608</c:v>
                </c:pt>
                <c:pt idx="6">
                  <c:v>196.108</c:v>
                </c:pt>
                <c:pt idx="7">
                  <c:v>196.108</c:v>
                </c:pt>
                <c:pt idx="8">
                  <c:v>169.608</c:v>
                </c:pt>
                <c:pt idx="9">
                  <c:v>213.608</c:v>
                </c:pt>
                <c:pt idx="10">
                  <c:v>213.608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5-4891-A848-B17C5AD433D4}"/>
            </c:ext>
          </c:extLst>
        </c:ser>
        <c:ser>
          <c:idx val="0"/>
          <c:order val="4"/>
          <c:tx>
            <c:strRef>
              <c:f>Razprsena_proizvodnja_OVE!$Z$9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Razprsena_proizvodnja_OVE!$AA$9:$AK$9</c:f>
              <c:numCache>
                <c:formatCode>#,##0</c:formatCode>
                <c:ptCount val="11"/>
                <c:pt idx="0">
                  <c:v>19.612000000000002</c:v>
                </c:pt>
                <c:pt idx="1">
                  <c:v>19.612000000000002</c:v>
                </c:pt>
                <c:pt idx="2">
                  <c:v>19.612000000000002</c:v>
                </c:pt>
                <c:pt idx="3">
                  <c:v>19.362000000000002</c:v>
                </c:pt>
                <c:pt idx="4">
                  <c:v>21.026362077991898</c:v>
                </c:pt>
                <c:pt idx="5">
                  <c:v>18.762</c:v>
                </c:pt>
                <c:pt idx="6">
                  <c:v>26.815728947872667</c:v>
                </c:pt>
                <c:pt idx="7">
                  <c:v>26.815728947872667</c:v>
                </c:pt>
                <c:pt idx="8">
                  <c:v>17.562000000000001</c:v>
                </c:pt>
                <c:pt idx="9">
                  <c:v>40.292467731276091</c:v>
                </c:pt>
                <c:pt idx="10">
                  <c:v>40.292467731276091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891-A848-B17C5AD433D4}"/>
            </c:ext>
          </c:extLst>
        </c:ser>
        <c:ser>
          <c:idx val="5"/>
          <c:order val="5"/>
          <c:tx>
            <c:strRef>
              <c:f>Razprsena_proizvodnja_OVE!$Z$10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Razprsena_proizvodnja_OVE!$AA$10:$AK$10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11</c:v>
                </c:pt>
                <c:pt idx="5">
                  <c:v>0.05</c:v>
                </c:pt>
                <c:pt idx="6">
                  <c:v>30</c:v>
                </c:pt>
                <c:pt idx="7">
                  <c:v>30</c:v>
                </c:pt>
                <c:pt idx="8">
                  <c:v>0.05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5-4891-A848-B17C5AD4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Razprsena_proizvodnja_OVE!$Z$4</c15:sqref>
                        </c15:formulaRef>
                      </c:ext>
                    </c:extLst>
                    <c:strCache>
                      <c:ptCount val="1"/>
                      <c:pt idx="0">
                        <c:v>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Razprsena_proizvodnja_OVE!$AA$3:$AK$4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DU-JE</c:v>
                        </c:pt>
                        <c:pt idx="7">
                          <c:v>DU-OVE</c:v>
                        </c:pt>
                        <c:pt idx="8">
                          <c:v>OU</c:v>
                        </c:pt>
                        <c:pt idx="9">
                          <c:v>DU-JE</c:v>
                        </c:pt>
                        <c:pt idx="10">
                          <c:v>DU-OVE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Razprsena_proizvodnja_OVE!$AA$4:$AK$4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FB5-4891-A848-B17C5AD433D4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Instalirana moč [MW]</a:t>
                </a:r>
                <a:endParaRPr lang="sl-SI" sz="12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00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5213642720398"/>
          <c:y val="4.3753648441003698E-2"/>
          <c:w val="0.82323480559213946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5-4EAE-9E84-AF7FE90162D7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5-4EAE-9E84-AF7FE90162D7}"/>
            </c:ext>
          </c:extLst>
        </c:ser>
        <c:ser>
          <c:idx val="4"/>
          <c:order val="3"/>
          <c:tx>
            <c:strRef>
              <c:f>Razprsena_proizvodnja_OVE!$Z$16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Razprsena_proizvodnja_OVE!$AA$16:$AK$16</c:f>
              <c:numCache>
                <c:formatCode>#.##0.0</c:formatCode>
                <c:ptCount val="11"/>
                <c:pt idx="0">
                  <c:v>0.40652418335478352</c:v>
                </c:pt>
                <c:pt idx="1">
                  <c:v>0.40702113238338206</c:v>
                </c:pt>
                <c:pt idx="2">
                  <c:v>0.40751808141198065</c:v>
                </c:pt>
                <c:pt idx="3">
                  <c:v>0.41149367364076933</c:v>
                </c:pt>
                <c:pt idx="4">
                  <c:v>0.42515977192723031</c:v>
                </c:pt>
                <c:pt idx="5">
                  <c:v>0.41646316392675514</c:v>
                </c:pt>
                <c:pt idx="6">
                  <c:v>0.48727840050205307</c:v>
                </c:pt>
                <c:pt idx="7">
                  <c:v>0.48727840050205307</c:v>
                </c:pt>
                <c:pt idx="8">
                  <c:v>0.42143265421274095</c:v>
                </c:pt>
                <c:pt idx="9">
                  <c:v>0.53076144050442897</c:v>
                </c:pt>
                <c:pt idx="10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5-4EAE-9E84-AF7FE90162D7}"/>
            </c:ext>
          </c:extLst>
        </c:ser>
        <c:ser>
          <c:idx val="0"/>
          <c:order val="4"/>
          <c:tx>
            <c:strRef>
              <c:f>Razprsena_proizvodnja_OVE!$Z$18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Razprsena_proizvodnja_OVE!$AA$18:$AK$18</c:f>
              <c:numCache>
                <c:formatCode>#.##0.0</c:formatCode>
                <c:ptCount val="11"/>
                <c:pt idx="0">
                  <c:v>0.113015</c:v>
                </c:pt>
                <c:pt idx="1">
                  <c:v>0.10264200000000001</c:v>
                </c:pt>
                <c:pt idx="2">
                  <c:v>0.100202</c:v>
                </c:pt>
                <c:pt idx="3">
                  <c:v>0.11872495955964288</c:v>
                </c:pt>
                <c:pt idx="4">
                  <c:v>0.1299306735588642</c:v>
                </c:pt>
                <c:pt idx="5">
                  <c:v>0.12342478823592549</c:v>
                </c:pt>
                <c:pt idx="6">
                  <c:v>0.18040146888500619</c:v>
                </c:pt>
                <c:pt idx="7">
                  <c:v>0.18040146888500619</c:v>
                </c:pt>
                <c:pt idx="8">
                  <c:v>0.12732902678641225</c:v>
                </c:pt>
                <c:pt idx="9">
                  <c:v>0.29740025869179459</c:v>
                </c:pt>
                <c:pt idx="10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5-4EAE-9E84-AF7FE90162D7}"/>
            </c:ext>
          </c:extLst>
        </c:ser>
        <c:ser>
          <c:idx val="5"/>
          <c:order val="5"/>
          <c:tx>
            <c:strRef>
              <c:f>Razprsena_proizvodnja_OVE!$Z$19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Razprsena_proizvodnja_OVE!$AA$19:$AK$19</c:f>
              <c:numCache>
                <c:formatCode>#.##0.0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8.7999999999999995E-2</c:v>
                </c:pt>
                <c:pt idx="5">
                  <c:v>4.0000000000000002E-4</c:v>
                </c:pt>
                <c:pt idx="6">
                  <c:v>0.24</c:v>
                </c:pt>
                <c:pt idx="7">
                  <c:v>0.24</c:v>
                </c:pt>
                <c:pt idx="8">
                  <c:v>4.0000000000000002E-4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5-4EAE-9E84-AF7FE901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D25-4EAE-9E84-AF7FE90162D7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3633789197402"/>
          <c:y val="4.3753648441003698E-2"/>
          <c:w val="0.75744526177648841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780-AE59-771A1BFAA750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76-4780-AE59-771A1BFAA7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76-4780-AE59-771A1BFAA7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76-4780-AE59-771A1BFAA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6-4780-AE59-771A1BFA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A76-4780-AE59-771A1BFAA75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Razprsena_proizvodnja_OVE!$Z$16</c15:sqref>
                        </c15:formulaRef>
                      </c:ext>
                    </c:extLst>
                    <c:strCache>
                      <c:ptCount val="1"/>
                      <c:pt idx="0">
                        <c:v>mHE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Razprsena_proizvodnja_OVE!$AA$16:$AK$16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0.40652418335478352</c:v>
                      </c:pt>
                      <c:pt idx="1">
                        <c:v>0.40702113238338206</c:v>
                      </c:pt>
                      <c:pt idx="2">
                        <c:v>0.40751808141198065</c:v>
                      </c:pt>
                      <c:pt idx="3">
                        <c:v>0.41149367364076933</c:v>
                      </c:pt>
                      <c:pt idx="4">
                        <c:v>0.42515977192723031</c:v>
                      </c:pt>
                      <c:pt idx="5">
                        <c:v>0.41646316392675514</c:v>
                      </c:pt>
                      <c:pt idx="6">
                        <c:v>0.48727840050205307</c:v>
                      </c:pt>
                      <c:pt idx="7">
                        <c:v>0.48727840050205307</c:v>
                      </c:pt>
                      <c:pt idx="8">
                        <c:v>0.42143265421274095</c:v>
                      </c:pt>
                      <c:pt idx="9">
                        <c:v>0.53076144050442897</c:v>
                      </c:pt>
                      <c:pt idx="10">
                        <c:v>0.53076144050442897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76-4780-AE59-771A1BFAA750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Razprsena_proizvodnja_OVE!$Z$18</c15:sqref>
                        </c15:formulaRef>
                      </c:ext>
                    </c:extLst>
                    <c:strCache>
                      <c:ptCount val="1"/>
                      <c:pt idx="0">
                        <c:v>Bioplin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Razprsena_proizvodnja_OVE!$AA$18:$AK$18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0.113015</c:v>
                      </c:pt>
                      <c:pt idx="1">
                        <c:v>0.10264200000000001</c:v>
                      </c:pt>
                      <c:pt idx="2">
                        <c:v>0.100202</c:v>
                      </c:pt>
                      <c:pt idx="3">
                        <c:v>0.11872495955964288</c:v>
                      </c:pt>
                      <c:pt idx="4">
                        <c:v>0.1299306735588642</c:v>
                      </c:pt>
                      <c:pt idx="5">
                        <c:v>0.12342478823592549</c:v>
                      </c:pt>
                      <c:pt idx="6">
                        <c:v>0.18040146888500619</c:v>
                      </c:pt>
                      <c:pt idx="7">
                        <c:v>0.18040146888500619</c:v>
                      </c:pt>
                      <c:pt idx="8">
                        <c:v>0.12732902678641225</c:v>
                      </c:pt>
                      <c:pt idx="9">
                        <c:v>0.29740025869179459</c:v>
                      </c:pt>
                      <c:pt idx="10">
                        <c:v>0.29740025869179459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76-4780-AE59-771A1BFAA7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Razprsena_proizvodnja_OVE!$Z$19</c15:sqref>
                        </c15:formulaRef>
                      </c:ext>
                    </c:extLst>
                    <c:strCache>
                      <c:ptCount val="1"/>
                      <c:pt idx="0">
                        <c:v>Geoterm.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Razprsena_proizvodnja_OVE!$AA$19:$AK$19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4.0000000000000002E-4</c:v>
                      </c:pt>
                      <c:pt idx="4">
                        <c:v>8.7999999999999995E-2</c:v>
                      </c:pt>
                      <c:pt idx="5">
                        <c:v>4.0000000000000002E-4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4.0000000000000002E-4</c:v>
                      </c:pt>
                      <c:pt idx="9">
                        <c:v>0.4</c:v>
                      </c:pt>
                      <c:pt idx="10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76-4780-AE59-771A1BFAA750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9366020859234685"/>
          <c:y val="0.39869335610157164"/>
          <c:w val="8.0024001933968789E-2"/>
          <c:h val="0.2803544511064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1557428560867"/>
          <c:y val="4.3753648441003698E-2"/>
          <c:w val="0.80821130457284385"/>
          <c:h val="0.60712499172897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Razprsena_proizvodnja_OVE!$AO$13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Razprsena_proizvodnja_OVE!$AP$13:$AX$13</c:f>
              <c:numCache>
                <c:formatCode>#.##0.0</c:formatCode>
                <c:ptCount val="9"/>
                <c:pt idx="0">
                  <c:v>0.36811700000000003</c:v>
                </c:pt>
                <c:pt idx="1">
                  <c:v>2.0058737512593718</c:v>
                </c:pt>
                <c:pt idx="2">
                  <c:v>3.7567992683643712</c:v>
                </c:pt>
                <c:pt idx="3">
                  <c:v>3.2039763229574767</c:v>
                </c:pt>
                <c:pt idx="4">
                  <c:v>7.833497922141472</c:v>
                </c:pt>
                <c:pt idx="5">
                  <c:v>8.9599022041813736</c:v>
                </c:pt>
                <c:pt idx="6">
                  <c:v>4.4851664596666643</c:v>
                </c:pt>
                <c:pt idx="7">
                  <c:v>8.9009997930000004</c:v>
                </c:pt>
                <c:pt idx="8">
                  <c:v>13.48016645966667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52-42B5-89F6-94B4E18C531F}"/>
            </c:ext>
          </c:extLst>
        </c:ser>
        <c:ser>
          <c:idx val="2"/>
          <c:order val="1"/>
          <c:tx>
            <c:strRef>
              <c:f>Razprsena_proizvodnja_OVE!$AO$14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52-42B5-89F6-94B4E18C5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Razprsena_proizvodnja_OVE!$AP$14:$AX$14</c:f>
              <c:numCache>
                <c:formatCode>#.##0.0</c:formatCode>
                <c:ptCount val="9"/>
                <c:pt idx="0">
                  <c:v>6.2510000000000005E-3</c:v>
                </c:pt>
                <c:pt idx="1">
                  <c:v>1.1898456548272264E-2</c:v>
                </c:pt>
                <c:pt idx="2">
                  <c:v>0.35575633853082106</c:v>
                </c:pt>
                <c:pt idx="3">
                  <c:v>3.5141899633950771E-2</c:v>
                </c:pt>
                <c:pt idx="4">
                  <c:v>0.9981586795501235</c:v>
                </c:pt>
                <c:pt idx="5">
                  <c:v>1.231787204517657</c:v>
                </c:pt>
                <c:pt idx="6">
                  <c:v>5.9964648220734801E-2</c:v>
                </c:pt>
                <c:pt idx="7">
                  <c:v>1.2058413227906279</c:v>
                </c:pt>
                <c:pt idx="8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2-42B5-89F6-94B4E18C531F}"/>
            </c:ext>
          </c:extLst>
        </c:ser>
        <c:ser>
          <c:idx val="3"/>
          <c:order val="2"/>
          <c:tx>
            <c:strRef>
              <c:f>Razprsena_proizvodnja_OVE!$AO$15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Razprsena_proizvodnja_OVE!$AP$15:$AX$15</c:f>
              <c:numCache>
                <c:formatCode>#.##0.0</c:formatCode>
                <c:ptCount val="9"/>
                <c:pt idx="0">
                  <c:v>0.40652418335478352</c:v>
                </c:pt>
                <c:pt idx="1">
                  <c:v>0.41149367364076933</c:v>
                </c:pt>
                <c:pt idx="2">
                  <c:v>0.42515977192723031</c:v>
                </c:pt>
                <c:pt idx="3">
                  <c:v>0.41646316392675514</c:v>
                </c:pt>
                <c:pt idx="4">
                  <c:v>0.48727840050205307</c:v>
                </c:pt>
                <c:pt idx="5">
                  <c:v>0.48727840050205307</c:v>
                </c:pt>
                <c:pt idx="6">
                  <c:v>0.42143265421274095</c:v>
                </c:pt>
                <c:pt idx="7">
                  <c:v>0.53076144050442897</c:v>
                </c:pt>
                <c:pt idx="8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2-42B5-89F6-94B4E18C531F}"/>
            </c:ext>
          </c:extLst>
        </c:ser>
        <c:ser>
          <c:idx val="4"/>
          <c:order val="3"/>
          <c:tx>
            <c:strRef>
              <c:f>Razprsena_proizvodnja_OVE!$AO$16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Razprsena_proizvodnja_OVE!$AP$16:$AX$16</c:f>
              <c:numCache>
                <c:formatCode>#.##0.0</c:formatCode>
                <c:ptCount val="9"/>
                <c:pt idx="0">
                  <c:v>0.12502670874999999</c:v>
                </c:pt>
                <c:pt idx="1">
                  <c:v>0.13073666830964287</c:v>
                </c:pt>
                <c:pt idx="2">
                  <c:v>0.1299306735588642</c:v>
                </c:pt>
                <c:pt idx="3">
                  <c:v>0.1354364969859255</c:v>
                </c:pt>
                <c:pt idx="4">
                  <c:v>0.18040146888500619</c:v>
                </c:pt>
                <c:pt idx="5">
                  <c:v>0.18040146888500619</c:v>
                </c:pt>
                <c:pt idx="6">
                  <c:v>0.13934073553641224</c:v>
                </c:pt>
                <c:pt idx="7">
                  <c:v>0.29740025869179459</c:v>
                </c:pt>
                <c:pt idx="8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2-42B5-89F6-94B4E18C531F}"/>
            </c:ext>
          </c:extLst>
        </c:ser>
        <c:ser>
          <c:idx val="0"/>
          <c:order val="4"/>
          <c:tx>
            <c:strRef>
              <c:f>Razprsena_proizvodnja_OVE!$AO$17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Razprsena_proizvodnja_OVE!$AP$17:$AX$17</c:f>
              <c:numCache>
                <c:formatCode>#.##0.0</c:formatCode>
                <c:ptCount val="9"/>
                <c:pt idx="0">
                  <c:v>0</c:v>
                </c:pt>
                <c:pt idx="1">
                  <c:v>4.0000000000000002E-4</c:v>
                </c:pt>
                <c:pt idx="2">
                  <c:v>8.7999999999999995E-2</c:v>
                </c:pt>
                <c:pt idx="3">
                  <c:v>4.0000000000000002E-4</c:v>
                </c:pt>
                <c:pt idx="4">
                  <c:v>0.24</c:v>
                </c:pt>
                <c:pt idx="5">
                  <c:v>0.24</c:v>
                </c:pt>
                <c:pt idx="6">
                  <c:v>4.0000000000000002E-4</c:v>
                </c:pt>
                <c:pt idx="7">
                  <c:v>0.4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2-42B5-89F6-94B4E18C531F}"/>
            </c:ext>
          </c:extLst>
        </c:ser>
        <c:ser>
          <c:idx val="5"/>
          <c:order val="5"/>
          <c:tx>
            <c:strRef>
              <c:f>Razprsena_proizvodnja_OVE!$AO$18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Razprsena_proizvodnja_OVE!$AP$18:$AX$18</c:f>
              <c:numCache>
                <c:formatCode>#,##0.00</c:formatCode>
                <c:ptCount val="9"/>
                <c:pt idx="0">
                  <c:v>6.775089292E-2</c:v>
                </c:pt>
                <c:pt idx="1">
                  <c:v>8.8400892920000002E-2</c:v>
                </c:pt>
                <c:pt idx="2">
                  <c:v>0.24155089291999995</c:v>
                </c:pt>
                <c:pt idx="3">
                  <c:v>2.6049999999999997E-2</c:v>
                </c:pt>
                <c:pt idx="4">
                  <c:v>0.33724999999999999</c:v>
                </c:pt>
                <c:pt idx="5" formatCode="#.##0.0">
                  <c:v>0.33724999999999999</c:v>
                </c:pt>
                <c:pt idx="6">
                  <c:v>3.1449999999999999E-2</c:v>
                </c:pt>
                <c:pt idx="7">
                  <c:v>0.35275000000000001</c:v>
                </c:pt>
                <c:pt idx="8" formatCode="#.##0.0">
                  <c:v>0.35275000000000001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2-42B5-89F6-94B4E18C531F}"/>
            </c:ext>
          </c:extLst>
        </c:ser>
        <c:ser>
          <c:idx val="6"/>
          <c:order val="6"/>
          <c:tx>
            <c:strRef>
              <c:f>Razprsena_proizvodnja_OVE!$AO$19</c:f>
              <c:strCache>
                <c:ptCount val="1"/>
                <c:pt idx="0">
                  <c:v>Drugi OVE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Razprsena_proizvodnja_OVE!$AP$19:$AX$19</c:f>
              <c:numCache>
                <c:formatCode>0.000</c:formatCode>
                <c:ptCount val="9"/>
                <c:pt idx="0">
                  <c:v>4.1103600000000004E-3</c:v>
                </c:pt>
                <c:pt idx="1">
                  <c:v>4.1103600000000004E-3</c:v>
                </c:pt>
                <c:pt idx="2">
                  <c:v>1.6110360000000001E-2</c:v>
                </c:pt>
                <c:pt idx="3">
                  <c:v>4.1103600000000004E-3</c:v>
                </c:pt>
                <c:pt idx="4">
                  <c:v>1.6110360000000001E-2</c:v>
                </c:pt>
                <c:pt idx="5" formatCode="#.##0.0">
                  <c:v>1.6110360000000001E-2</c:v>
                </c:pt>
                <c:pt idx="6">
                  <c:v>4.1103600000000004E-3</c:v>
                </c:pt>
                <c:pt idx="7">
                  <c:v>1.6110360000000001E-2</c:v>
                </c:pt>
                <c:pt idx="8" formatCode="#.##0.0">
                  <c:v>1.6110360000000001E-2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/>
      </c:barChart>
      <c:lineChart>
        <c:grouping val="stacked"/>
        <c:varyColors val="0"/>
        <c:ser>
          <c:idx val="7"/>
          <c:order val="7"/>
          <c:tx>
            <c:strRef>
              <c:f>Razprsena_proizvodnja_OVE!$AO$21</c:f>
              <c:strCache>
                <c:ptCount val="1"/>
                <c:pt idx="0">
                  <c:v>Delež skupne proizv.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2328712432072818E-2"/>
                  <c:y val="1.5849450857477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52-42B5-89F6-94B4E18C531F}"/>
                </c:ext>
              </c:extLst>
            </c:dLbl>
            <c:dLbl>
              <c:idx val="5"/>
              <c:layout>
                <c:manualLayout>
                  <c:x val="-3.2328712432072748E-2"/>
                  <c:y val="7.4101878041943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52-42B5-89F6-94B4E18C531F}"/>
                </c:ext>
              </c:extLst>
            </c:dLbl>
            <c:dLbl>
              <c:idx val="7"/>
              <c:layout>
                <c:manualLayout>
                  <c:x val="-3.2328712432072748E-2"/>
                  <c:y val="3.8503172540325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52-42B5-89F6-94B4E18C531F}"/>
                </c:ext>
              </c:extLst>
            </c:dLbl>
            <c:dLbl>
              <c:idx val="8"/>
              <c:layout>
                <c:manualLayout>
                  <c:x val="-2.6694909615171479E-2"/>
                  <c:y val="6.4393140177866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Razprsena_proizvodnja_OVE!$AP$21:$AX$21</c:f>
              <c:numCache>
                <c:formatCode>0%</c:formatCode>
                <c:ptCount val="9"/>
                <c:pt idx="0">
                  <c:v>5.7856759078251961E-2</c:v>
                </c:pt>
                <c:pt idx="1">
                  <c:v>0.156471605866457</c:v>
                </c:pt>
                <c:pt idx="2">
                  <c:v>0.25846808553550277</c:v>
                </c:pt>
                <c:pt idx="3">
                  <c:v>0.25179031342777858</c:v>
                </c:pt>
                <c:pt idx="4">
                  <c:v>0.33542266185989134</c:v>
                </c:pt>
                <c:pt idx="5">
                  <c:v>0.49483997373971339</c:v>
                </c:pt>
                <c:pt idx="6">
                  <c:v>0.43417488727307779</c:v>
                </c:pt>
                <c:pt idx="7">
                  <c:v>0.42686765883928401</c:v>
                </c:pt>
                <c:pt idx="8">
                  <c:v>0.72200665909578798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87311"/>
        <c:axId val="1833481903"/>
      </c:line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valAx>
        <c:axId val="1833481903"/>
        <c:scaling>
          <c:orientation val="minMax"/>
          <c:max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 b="1"/>
                  <a:t>Delež skupne</a:t>
                </a:r>
                <a:r>
                  <a:rPr lang="sl-SI" sz="1200" b="1" baseline="0"/>
                  <a:t> proizv. el. en. [%]</a:t>
                </a:r>
                <a:endParaRPr lang="sl-SI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33487311"/>
        <c:crosses val="max"/>
        <c:crossBetween val="between"/>
      </c:valAx>
      <c:catAx>
        <c:axId val="183348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48190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64644560275036E-2"/>
          <c:y val="0.82117498662181776"/>
          <c:w val="0.88945828250341952"/>
          <c:h val="0.15940753765002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44</xdr:row>
      <xdr:rowOff>142875</xdr:rowOff>
    </xdr:from>
    <xdr:to>
      <xdr:col>20</xdr:col>
      <xdr:colOff>419100</xdr:colOff>
      <xdr:row>66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9B38-C105-405F-96F7-919EA37D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26447</xdr:colOff>
      <xdr:row>21</xdr:row>
      <xdr:rowOff>54347</xdr:rowOff>
    </xdr:from>
    <xdr:to>
      <xdr:col>31</xdr:col>
      <xdr:colOff>185927</xdr:colOff>
      <xdr:row>38</xdr:row>
      <xdr:rowOff>76759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500BFE-9128-410B-AF60-EDB628E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11206</xdr:colOff>
      <xdr:row>22</xdr:row>
      <xdr:rowOff>0</xdr:rowOff>
    </xdr:from>
    <xdr:to>
      <xdr:col>39</xdr:col>
      <xdr:colOff>163066</xdr:colOff>
      <xdr:row>39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37E08-99D7-4512-AD2A-CE752E950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570939</xdr:colOff>
      <xdr:row>44</xdr:row>
      <xdr:rowOff>56589</xdr:rowOff>
    </xdr:from>
    <xdr:to>
      <xdr:col>39</xdr:col>
      <xdr:colOff>266139</xdr:colOff>
      <xdr:row>55</xdr:row>
      <xdr:rowOff>20171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7A60A-DFCF-4765-ABBA-229EA1FD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27</xdr:row>
      <xdr:rowOff>19050</xdr:rowOff>
    </xdr:from>
    <xdr:to>
      <xdr:col>51</xdr:col>
      <xdr:colOff>57150</xdr:colOff>
      <xdr:row>47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25CF9-3E7E-45D5-9823-4C0792932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MG/SPTE_Zakon/Model/CHP_Model_SI_2006-v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j.sharepoint.com/sites/CEU_NEPN202220242/Shared%20Documents/General/EnergetskaBilanca_RezultatiProjekcij/NEPN_2024_OskrbaEL_koncni_v3_H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i/Ceusbs/podatki/energetika/SURS-podatki/DelezOVE/SHARES_2011_ver%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U%20projekti/CEU%20projekti%202013/Shema_OVE_SPTE_2013/Model_Scenariji/Koncept_model_v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TGP/Operativni_program_2006/ELSIM_S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nem/Application%20Data/Microsoft/Excel/Podpore_RSEE_SPTE_v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raa2\moje_delo\Moje_delo\MG\SPTE_Zakon\Podatki\Cene_Z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kti/NEP/podatki_za_mesap/stari_podatki_in_baza_za_nove/CHP_data_Strategija_DB2006_revbor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TE"/>
      <sheetName val="Rezultati"/>
      <sheetName val="SPTE_BIOM"/>
      <sheetName val="Matrika"/>
      <sheetName val="Enote"/>
      <sheetName val="Goriva_Toplota"/>
      <sheetName val="Elektrika"/>
      <sheetName val="Omreznina07"/>
      <sheetName val="ElektrikaSKUPAJ"/>
      <sheetName val="Refvred"/>
      <sheetName val="Ure_SPTE"/>
      <sheetName val="Ure"/>
      <sheetName val="Obratovanje"/>
      <sheetName val="Ekonomika"/>
      <sheetName val="Financiranje"/>
      <sheetName val="Potencial"/>
      <sheetName val="Okolje"/>
      <sheetName val="Sumarno"/>
      <sheetName val="Tabel-FM"/>
      <sheetName val="CenikNov00"/>
      <sheetName val="proizvodni stroški"/>
    </sheetNames>
    <sheetDataSet>
      <sheetData sheetId="0"/>
      <sheetData sheetId="1"/>
      <sheetData sheetId="2"/>
      <sheetData sheetId="3"/>
      <sheetData sheetId="4">
        <row r="31">
          <cell r="E31">
            <v>0</v>
          </cell>
        </row>
        <row r="32">
          <cell r="E32">
            <v>0.08</v>
          </cell>
          <cell r="F32">
            <v>110</v>
          </cell>
        </row>
        <row r="33">
          <cell r="E33">
            <v>0.08</v>
          </cell>
        </row>
        <row r="35">
          <cell r="D35">
            <v>2007</v>
          </cell>
        </row>
        <row r="36">
          <cell r="D36">
            <v>2008</v>
          </cell>
        </row>
        <row r="37">
          <cell r="D37">
            <v>2009</v>
          </cell>
        </row>
        <row r="38">
          <cell r="D38">
            <v>2010</v>
          </cell>
        </row>
        <row r="39">
          <cell r="D39">
            <v>2011</v>
          </cell>
        </row>
        <row r="40">
          <cell r="D40">
            <v>2012</v>
          </cell>
        </row>
      </sheetData>
      <sheetData sheetId="5">
        <row r="1">
          <cell r="N1">
            <v>15</v>
          </cell>
        </row>
        <row r="7">
          <cell r="P7">
            <v>0.20070422535211269</v>
          </cell>
        </row>
        <row r="94">
          <cell r="C94">
            <v>3</v>
          </cell>
        </row>
        <row r="96">
          <cell r="K96">
            <v>10.009</v>
          </cell>
        </row>
        <row r="97">
          <cell r="K97">
            <v>0.25976621041063042</v>
          </cell>
        </row>
        <row r="123">
          <cell r="AG123" t="e">
            <v>#REF!</v>
          </cell>
        </row>
      </sheetData>
      <sheetData sheetId="6"/>
      <sheetData sheetId="7"/>
      <sheetData sheetId="8"/>
      <sheetData sheetId="9"/>
      <sheetData sheetId="10"/>
      <sheetData sheetId="11">
        <row r="61">
          <cell r="D61">
            <v>59</v>
          </cell>
          <cell r="E61">
            <v>13</v>
          </cell>
          <cell r="F61">
            <v>18</v>
          </cell>
          <cell r="I61">
            <v>944</v>
          </cell>
          <cell r="J61">
            <v>472</v>
          </cell>
          <cell r="N61">
            <v>0</v>
          </cell>
          <cell r="O61">
            <v>744</v>
          </cell>
        </row>
        <row r="62">
          <cell r="D62">
            <v>83</v>
          </cell>
          <cell r="E62">
            <v>17</v>
          </cell>
          <cell r="F62">
            <v>22</v>
          </cell>
          <cell r="I62">
            <v>1328</v>
          </cell>
          <cell r="J62">
            <v>664</v>
          </cell>
          <cell r="N62">
            <v>0</v>
          </cell>
          <cell r="O62">
            <v>936</v>
          </cell>
        </row>
        <row r="63">
          <cell r="D63">
            <v>107</v>
          </cell>
          <cell r="E63">
            <v>22</v>
          </cell>
          <cell r="F63">
            <v>24</v>
          </cell>
          <cell r="I63">
            <v>1712</v>
          </cell>
          <cell r="J63">
            <v>856</v>
          </cell>
          <cell r="N63">
            <v>0</v>
          </cell>
          <cell r="O63">
            <v>1104</v>
          </cell>
        </row>
        <row r="68">
          <cell r="O68">
            <v>16</v>
          </cell>
        </row>
        <row r="69">
          <cell r="I69">
            <v>6</v>
          </cell>
          <cell r="J69">
            <v>22</v>
          </cell>
          <cell r="O69">
            <v>16</v>
          </cell>
        </row>
        <row r="70">
          <cell r="I70">
            <v>6</v>
          </cell>
          <cell r="J70">
            <v>22</v>
          </cell>
          <cell r="O70">
            <v>16</v>
          </cell>
        </row>
        <row r="71">
          <cell r="I71">
            <v>6</v>
          </cell>
          <cell r="J71">
            <v>22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a poročilo"/>
      <sheetName val="Analiza"/>
      <sheetName val="Bilanca"/>
      <sheetName val="Diverzifikacija"/>
      <sheetName val="Dispec"/>
      <sheetName val="OU"/>
      <sheetName val="JE+OVE"/>
      <sheetName val="100%OVE"/>
      <sheetName val="JE+OVEbrezHE"/>
      <sheetName val="SHEE"/>
      <sheetName val="H2"/>
      <sheetName val="JE+OVEbrezHEvar1"/>
      <sheetName val="JE+OVEbrezHEvar2"/>
      <sheetName val="SURS"/>
    </sheetNames>
    <sheetDataSet>
      <sheetData sheetId="0" refreshError="1"/>
      <sheetData sheetId="1" refreshError="1"/>
      <sheetData sheetId="2" refreshError="1">
        <row r="7">
          <cell r="E7">
            <v>16.928332958624566</v>
          </cell>
          <cell r="G7">
            <v>15.161297635062038</v>
          </cell>
          <cell r="I7">
            <v>11.833375554964146</v>
          </cell>
          <cell r="L7">
            <v>16.900015842614415</v>
          </cell>
          <cell r="N7">
            <v>19.333903197170084</v>
          </cell>
          <cell r="P7">
            <v>30.041459975318308</v>
          </cell>
          <cell r="R7">
            <v>27.380272487186247</v>
          </cell>
          <cell r="Y7">
            <v>23.111753061610514</v>
          </cell>
          <cell r="AA7">
            <v>24.193052023148631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 refreshError="1"/>
      <sheetData sheetId="1">
        <row r="116">
          <cell r="H116" t="str">
            <v>Slovenia</v>
          </cell>
          <cell r="Q116" t="str">
            <v>Ktoe</v>
          </cell>
        </row>
        <row r="117">
          <cell r="Q117" t="str">
            <v>TJ</v>
          </cell>
        </row>
        <row r="119">
          <cell r="Q119">
            <v>1</v>
          </cell>
        </row>
        <row r="121">
          <cell r="Q121">
            <v>1</v>
          </cell>
        </row>
        <row r="131">
          <cell r="H131">
            <v>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OVE_Cilj"/>
      <sheetName val="AN_OVEel"/>
      <sheetName val="URE"/>
      <sheetName val="TGP"/>
      <sheetName val="Start"/>
      <sheetName val="Podpore_OVE"/>
      <sheetName val="Podpore_SPTE"/>
      <sheetName val="SIFRANT"/>
      <sheetName val="Faktorji"/>
      <sheetName val="RSEE (i+1)"/>
      <sheetName val="RSEE (i)"/>
      <sheetName val="RSEE (0)"/>
      <sheetName val="CENE"/>
      <sheetName val="Šifranti"/>
      <sheetName val="Primerjava"/>
      <sheetName val="PRIPOMBE"/>
      <sheetName val="Grafi"/>
      <sheetName val="SUMMARY_CHP"/>
    </sheetNames>
    <sheetDataSet>
      <sheetData sheetId="0" refreshError="1"/>
      <sheetData sheetId="1" refreshError="1">
        <row r="1">
          <cell r="K1">
            <v>11.63</v>
          </cell>
        </row>
      </sheetData>
      <sheetData sheetId="2" refreshError="1"/>
      <sheetData sheetId="3" refreshError="1"/>
      <sheetData sheetId="4" refreshError="1">
        <row r="4">
          <cell r="B4">
            <v>0.55000000000000004</v>
          </cell>
        </row>
        <row r="6">
          <cell r="B6">
            <v>0.21</v>
          </cell>
        </row>
      </sheetData>
      <sheetData sheetId="5" refreshError="1"/>
      <sheetData sheetId="6" refreshError="1">
        <row r="18">
          <cell r="B18">
            <v>77797</v>
          </cell>
        </row>
        <row r="36">
          <cell r="B36">
            <v>0</v>
          </cell>
        </row>
        <row r="37">
          <cell r="B37">
            <v>0</v>
          </cell>
        </row>
        <row r="41">
          <cell r="B41">
            <v>105.47</v>
          </cell>
          <cell r="C41">
            <v>0</v>
          </cell>
        </row>
      </sheetData>
      <sheetData sheetId="7" refreshError="1">
        <row r="31">
          <cell r="B31">
            <v>7.65</v>
          </cell>
        </row>
        <row r="32">
          <cell r="B32">
            <v>0</v>
          </cell>
        </row>
        <row r="36">
          <cell r="B36">
            <v>54.76</v>
          </cell>
          <cell r="C36">
            <v>59.4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42</v>
          </cell>
        </row>
        <row r="42">
          <cell r="F42">
            <v>9.4666666666666668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oški"/>
      <sheetName val="HE"/>
      <sheetName val="SPTE"/>
      <sheetName val="Graf2"/>
      <sheetName val="M_Energija"/>
      <sheetName val="M_Emisije"/>
      <sheetName val="OP-TGP-TE"/>
      <sheetName val="Parametri"/>
      <sheetName val="EF+zakon"/>
      <sheetName val="gorivo"/>
      <sheetName val="emisije"/>
      <sheetName val="G_Izk"/>
      <sheetName val="Gpel"/>
      <sheetName val="Gem"/>
      <sheetName val="GpelE"/>
      <sheetName val="GemE"/>
      <sheetName val="Graf_proj"/>
      <sheetName val="Razn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5">
          <cell r="AS55">
            <v>55</v>
          </cell>
        </row>
      </sheetData>
      <sheetData sheetId="5" refreshError="1"/>
      <sheetData sheetId="6" refreshError="1"/>
      <sheetData sheetId="7">
        <row r="13">
          <cell r="B13">
            <v>0.39600000000000002</v>
          </cell>
        </row>
        <row r="14">
          <cell r="B14">
            <v>0.19800000000000001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2"/>
      <sheetName val="Skupine"/>
      <sheetName val="Stroški"/>
      <sheetName val="Analiza"/>
    </sheetNames>
    <sheetDataSet>
      <sheetData sheetId="0" refreshError="1">
        <row r="3">
          <cell r="J3">
            <v>1.2</v>
          </cell>
        </row>
        <row r="5">
          <cell r="J5">
            <v>0.22300469483568075</v>
          </cell>
        </row>
        <row r="8">
          <cell r="K8">
            <v>0.36</v>
          </cell>
          <cell r="L8">
            <v>0.36</v>
          </cell>
          <cell r="N8">
            <v>0.22671009771986972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O2"/>
      <sheetName val="Tehnologije"/>
      <sheetName val="Skupine"/>
      <sheetName val="Stroški"/>
      <sheetName val="Dinv"/>
      <sheetName val="Dinvreal"/>
      <sheetName val="PT"/>
      <sheetName val="CC"/>
      <sheetName val="Analiza"/>
      <sheetName val="PTvCC"/>
    </sheetNames>
    <sheetDataSet>
      <sheetData sheetId="0" refreshError="1"/>
      <sheetData sheetId="1"/>
      <sheetData sheetId="2"/>
      <sheetData sheetId="3">
        <row r="1">
          <cell r="G1">
            <v>239.64</v>
          </cell>
        </row>
      </sheetData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ločanje_podpor"/>
      <sheetName val="Uredba"/>
      <sheetName val="SUMARNO"/>
      <sheetName val="SPTE_plin_do_4000"/>
      <sheetName val="SPTE_plin_nad_4000"/>
      <sheetName val="SPTE_plin_nad_4000RC"/>
      <sheetName val="SPTE_Obrature"/>
      <sheetName val="SPTE_ObratureCez4000"/>
      <sheetName val="SPTE_Obrature+20%"/>
      <sheetName val="Cene_ZP"/>
      <sheetName val="ModelZP"/>
      <sheetName val="OmrežninaZP"/>
      <sheetName val="Standardna porabaZP"/>
      <sheetName val="cene EE"/>
      <sheetName val="CO2"/>
      <sheetName val="Stroški"/>
      <sheetName val="SUMMARY"/>
    </sheetNames>
    <sheetDataSet>
      <sheetData sheetId="0">
        <row r="29">
          <cell r="U29">
            <v>9.4666666666666668</v>
          </cell>
        </row>
        <row r="30">
          <cell r="E30">
            <v>1.57</v>
          </cell>
        </row>
      </sheetData>
      <sheetData sheetId="1"/>
      <sheetData sheetId="2"/>
      <sheetData sheetId="3">
        <row r="24">
          <cell r="G24">
            <v>174.07259316101363</v>
          </cell>
        </row>
      </sheetData>
      <sheetData sheetId="4">
        <row r="24">
          <cell r="G24">
            <v>116.22801382973594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65</v>
          </cell>
        </row>
      </sheetData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e_ZP"/>
      <sheetName val="Prenos"/>
      <sheetName val="Distribucija"/>
      <sheetName val="Industrija"/>
      <sheetName val="C(B)"/>
      <sheetName val="Graf"/>
      <sheetName val="Sava"/>
      <sheetName val="PalomaSV"/>
    </sheetNames>
    <sheetDataSet>
      <sheetData sheetId="0" refreshError="1"/>
      <sheetData sheetId="1" refreshError="1"/>
      <sheetData sheetId="2" refreshError="1"/>
      <sheetData sheetId="3" refreshError="1">
        <row r="2">
          <cell r="H2">
            <v>34.08</v>
          </cell>
        </row>
        <row r="3">
          <cell r="H3">
            <v>9.4666666666666668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2-5-1"/>
      <sheetName val="SEZNAM PO ENOTAH"/>
      <sheetName val="SURS"/>
      <sheetName val="SamopEEBP"/>
      <sheetName val="Existing"/>
      <sheetName val="PoGor05"/>
      <sheetName val="PoGor06"/>
      <sheetName val="PM2005"/>
      <sheetName val="Costs"/>
      <sheetName val="NEW"/>
      <sheetName val="GCapacity"/>
      <sheetName val="Anketa"/>
      <sheetName val="Potencial"/>
      <sheetName val="Projekcija"/>
      <sheetName val="REF"/>
      <sheetName val="InputREES"/>
      <sheetName val="SKUPAJnove"/>
      <sheetName val="SKUPAJnoveFG"/>
      <sheetName val="Efficiency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M1">
            <v>0.89996831097496555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0">
          <cell r="J80">
            <v>0.7</v>
          </cell>
        </row>
      </sheetData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bina, Andrej" id="{557CEFD1-E79B-4C08-8579-5A7ABF2071FB}" userId="S::ferdoan@uni-lj.si::cb3cfe4a-7374-4e1c-ad0f-025b0f48b54f" providerId="AD"/>
</personList>
</file>

<file path=xl/theme/theme1.xml><?xml version="1.0" encoding="utf-8"?>
<a:theme xmlns:a="http://schemas.openxmlformats.org/drawingml/2006/main" name="Tema sistemov Office 2013–2022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22T12:09:32.41" personId="{557CEFD1-E79B-4C08-8579-5A7ABF2071FB}" id="{43475D45-8D4E-46B6-BD08-4307E432A25C}">
    <text>Soproizvodnja toplote in elektrike - električni del</text>
  </threadedComment>
  <threadedComment ref="N2" dT="2025-04-22T12:10:45.10" personId="{557CEFD1-E79B-4C08-8579-5A7ABF2071FB}" id="{983B5835-563B-46BB-804F-D723A035915E}">
    <text>LB - lesna biomasa</text>
  </threadedComment>
  <threadedComment ref="C4" dT="2025-04-22T12:09:00.74" personId="{557CEFD1-E79B-4C08-8579-5A7ABF2071FB}" id="{D272F775-C9C0-4974-AC77-89D27308D2B7}">
    <text xml:space="preserve">Sistemi daljinskega ogrevanja in hlajenja (SDOH)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FEDD-8907-4FB8-B6FD-67072E8C8507}">
  <dimension ref="A1:AB31"/>
  <sheetViews>
    <sheetView topLeftCell="A15" workbookViewId="0">
      <selection activeCell="C20" sqref="C20"/>
    </sheetView>
  </sheetViews>
  <sheetFormatPr defaultRowHeight="15" x14ac:dyDescent="0.25"/>
  <cols>
    <col min="2" max="2" width="32.42578125" customWidth="1"/>
    <col min="11" max="12" width="12" bestFit="1" customWidth="1"/>
  </cols>
  <sheetData>
    <row r="1" spans="1:26" ht="26.25" x14ac:dyDescent="0.4">
      <c r="A1" s="19" t="s">
        <v>74</v>
      </c>
    </row>
    <row r="3" spans="1:26" s="3" customFormat="1" x14ac:dyDescent="0.25">
      <c r="D3" s="3" t="s">
        <v>73</v>
      </c>
      <c r="K3" s="22" t="s">
        <v>2</v>
      </c>
      <c r="L3" s="22"/>
      <c r="M3" s="22"/>
      <c r="S3" s="21" t="s">
        <v>3</v>
      </c>
      <c r="T3" s="21"/>
      <c r="U3" s="21"/>
      <c r="V3" s="23" t="s">
        <v>76</v>
      </c>
    </row>
    <row r="4" spans="1:26" s="14" customFormat="1" x14ac:dyDescent="0.25">
      <c r="B4" s="31"/>
      <c r="C4" s="31"/>
      <c r="D4" s="31">
        <v>2005</v>
      </c>
      <c r="E4" s="31">
        <v>2010</v>
      </c>
      <c r="F4" s="31">
        <v>2019</v>
      </c>
      <c r="G4" s="31">
        <v>2020</v>
      </c>
      <c r="H4" s="31">
        <v>2021</v>
      </c>
      <c r="I4" s="31">
        <v>2022</v>
      </c>
      <c r="J4" s="31"/>
      <c r="K4" s="31">
        <v>2020</v>
      </c>
      <c r="L4" s="31">
        <v>2025</v>
      </c>
      <c r="M4" s="31">
        <v>2030</v>
      </c>
      <c r="N4" s="31">
        <v>2035</v>
      </c>
      <c r="O4" s="31">
        <v>2040</v>
      </c>
      <c r="P4" s="31">
        <v>2045</v>
      </c>
      <c r="Q4" s="31">
        <v>2050</v>
      </c>
      <c r="R4" s="31"/>
      <c r="S4" s="31">
        <v>2020</v>
      </c>
      <c r="T4" s="31">
        <v>2025</v>
      </c>
      <c r="U4" s="31">
        <v>2030</v>
      </c>
      <c r="V4" s="31">
        <v>2035</v>
      </c>
      <c r="W4" s="31">
        <v>2040</v>
      </c>
      <c r="X4" s="31">
        <v>2045</v>
      </c>
      <c r="Y4" s="31">
        <v>2050</v>
      </c>
      <c r="Z4" s="31" t="s">
        <v>104</v>
      </c>
    </row>
    <row r="5" spans="1:26" x14ac:dyDescent="0.25">
      <c r="B5" t="s">
        <v>68</v>
      </c>
      <c r="C5" t="s">
        <v>0</v>
      </c>
      <c r="D5" s="1">
        <v>7172.0000000000009</v>
      </c>
      <c r="E5" s="1">
        <v>5487.2140000000009</v>
      </c>
      <c r="F5" s="1">
        <v>6491.688000000001</v>
      </c>
      <c r="G5" s="1">
        <v>5951.6559999999999</v>
      </c>
      <c r="H5" s="1">
        <v>6061.8940000000002</v>
      </c>
      <c r="I5" s="1">
        <v>5504.152000000001</v>
      </c>
      <c r="J5" s="18"/>
      <c r="K5" s="1">
        <v>5988.1009512400606</v>
      </c>
      <c r="L5" s="1">
        <v>5948.2472283459992</v>
      </c>
      <c r="M5" s="1">
        <v>6399.8873819836517</v>
      </c>
      <c r="N5" s="1">
        <v>6819.7332932151721</v>
      </c>
      <c r="O5" s="1">
        <v>7061.4073542149599</v>
      </c>
      <c r="P5" s="1">
        <v>7278.3862485023074</v>
      </c>
      <c r="Q5" s="1">
        <v>7509.5794986929232</v>
      </c>
      <c r="S5" s="1">
        <v>5988.1009512400606</v>
      </c>
      <c r="T5" s="1">
        <v>6187.1121648413246</v>
      </c>
      <c r="U5" s="1">
        <v>6781.739676443879</v>
      </c>
      <c r="V5" s="1">
        <v>7627.3543952393757</v>
      </c>
      <c r="W5" s="1">
        <v>7905.9476201216776</v>
      </c>
      <c r="X5" s="1">
        <v>8031.9386211504006</v>
      </c>
      <c r="Y5" s="1">
        <v>8178.8170618954946</v>
      </c>
      <c r="Z5" s="77">
        <f>Y5/S5*100</f>
        <v>136.58448861323495</v>
      </c>
    </row>
    <row r="6" spans="1:26" x14ac:dyDescent="0.25">
      <c r="B6" t="s">
        <v>69</v>
      </c>
      <c r="C6" t="s">
        <v>0</v>
      </c>
      <c r="D6" s="1">
        <v>2951.0000000000005</v>
      </c>
      <c r="E6" s="1">
        <v>3219.0390000000007</v>
      </c>
      <c r="F6" s="1">
        <v>3418.8610000000003</v>
      </c>
      <c r="G6" s="1">
        <v>3634.1130000000003</v>
      </c>
      <c r="H6" s="1">
        <v>3802.5720000000001</v>
      </c>
      <c r="I6" s="1">
        <v>3731.03</v>
      </c>
      <c r="J6" s="18"/>
      <c r="K6" s="1">
        <v>3636.2519042667036</v>
      </c>
      <c r="L6" s="1">
        <v>3710.0810256291566</v>
      </c>
      <c r="M6" s="1">
        <v>3887.5133415098039</v>
      </c>
      <c r="N6" s="1">
        <v>4054.830531792672</v>
      </c>
      <c r="O6" s="1">
        <v>4166.2193392970103</v>
      </c>
      <c r="P6" s="1">
        <v>4151.2398935246547</v>
      </c>
      <c r="Q6" s="1">
        <v>4097.0987523641925</v>
      </c>
      <c r="S6" s="1">
        <v>3635.8163925979338</v>
      </c>
      <c r="T6" s="1">
        <v>3698.0987127173266</v>
      </c>
      <c r="U6" s="1">
        <v>3857.2567788117381</v>
      </c>
      <c r="V6" s="1">
        <v>4019.3044883573771</v>
      </c>
      <c r="W6" s="1">
        <v>4118.3582699359886</v>
      </c>
      <c r="X6" s="1">
        <v>4095.0759290342685</v>
      </c>
      <c r="Y6" s="1">
        <v>4042.6150122259173</v>
      </c>
      <c r="Z6" s="77">
        <f t="shared" ref="Z6:Z10" si="0">Y6/S6*100</f>
        <v>111.18864584185755</v>
      </c>
    </row>
    <row r="7" spans="1:26" x14ac:dyDescent="0.25">
      <c r="B7" t="s">
        <v>70</v>
      </c>
      <c r="C7" t="s">
        <v>0</v>
      </c>
      <c r="D7" s="1">
        <v>2423.0000000000005</v>
      </c>
      <c r="E7" s="1">
        <v>3066.0000000000005</v>
      </c>
      <c r="F7" s="1">
        <v>3537.7350000000001</v>
      </c>
      <c r="G7" s="1">
        <v>3155.6010000000001</v>
      </c>
      <c r="H7" s="1">
        <v>3357.799</v>
      </c>
      <c r="I7" s="1">
        <v>3533.2440000000001</v>
      </c>
      <c r="J7" s="18"/>
      <c r="K7" s="1">
        <v>3215.8044727610004</v>
      </c>
      <c r="L7" s="1">
        <v>3346.1874858808405</v>
      </c>
      <c r="M7" s="1">
        <v>3509.3553661553137</v>
      </c>
      <c r="N7" s="1">
        <v>3746.7081825824052</v>
      </c>
      <c r="O7" s="1">
        <v>3981.9895054617377</v>
      </c>
      <c r="P7" s="1">
        <v>4219.0340626352445</v>
      </c>
      <c r="Q7" s="1">
        <v>4516.7109448787933</v>
      </c>
      <c r="S7" s="1">
        <v>3215.8044727610004</v>
      </c>
      <c r="T7" s="1">
        <v>3192.9512451518963</v>
      </c>
      <c r="U7" s="1">
        <v>3207.4591978997159</v>
      </c>
      <c r="V7" s="1">
        <v>3282.8818752650132</v>
      </c>
      <c r="W7" s="1">
        <v>3333.2118269814441</v>
      </c>
      <c r="X7" s="1">
        <v>3348.3016238476816</v>
      </c>
      <c r="Y7" s="1">
        <v>3394.6805214438418</v>
      </c>
      <c r="Z7" s="77">
        <f t="shared" si="0"/>
        <v>105.56240437495453</v>
      </c>
    </row>
    <row r="8" spans="1:26" x14ac:dyDescent="0.25">
      <c r="B8" t="s">
        <v>71</v>
      </c>
      <c r="C8" t="s">
        <v>0</v>
      </c>
      <c r="D8" s="1">
        <v>197.00000000000003</v>
      </c>
      <c r="E8" s="1">
        <v>172.55600000000004</v>
      </c>
      <c r="F8" s="1">
        <v>231.01600000000002</v>
      </c>
      <c r="G8" s="1">
        <v>209.78400000000002</v>
      </c>
      <c r="H8" s="1">
        <v>236.34800000000004</v>
      </c>
      <c r="I8" s="1">
        <v>274.66300000000001</v>
      </c>
      <c r="J8" s="18"/>
      <c r="K8" s="1">
        <v>223.33013871168239</v>
      </c>
      <c r="L8" s="1">
        <v>349.64301317398827</v>
      </c>
      <c r="M8" s="1">
        <v>699.77869539095263</v>
      </c>
      <c r="N8" s="1">
        <v>1609.4674151118249</v>
      </c>
      <c r="O8" s="1">
        <v>3269.5610560155469</v>
      </c>
      <c r="P8" s="1">
        <v>5410.5967502463191</v>
      </c>
      <c r="Q8" s="1">
        <v>7592.65588353774</v>
      </c>
      <c r="S8" s="1">
        <v>223.33013871168239</v>
      </c>
      <c r="T8" s="1">
        <v>370.24573352410943</v>
      </c>
      <c r="U8" s="1">
        <v>873.43071631412965</v>
      </c>
      <c r="V8" s="1">
        <v>1966.8248938911561</v>
      </c>
      <c r="W8" s="1">
        <v>3563.070867027775</v>
      </c>
      <c r="X8" s="1">
        <v>5237.3629278173121</v>
      </c>
      <c r="Y8" s="1">
        <v>6159.2904178785602</v>
      </c>
      <c r="Z8" s="77">
        <f t="shared" si="0"/>
        <v>2757.9306820877232</v>
      </c>
    </row>
    <row r="9" spans="1:26" x14ac:dyDescent="0.25">
      <c r="B9" s="60" t="s">
        <v>72</v>
      </c>
      <c r="C9" s="60" t="s">
        <v>0</v>
      </c>
      <c r="D9" s="39">
        <v>129.00000000000003</v>
      </c>
      <c r="E9" s="39">
        <v>117.67700000000001</v>
      </c>
      <c r="F9" s="39">
        <v>96.381000000000014</v>
      </c>
      <c r="G9" s="39">
        <v>95.751000000000019</v>
      </c>
      <c r="H9" s="39">
        <v>91.435000000000002</v>
      </c>
      <c r="I9" s="39">
        <v>84.616</v>
      </c>
      <c r="J9" s="76"/>
      <c r="K9" s="39">
        <v>95.751000000000019</v>
      </c>
      <c r="L9" s="39">
        <v>96.934709180326493</v>
      </c>
      <c r="M9" s="39">
        <v>101.84191077687626</v>
      </c>
      <c r="N9" s="39">
        <v>53.743611111111115</v>
      </c>
      <c r="O9" s="39">
        <v>58.8825</v>
      </c>
      <c r="P9" s="39">
        <v>62.771388888888893</v>
      </c>
      <c r="Q9" s="39">
        <v>66.660277777777779</v>
      </c>
      <c r="R9" s="60"/>
      <c r="S9" s="39">
        <v>95.751000000000019</v>
      </c>
      <c r="T9" s="39">
        <v>108.11879676972724</v>
      </c>
      <c r="U9" s="39">
        <v>143.3959336055328</v>
      </c>
      <c r="V9" s="39">
        <v>132.61623700478663</v>
      </c>
      <c r="W9" s="39">
        <v>110.96987373737376</v>
      </c>
      <c r="X9" s="39">
        <v>115.73098484848484</v>
      </c>
      <c r="Y9" s="39">
        <v>120.74209595959597</v>
      </c>
      <c r="Z9" s="78">
        <f t="shared" si="0"/>
        <v>126.10008872972183</v>
      </c>
    </row>
    <row r="10" spans="1:26" x14ac:dyDescent="0.25">
      <c r="B10" s="3" t="s">
        <v>77</v>
      </c>
      <c r="C10" s="3" t="s">
        <v>0</v>
      </c>
      <c r="D10" s="5">
        <f t="shared" ref="D10" si="1">SUM(D5:D9)</f>
        <v>12872.000000000002</v>
      </c>
      <c r="E10" s="5">
        <f t="shared" ref="E10" si="2">SUM(E5:E9)</f>
        <v>12062.486000000001</v>
      </c>
      <c r="F10" s="5">
        <f t="shared" ref="F10" si="3">SUM(F5:F9)</f>
        <v>13775.681</v>
      </c>
      <c r="G10" s="5">
        <f t="shared" ref="G10" si="4">SUM(G5:G9)</f>
        <v>13046.905000000001</v>
      </c>
      <c r="H10" s="5">
        <f t="shared" ref="H10" si="5">SUM(H5:H9)</f>
        <v>13550.047999999999</v>
      </c>
      <c r="I10" s="5">
        <f t="shared" ref="I10" si="6">SUM(I5:I9)</f>
        <v>13127.705000000002</v>
      </c>
      <c r="J10" s="20"/>
      <c r="K10" s="5">
        <f t="shared" ref="K10" si="7">SUM(K5:K9)</f>
        <v>13159.238466979446</v>
      </c>
      <c r="L10" s="5">
        <f t="shared" ref="L10" si="8">SUM(L5:L9)</f>
        <v>13451.093462210312</v>
      </c>
      <c r="M10" s="5">
        <f t="shared" ref="M10" si="9">SUM(M5:M9)</f>
        <v>14598.3766958166</v>
      </c>
      <c r="N10" s="5">
        <f t="shared" ref="N10" si="10">SUM(N5:N9)</f>
        <v>16284.483033813187</v>
      </c>
      <c r="O10" s="5">
        <f t="shared" ref="O10" si="11">SUM(O5:O9)</f>
        <v>18538.059754989255</v>
      </c>
      <c r="P10" s="5">
        <f t="shared" ref="P10" si="12">SUM(P5:P9)</f>
        <v>21122.028343797414</v>
      </c>
      <c r="Q10" s="5">
        <f t="shared" ref="Q10" si="13">SUM(Q5:Q9)</f>
        <v>23782.705357251427</v>
      </c>
      <c r="R10" s="1"/>
      <c r="S10" s="5">
        <f>SUM(S5:S9)</f>
        <v>13158.802955310677</v>
      </c>
      <c r="T10" s="5">
        <f t="shared" ref="T10:Y10" si="14">SUM(T5:T9)</f>
        <v>13556.526653004385</v>
      </c>
      <c r="U10" s="5">
        <f t="shared" si="14"/>
        <v>14863.282303074995</v>
      </c>
      <c r="V10" s="5">
        <f t="shared" si="14"/>
        <v>17028.981889757706</v>
      </c>
      <c r="W10" s="5">
        <f t="shared" si="14"/>
        <v>19031.558457804258</v>
      </c>
      <c r="X10" s="5">
        <f t="shared" si="14"/>
        <v>20828.410086698146</v>
      </c>
      <c r="Y10" s="5">
        <f t="shared" si="14"/>
        <v>21896.145109403409</v>
      </c>
      <c r="Z10" s="79">
        <f t="shared" si="0"/>
        <v>166.39921719145801</v>
      </c>
    </row>
    <row r="12" spans="1:26" s="3" customFormat="1" x14ac:dyDescent="0.25">
      <c r="B12" s="3" t="s">
        <v>75</v>
      </c>
      <c r="K12" s="5">
        <v>873.18250687894056</v>
      </c>
      <c r="L12" s="5">
        <v>892.94937465431781</v>
      </c>
      <c r="M12" s="5">
        <v>957.89513046282718</v>
      </c>
      <c r="N12" s="5">
        <v>1065.530399920958</v>
      </c>
      <c r="O12" s="5">
        <v>1165.0584553528715</v>
      </c>
      <c r="P12" s="5">
        <v>1254.3619813088978</v>
      </c>
      <c r="Q12" s="5">
        <v>1307.4284119373494</v>
      </c>
      <c r="S12" s="5">
        <v>873.18250687894056</v>
      </c>
      <c r="T12" s="5">
        <v>892.91363887174066</v>
      </c>
      <c r="U12" s="5">
        <v>957.79749628389891</v>
      </c>
      <c r="V12" s="5">
        <v>1063.9469504686444</v>
      </c>
      <c r="W12" s="5">
        <v>1162.7678654741171</v>
      </c>
      <c r="X12" s="5">
        <v>1252.4575904257506</v>
      </c>
      <c r="Y12" s="5">
        <v>1305.7210850273723</v>
      </c>
    </row>
    <row r="13" spans="1:26" x14ac:dyDescent="0.25">
      <c r="J13" t="s">
        <v>144</v>
      </c>
      <c r="K13" s="58">
        <v>386</v>
      </c>
      <c r="L13" s="58">
        <f>L12*$K$14</f>
        <v>394.73816287109088</v>
      </c>
      <c r="M13" s="58">
        <f t="shared" ref="M13:Q13" si="15">M12*$K$14</f>
        <v>423.4481536743769</v>
      </c>
      <c r="N13" s="58">
        <f t="shared" si="15"/>
        <v>471.02951688714069</v>
      </c>
      <c r="O13" s="58">
        <f t="shared" si="15"/>
        <v>515.02699633051316</v>
      </c>
      <c r="P13" s="58">
        <f t="shared" si="15"/>
        <v>554.50460925503012</v>
      </c>
      <c r="Q13" s="58">
        <f t="shared" si="15"/>
        <v>577.96321276713888</v>
      </c>
    </row>
    <row r="14" spans="1:26" x14ac:dyDescent="0.25">
      <c r="K14">
        <f>K13/K12</f>
        <v>0.44206107767744784</v>
      </c>
    </row>
    <row r="22" spans="2:28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4" spans="2:28" x14ac:dyDescent="0.25">
      <c r="C24" s="116">
        <v>2025</v>
      </c>
      <c r="D24" s="116">
        <v>2026</v>
      </c>
      <c r="E24" s="116">
        <v>2027</v>
      </c>
      <c r="F24" s="116">
        <v>2028</v>
      </c>
      <c r="G24" s="116">
        <v>2029</v>
      </c>
      <c r="H24" s="116">
        <v>2030</v>
      </c>
      <c r="I24" s="116">
        <v>2031</v>
      </c>
      <c r="J24" s="116">
        <v>2032</v>
      </c>
      <c r="K24" s="116">
        <v>2033</v>
      </c>
      <c r="L24" s="116">
        <v>2034</v>
      </c>
      <c r="M24" s="116">
        <v>2035</v>
      </c>
      <c r="N24" s="116">
        <v>2036</v>
      </c>
      <c r="O24" s="116">
        <v>2037</v>
      </c>
      <c r="P24" s="116">
        <v>2038</v>
      </c>
      <c r="Q24" s="116">
        <v>2039</v>
      </c>
      <c r="R24" s="116">
        <v>2040</v>
      </c>
      <c r="S24" s="116">
        <v>2041</v>
      </c>
      <c r="T24" s="116">
        <v>2042</v>
      </c>
      <c r="U24" s="116">
        <v>2043</v>
      </c>
      <c r="V24" s="116">
        <v>2044</v>
      </c>
      <c r="W24" s="116">
        <v>2045</v>
      </c>
      <c r="X24" s="116">
        <v>2046</v>
      </c>
      <c r="Y24" s="116">
        <v>2047</v>
      </c>
      <c r="Z24" s="116">
        <v>2048</v>
      </c>
      <c r="AA24" s="116">
        <v>2049</v>
      </c>
      <c r="AB24" s="116">
        <v>2050</v>
      </c>
    </row>
    <row r="25" spans="2:28" x14ac:dyDescent="0.25">
      <c r="B25" s="3" t="s">
        <v>137</v>
      </c>
      <c r="C25" s="115">
        <f>L10</f>
        <v>13451.093462210312</v>
      </c>
      <c r="D25" s="115">
        <f>($H25-$C25)/5*(D$24-$C$24)+$C25</f>
        <v>13680.550108931569</v>
      </c>
      <c r="E25" s="115">
        <f t="shared" ref="D25:G29" si="16">($H25-$C25)/5*(E$24-$C$24)+$C25</f>
        <v>13910.006755652827</v>
      </c>
      <c r="F25" s="115">
        <f t="shared" si="16"/>
        <v>14139.463402374085</v>
      </c>
      <c r="G25" s="115">
        <f t="shared" si="16"/>
        <v>14368.920049095343</v>
      </c>
      <c r="H25" s="115">
        <f>M10</f>
        <v>14598.3766958166</v>
      </c>
      <c r="I25" s="115">
        <f t="shared" ref="I25:L29" si="17">($M25-$H25)/5*(I$24-$H$24)+$H25</f>
        <v>14935.597963415918</v>
      </c>
      <c r="J25" s="115">
        <f t="shared" si="17"/>
        <v>15272.819231015235</v>
      </c>
      <c r="K25" s="115">
        <f t="shared" si="17"/>
        <v>15610.040498614551</v>
      </c>
      <c r="L25" s="115">
        <f t="shared" si="17"/>
        <v>15947.261766213869</v>
      </c>
      <c r="M25" s="115">
        <f>N10</f>
        <v>16284.483033813187</v>
      </c>
      <c r="N25" s="115">
        <f t="shared" ref="N25:Q29" si="18">($R25-$M25)/5*(N$24-$M$24)+$M25</f>
        <v>16735.198378048401</v>
      </c>
      <c r="O25" s="115">
        <f t="shared" si="18"/>
        <v>17185.913722283614</v>
      </c>
      <c r="P25" s="115">
        <f t="shared" si="18"/>
        <v>17636.629066518828</v>
      </c>
      <c r="Q25" s="115">
        <f t="shared" si="18"/>
        <v>18087.344410754042</v>
      </c>
      <c r="R25" s="115">
        <f>O10</f>
        <v>18538.059754989255</v>
      </c>
      <c r="S25" s="115">
        <f t="shared" ref="S25:V29" si="19">($W25-$R25)/5*(S$24-$R$24)+$R25</f>
        <v>19054.853472750889</v>
      </c>
      <c r="T25" s="115">
        <f t="shared" si="19"/>
        <v>19571.647190512518</v>
      </c>
      <c r="U25" s="115">
        <f t="shared" si="19"/>
        <v>20088.440908274151</v>
      </c>
      <c r="V25" s="115">
        <f t="shared" si="19"/>
        <v>20605.234626035781</v>
      </c>
      <c r="W25" s="115">
        <f>P10</f>
        <v>21122.028343797414</v>
      </c>
      <c r="X25" s="115">
        <f t="shared" ref="X25:AA29" si="20">($AB25-$W25)/5*(X$24-$W$24)+$W25</f>
        <v>21654.163746488215</v>
      </c>
      <c r="Y25" s="115">
        <f t="shared" si="20"/>
        <v>22186.29914917902</v>
      </c>
      <c r="Z25" s="115">
        <f t="shared" si="20"/>
        <v>22718.434551869821</v>
      </c>
      <c r="AA25" s="115">
        <f t="shared" si="20"/>
        <v>23250.569954560626</v>
      </c>
      <c r="AB25" s="115">
        <f>Q10</f>
        <v>23782.705357251427</v>
      </c>
    </row>
    <row r="26" spans="2:28" x14ac:dyDescent="0.25">
      <c r="B26" s="3" t="s">
        <v>136</v>
      </c>
      <c r="C26" s="115">
        <f>T10</f>
        <v>13556.526653004385</v>
      </c>
      <c r="D26" s="115">
        <f t="shared" si="16"/>
        <v>13817.877783018506</v>
      </c>
      <c r="E26" s="115">
        <f t="shared" si="16"/>
        <v>14079.228913032628</v>
      </c>
      <c r="F26" s="115">
        <f t="shared" si="16"/>
        <v>14340.580043046752</v>
      </c>
      <c r="G26" s="115">
        <f t="shared" si="16"/>
        <v>14601.931173060873</v>
      </c>
      <c r="H26" s="115">
        <f>U10</f>
        <v>14863.282303074995</v>
      </c>
      <c r="I26" s="115">
        <f t="shared" si="17"/>
        <v>15296.422220411538</v>
      </c>
      <c r="J26" s="115">
        <f t="shared" si="17"/>
        <v>15729.56213774808</v>
      </c>
      <c r="K26" s="115">
        <f t="shared" si="17"/>
        <v>16162.702055084621</v>
      </c>
      <c r="L26" s="115">
        <f t="shared" si="17"/>
        <v>16595.841972421164</v>
      </c>
      <c r="M26" s="115">
        <f>V10</f>
        <v>17028.981889757706</v>
      </c>
      <c r="N26" s="115">
        <f t="shared" si="18"/>
        <v>17429.497203367016</v>
      </c>
      <c r="O26" s="115">
        <f t="shared" si="18"/>
        <v>17830.012516976327</v>
      </c>
      <c r="P26" s="115">
        <f t="shared" si="18"/>
        <v>18230.527830585637</v>
      </c>
      <c r="Q26" s="115">
        <f t="shared" si="18"/>
        <v>18631.043144194948</v>
      </c>
      <c r="R26" s="115">
        <f>W10</f>
        <v>19031.558457804258</v>
      </c>
      <c r="S26" s="115">
        <f t="shared" si="19"/>
        <v>19390.928783583036</v>
      </c>
      <c r="T26" s="115">
        <f t="shared" si="19"/>
        <v>19750.299109361815</v>
      </c>
      <c r="U26" s="115">
        <f t="shared" si="19"/>
        <v>20109.669435140589</v>
      </c>
      <c r="V26" s="115">
        <f t="shared" si="19"/>
        <v>20469.039760919368</v>
      </c>
      <c r="W26" s="115">
        <f>X10</f>
        <v>20828.410086698146</v>
      </c>
      <c r="X26" s="115">
        <f t="shared" si="20"/>
        <v>21041.957091239197</v>
      </c>
      <c r="Y26" s="115">
        <f t="shared" si="20"/>
        <v>21255.504095780252</v>
      </c>
      <c r="Z26" s="115">
        <f t="shared" si="20"/>
        <v>21469.051100321303</v>
      </c>
      <c r="AA26" s="115">
        <f t="shared" si="20"/>
        <v>21682.598104862358</v>
      </c>
      <c r="AB26" s="115">
        <f>Y10</f>
        <v>21896.145109403409</v>
      </c>
    </row>
    <row r="27" spans="2:28" x14ac:dyDescent="0.25">
      <c r="B27" t="s">
        <v>138</v>
      </c>
      <c r="C27">
        <v>369.52670369358225</v>
      </c>
      <c r="D27">
        <v>469.9146121374979</v>
      </c>
      <c r="E27">
        <v>570.30252058141355</v>
      </c>
      <c r="F27">
        <v>670.69042902532908</v>
      </c>
      <c r="G27">
        <v>771.07833746924473</v>
      </c>
      <c r="H27">
        <v>871.46624591316038</v>
      </c>
      <c r="I27">
        <v>1084.16594551957</v>
      </c>
      <c r="J27">
        <v>1296.8656451259797</v>
      </c>
      <c r="K27">
        <v>1509.5653447323893</v>
      </c>
      <c r="L27">
        <v>1722.2650443387988</v>
      </c>
      <c r="M27">
        <v>1934.9647439452085</v>
      </c>
      <c r="N27">
        <v>2251.3683030536558</v>
      </c>
      <c r="O27">
        <v>2567.7718621621034</v>
      </c>
      <c r="P27">
        <v>2884.1754212705505</v>
      </c>
      <c r="Q27">
        <v>3200.5789803789976</v>
      </c>
      <c r="R27">
        <v>3516.9825394874451</v>
      </c>
      <c r="S27">
        <v>3853.3950723520206</v>
      </c>
      <c r="T27">
        <v>4189.8076052165961</v>
      </c>
      <c r="U27">
        <v>4526.2201380811712</v>
      </c>
      <c r="V27">
        <v>4862.6326709457462</v>
      </c>
      <c r="W27">
        <v>5199.0452038103222</v>
      </c>
      <c r="X27">
        <v>5384.2237157991121</v>
      </c>
      <c r="Y27">
        <v>5569.4022277879021</v>
      </c>
      <c r="Z27">
        <v>5754.580739776693</v>
      </c>
      <c r="AA27">
        <v>5939.759251765483</v>
      </c>
      <c r="AB27">
        <v>6124.937763754273</v>
      </c>
    </row>
    <row r="28" spans="2:28" x14ac:dyDescent="0.25">
      <c r="B28" t="s">
        <v>139</v>
      </c>
      <c r="C28" s="1">
        <v>1402.5421172534973</v>
      </c>
      <c r="D28" s="1">
        <v>1492.355874445514</v>
      </c>
      <c r="E28" s="1">
        <v>1582.169631637531</v>
      </c>
      <c r="F28" s="1">
        <v>1671.9833888295479</v>
      </c>
      <c r="G28" s="1">
        <v>1761.7971460215649</v>
      </c>
      <c r="H28" s="1">
        <v>1851.6109032135819</v>
      </c>
      <c r="I28" s="1">
        <v>1904.2862028093509</v>
      </c>
      <c r="J28" s="1">
        <v>1956.96150240512</v>
      </c>
      <c r="K28" s="1">
        <v>2009.636802000889</v>
      </c>
      <c r="L28" s="1">
        <v>2062.3121015966581</v>
      </c>
      <c r="M28" s="1">
        <v>2114.9874011924271</v>
      </c>
      <c r="N28" s="1">
        <v>2126.2078182254199</v>
      </c>
      <c r="O28" s="1">
        <v>2137.4282352584132</v>
      </c>
      <c r="P28" s="1">
        <v>2148.6486522914061</v>
      </c>
      <c r="Q28" s="1">
        <v>2159.8690693243993</v>
      </c>
      <c r="R28" s="1">
        <v>2171.0894863573922</v>
      </c>
      <c r="S28" s="1">
        <v>2158.603165360249</v>
      </c>
      <c r="T28" s="1">
        <v>2146.1168443631054</v>
      </c>
      <c r="U28" s="1">
        <v>2133.6305233659618</v>
      </c>
      <c r="V28" s="1">
        <v>2121.1442023688182</v>
      </c>
      <c r="W28" s="1">
        <v>2108.6578813716751</v>
      </c>
      <c r="X28" s="1">
        <v>2087.4193837630146</v>
      </c>
      <c r="Y28" s="1">
        <v>2066.180886154355</v>
      </c>
      <c r="Z28" s="1">
        <v>2044.9423885456947</v>
      </c>
      <c r="AA28" s="1">
        <v>2023.7038909370349</v>
      </c>
      <c r="AB28" s="1">
        <v>2002.4653933283748</v>
      </c>
    </row>
    <row r="29" spans="2:28" x14ac:dyDescent="0.25">
      <c r="B29" s="87" t="s">
        <v>142</v>
      </c>
      <c r="C29" s="5">
        <f>K13</f>
        <v>386</v>
      </c>
      <c r="D29" s="115">
        <f t="shared" si="16"/>
        <v>387.74763257421819</v>
      </c>
      <c r="E29" s="115">
        <f t="shared" si="16"/>
        <v>389.49526514843637</v>
      </c>
      <c r="F29" s="115">
        <f t="shared" si="16"/>
        <v>391.2428977226545</v>
      </c>
      <c r="G29" s="115">
        <f t="shared" si="16"/>
        <v>392.99053029687269</v>
      </c>
      <c r="H29" s="5">
        <f>L13</f>
        <v>394.73816287109088</v>
      </c>
      <c r="I29" s="115">
        <f t="shared" si="17"/>
        <v>400.48016103174808</v>
      </c>
      <c r="J29" s="115">
        <f t="shared" si="17"/>
        <v>406.22215919240529</v>
      </c>
      <c r="K29" s="115">
        <f t="shared" si="17"/>
        <v>411.96415735306249</v>
      </c>
      <c r="L29" s="115">
        <f t="shared" si="17"/>
        <v>417.70615551371969</v>
      </c>
      <c r="M29" s="5">
        <f>M13</f>
        <v>423.4481536743769</v>
      </c>
      <c r="N29" s="115">
        <f t="shared" si="18"/>
        <v>441.76392220560416</v>
      </c>
      <c r="O29" s="115">
        <f t="shared" si="18"/>
        <v>460.07969073683142</v>
      </c>
      <c r="P29" s="115">
        <f t="shared" si="18"/>
        <v>478.39545926805863</v>
      </c>
      <c r="Q29" s="115">
        <f t="shared" si="18"/>
        <v>496.71122779928589</v>
      </c>
      <c r="R29" s="5">
        <f>O13</f>
        <v>515.02699633051316</v>
      </c>
      <c r="S29" s="115">
        <f t="shared" si="19"/>
        <v>522.9225189154165</v>
      </c>
      <c r="T29" s="115">
        <f t="shared" si="19"/>
        <v>530.81804150031996</v>
      </c>
      <c r="U29" s="115">
        <f t="shared" si="19"/>
        <v>538.71356408522331</v>
      </c>
      <c r="V29" s="115">
        <f t="shared" si="19"/>
        <v>546.60908667012677</v>
      </c>
      <c r="W29" s="5">
        <f>P13</f>
        <v>554.50460925503012</v>
      </c>
      <c r="X29" s="115">
        <f t="shared" si="20"/>
        <v>559.19632995745189</v>
      </c>
      <c r="Y29" s="115">
        <f t="shared" si="20"/>
        <v>563.88805065987367</v>
      </c>
      <c r="Z29" s="115">
        <f t="shared" si="20"/>
        <v>568.57977136229533</v>
      </c>
      <c r="AA29" s="115">
        <f t="shared" si="20"/>
        <v>573.27149206471711</v>
      </c>
      <c r="AB29" s="5">
        <f>Q13</f>
        <v>577.96321276713888</v>
      </c>
    </row>
    <row r="30" spans="2:28" x14ac:dyDescent="0.25">
      <c r="B30" t="s">
        <v>145</v>
      </c>
      <c r="C30" s="115">
        <f>C25-C27-C28-C29</f>
        <v>11293.024641263233</v>
      </c>
      <c r="D30" s="115">
        <f t="shared" ref="D30:AB30" si="21">D25-D27-D28-D29</f>
        <v>11330.531989774339</v>
      </c>
      <c r="E30" s="115">
        <f t="shared" si="21"/>
        <v>11368.039338285445</v>
      </c>
      <c r="F30" s="115">
        <f t="shared" si="21"/>
        <v>11405.546686796553</v>
      </c>
      <c r="G30" s="115">
        <f t="shared" si="21"/>
        <v>11443.054035307659</v>
      </c>
      <c r="H30" s="115">
        <f t="shared" si="21"/>
        <v>11480.561383818767</v>
      </c>
      <c r="I30" s="115">
        <f t="shared" si="21"/>
        <v>11546.665654055249</v>
      </c>
      <c r="J30" s="115">
        <f t="shared" si="21"/>
        <v>11612.769924291732</v>
      </c>
      <c r="K30" s="115">
        <f t="shared" si="21"/>
        <v>11678.874194528211</v>
      </c>
      <c r="L30" s="115">
        <f t="shared" si="21"/>
        <v>11744.978464764692</v>
      </c>
      <c r="M30" s="115">
        <f t="shared" si="21"/>
        <v>11811.082735001173</v>
      </c>
      <c r="N30" s="115">
        <f t="shared" si="21"/>
        <v>11915.858334563722</v>
      </c>
      <c r="O30" s="115">
        <f t="shared" si="21"/>
        <v>12020.633934126268</v>
      </c>
      <c r="P30" s="115">
        <f t="shared" si="21"/>
        <v>12125.409533688813</v>
      </c>
      <c r="Q30" s="115">
        <f t="shared" si="21"/>
        <v>12230.18513325136</v>
      </c>
      <c r="R30" s="115">
        <f t="shared" si="21"/>
        <v>12334.960732813905</v>
      </c>
      <c r="S30" s="115">
        <f t="shared" si="21"/>
        <v>12519.932716123201</v>
      </c>
      <c r="T30" s="115">
        <f t="shared" si="21"/>
        <v>12704.904699432496</v>
      </c>
      <c r="U30" s="115">
        <f t="shared" si="21"/>
        <v>12889.876682741795</v>
      </c>
      <c r="V30" s="115">
        <f t="shared" si="21"/>
        <v>13074.84866605109</v>
      </c>
      <c r="W30" s="115">
        <f t="shared" si="21"/>
        <v>13259.820649360387</v>
      </c>
      <c r="X30" s="115">
        <f t="shared" si="21"/>
        <v>13623.324316968636</v>
      </c>
      <c r="Y30" s="115">
        <f t="shared" si="21"/>
        <v>13986.82798457689</v>
      </c>
      <c r="Z30" s="115">
        <f t="shared" si="21"/>
        <v>14350.331652185136</v>
      </c>
      <c r="AA30" s="115">
        <f t="shared" si="21"/>
        <v>14713.835319793388</v>
      </c>
      <c r="AB30" s="115">
        <f t="shared" si="21"/>
        <v>15077.338987401641</v>
      </c>
    </row>
    <row r="31" spans="2:28" x14ac:dyDescent="0.25">
      <c r="B31" t="s">
        <v>146</v>
      </c>
      <c r="C31" s="115">
        <f>C26-C27-C28-C29</f>
        <v>11398.457832057305</v>
      </c>
      <c r="D31" s="115">
        <f t="shared" ref="D31:AB31" si="22">D26-D27-D28-D29</f>
        <v>11467.859663861276</v>
      </c>
      <c r="E31" s="115">
        <f t="shared" si="22"/>
        <v>11537.261495665247</v>
      </c>
      <c r="F31" s="115">
        <f t="shared" si="22"/>
        <v>11606.663327469219</v>
      </c>
      <c r="G31" s="115">
        <f t="shared" si="22"/>
        <v>11676.06515927319</v>
      </c>
      <c r="H31" s="115">
        <f t="shared" si="22"/>
        <v>11745.466991077163</v>
      </c>
      <c r="I31" s="115">
        <f t="shared" si="22"/>
        <v>11907.489911050869</v>
      </c>
      <c r="J31" s="115">
        <f t="shared" si="22"/>
        <v>12069.512831024576</v>
      </c>
      <c r="K31" s="115">
        <f t="shared" si="22"/>
        <v>12231.53575099828</v>
      </c>
      <c r="L31" s="115">
        <f t="shared" si="22"/>
        <v>12393.558670971986</v>
      </c>
      <c r="M31" s="115">
        <f t="shared" si="22"/>
        <v>12555.581590945692</v>
      </c>
      <c r="N31" s="115">
        <f t="shared" si="22"/>
        <v>12610.157159882338</v>
      </c>
      <c r="O31" s="115">
        <f t="shared" si="22"/>
        <v>12664.732728818981</v>
      </c>
      <c r="P31" s="115">
        <f t="shared" si="22"/>
        <v>12719.308297755622</v>
      </c>
      <c r="Q31" s="115">
        <f t="shared" si="22"/>
        <v>12773.883866692266</v>
      </c>
      <c r="R31" s="115">
        <f t="shared" si="22"/>
        <v>12828.459435628907</v>
      </c>
      <c r="S31" s="115">
        <f t="shared" si="22"/>
        <v>12856.008026955349</v>
      </c>
      <c r="T31" s="115">
        <f t="shared" si="22"/>
        <v>12883.556618281793</v>
      </c>
      <c r="U31" s="115">
        <f t="shared" si="22"/>
        <v>12911.105209608233</v>
      </c>
      <c r="V31" s="115">
        <f t="shared" si="22"/>
        <v>12938.653800934677</v>
      </c>
      <c r="W31" s="115">
        <f t="shared" si="22"/>
        <v>12966.202392261119</v>
      </c>
      <c r="X31" s="115">
        <f t="shared" si="22"/>
        <v>13011.117661719618</v>
      </c>
      <c r="Y31" s="115">
        <f t="shared" si="22"/>
        <v>13056.032931178122</v>
      </c>
      <c r="Z31" s="115">
        <f t="shared" si="22"/>
        <v>13100.94820063662</v>
      </c>
      <c r="AA31" s="115">
        <f t="shared" si="22"/>
        <v>13145.863470095122</v>
      </c>
      <c r="AB31" s="115">
        <f t="shared" si="22"/>
        <v>13190.778739553622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5188-C37E-469D-8C30-EA0BFC26AC3D}">
  <dimension ref="A1:AX105"/>
  <sheetViews>
    <sheetView tabSelected="1" topLeftCell="A68" zoomScale="90" zoomScaleNormal="90" workbookViewId="0">
      <selection activeCell="B96" sqref="B96"/>
    </sheetView>
  </sheetViews>
  <sheetFormatPr defaultRowHeight="15" x14ac:dyDescent="0.25"/>
  <cols>
    <col min="2" max="2" width="11.28515625" customWidth="1"/>
    <col min="3" max="3" width="17.28515625" customWidth="1"/>
    <col min="4" max="23" width="13.85546875" bestFit="1" customWidth="1"/>
    <col min="24" max="24" width="9.28515625" customWidth="1"/>
    <col min="25" max="28" width="13.85546875" bestFit="1" customWidth="1"/>
    <col min="51" max="51" width="9.140625" customWidth="1"/>
    <col min="52" max="52" width="3" customWidth="1"/>
  </cols>
  <sheetData>
    <row r="1" spans="1:50" ht="23.25" x14ac:dyDescent="0.35">
      <c r="A1" s="13" t="s">
        <v>78</v>
      </c>
    </row>
    <row r="2" spans="1:50" ht="15.75" x14ac:dyDescent="0.25">
      <c r="B2" s="26" t="s">
        <v>11</v>
      </c>
    </row>
    <row r="3" spans="1:50" ht="18.75" x14ac:dyDescent="0.3">
      <c r="B3" s="72" t="s">
        <v>7</v>
      </c>
      <c r="AA3" s="137" t="s">
        <v>79</v>
      </c>
      <c r="AB3" s="137"/>
      <c r="AC3" s="137"/>
      <c r="AD3" s="138">
        <v>2030</v>
      </c>
      <c r="AE3" s="138"/>
      <c r="AF3" s="137">
        <v>2040</v>
      </c>
      <c r="AG3" s="137"/>
      <c r="AH3" s="137"/>
      <c r="AI3" s="139">
        <v>2050</v>
      </c>
      <c r="AJ3" s="139"/>
      <c r="AK3" s="139"/>
    </row>
    <row r="4" spans="1:50" ht="15.75" x14ac:dyDescent="0.25">
      <c r="C4" s="30" t="s">
        <v>80</v>
      </c>
      <c r="D4" s="61">
        <v>2010</v>
      </c>
      <c r="E4" s="61">
        <v>2011</v>
      </c>
      <c r="F4" s="61">
        <v>2012</v>
      </c>
      <c r="G4" s="61">
        <v>2013</v>
      </c>
      <c r="H4" s="61">
        <v>2014</v>
      </c>
      <c r="I4" s="61">
        <v>2015</v>
      </c>
      <c r="J4" s="61">
        <v>2016</v>
      </c>
      <c r="K4" s="61">
        <v>2017</v>
      </c>
      <c r="L4" s="61">
        <v>2018</v>
      </c>
      <c r="M4" s="61">
        <v>2019</v>
      </c>
      <c r="N4" s="61">
        <v>2020</v>
      </c>
      <c r="O4" s="61">
        <v>2021</v>
      </c>
      <c r="P4" s="61">
        <v>2022</v>
      </c>
      <c r="Q4" s="31">
        <v>2025</v>
      </c>
      <c r="R4" s="62">
        <v>2030</v>
      </c>
      <c r="S4" s="31">
        <v>2035</v>
      </c>
      <c r="T4" s="63">
        <v>2040</v>
      </c>
      <c r="U4" s="31">
        <v>2045</v>
      </c>
      <c r="V4" s="64">
        <v>2050</v>
      </c>
      <c r="Z4" s="30" t="s">
        <v>80</v>
      </c>
      <c r="AA4" s="31">
        <v>2020</v>
      </c>
      <c r="AB4" s="31">
        <v>2021</v>
      </c>
      <c r="AC4" s="31">
        <v>2022</v>
      </c>
      <c r="AD4" s="32" t="s">
        <v>7</v>
      </c>
      <c r="AE4" s="32" t="s">
        <v>41</v>
      </c>
      <c r="AF4" s="30" t="s">
        <v>7</v>
      </c>
      <c r="AG4" s="30" t="s">
        <v>81</v>
      </c>
      <c r="AH4" s="30" t="s">
        <v>82</v>
      </c>
      <c r="AI4" s="30" t="s">
        <v>7</v>
      </c>
      <c r="AJ4" s="30" t="s">
        <v>81</v>
      </c>
      <c r="AK4" s="30" t="s">
        <v>82</v>
      </c>
    </row>
    <row r="5" spans="1:50" x14ac:dyDescent="0.25">
      <c r="C5" s="33" t="s">
        <v>83</v>
      </c>
      <c r="D5" s="1">
        <v>12</v>
      </c>
      <c r="E5" s="1">
        <v>57</v>
      </c>
      <c r="F5" s="1">
        <v>142</v>
      </c>
      <c r="G5" s="1">
        <v>187</v>
      </c>
      <c r="H5" s="1">
        <v>223</v>
      </c>
      <c r="I5" s="1">
        <v>238</v>
      </c>
      <c r="J5" s="1">
        <v>233</v>
      </c>
      <c r="K5" s="1">
        <v>246.8</v>
      </c>
      <c r="L5" s="1">
        <v>246.8</v>
      </c>
      <c r="M5" s="1">
        <v>277.87700000000001</v>
      </c>
      <c r="N5" s="1">
        <v>369.78</v>
      </c>
      <c r="O5" s="1">
        <v>461.16399999999999</v>
      </c>
      <c r="P5" s="1">
        <v>708.42839399999673</v>
      </c>
      <c r="Q5" s="1">
        <v>1344.4283939999968</v>
      </c>
      <c r="R5" s="34">
        <v>1844.4283939999968</v>
      </c>
      <c r="S5" s="1">
        <v>2344.4283939999968</v>
      </c>
      <c r="T5" s="35">
        <v>2844.4283939999968</v>
      </c>
      <c r="U5" s="1">
        <v>3344.4283939999968</v>
      </c>
      <c r="V5" s="36">
        <v>3844.4283939999968</v>
      </c>
      <c r="Z5" s="33" t="s">
        <v>83</v>
      </c>
      <c r="AA5" s="1">
        <f t="shared" ref="AA5:AC10" si="0">N5</f>
        <v>369.78</v>
      </c>
      <c r="AB5" s="1">
        <f t="shared" si="0"/>
        <v>461.16399999999999</v>
      </c>
      <c r="AC5" s="1">
        <f t="shared" si="0"/>
        <v>708.42839399999673</v>
      </c>
      <c r="AD5" s="34">
        <f t="shared" ref="AD5:AD10" si="1">R5</f>
        <v>1844.4283939999968</v>
      </c>
      <c r="AE5" s="34">
        <f t="shared" ref="AE5:AE10" si="2">R24</f>
        <v>3454.4283939999968</v>
      </c>
      <c r="AF5" s="1">
        <f t="shared" ref="AF5:AF10" si="3">T5</f>
        <v>2844.4283939999968</v>
      </c>
      <c r="AG5" s="1">
        <f t="shared" ref="AG5:AG10" si="4">T24</f>
        <v>6954.4283939999968</v>
      </c>
      <c r="AH5" s="1">
        <f t="shared" ref="AH5:AH10" si="5">T43</f>
        <v>7954.4283939999968</v>
      </c>
      <c r="AI5" s="36">
        <f t="shared" ref="AI5:AI10" si="6">V5</f>
        <v>3844.4283939999968</v>
      </c>
      <c r="AJ5" s="36">
        <f t="shared" ref="AJ5:AJ10" si="7">V24</f>
        <v>7629.4283939999968</v>
      </c>
      <c r="AK5" s="36">
        <f t="shared" ref="AK5:AK10" si="8">V43</f>
        <v>11554.428393999997</v>
      </c>
    </row>
    <row r="6" spans="1:50" x14ac:dyDescent="0.25">
      <c r="C6" s="33" t="s">
        <v>84</v>
      </c>
      <c r="D6" s="1">
        <v>0</v>
      </c>
      <c r="E6" s="1">
        <v>0</v>
      </c>
      <c r="F6" s="1">
        <v>0</v>
      </c>
      <c r="G6" s="1">
        <v>4</v>
      </c>
      <c r="H6" s="1">
        <v>4</v>
      </c>
      <c r="I6" s="1">
        <v>5</v>
      </c>
      <c r="J6" s="1">
        <v>5</v>
      </c>
      <c r="K6" s="1">
        <v>5</v>
      </c>
      <c r="L6" s="1">
        <v>3.3</v>
      </c>
      <c r="M6" s="1">
        <v>3.3</v>
      </c>
      <c r="N6" s="1">
        <v>3.3</v>
      </c>
      <c r="O6" s="1">
        <v>3.3279999999999998</v>
      </c>
      <c r="P6" s="1">
        <v>3.3279999999999998</v>
      </c>
      <c r="Q6" s="1">
        <v>3.3</v>
      </c>
      <c r="R6" s="34">
        <v>5.8</v>
      </c>
      <c r="S6" s="1">
        <v>10.8</v>
      </c>
      <c r="T6" s="35">
        <v>15.8</v>
      </c>
      <c r="U6" s="1">
        <v>20.8</v>
      </c>
      <c r="V6" s="36">
        <v>25.8</v>
      </c>
      <c r="Z6" s="33" t="s">
        <v>84</v>
      </c>
      <c r="AA6" s="1">
        <f t="shared" si="0"/>
        <v>3.3</v>
      </c>
      <c r="AB6" s="1">
        <f t="shared" si="0"/>
        <v>3.3279999999999998</v>
      </c>
      <c r="AC6" s="1">
        <f t="shared" si="0"/>
        <v>3.3279999999999998</v>
      </c>
      <c r="AD6" s="34">
        <f t="shared" si="1"/>
        <v>5.8</v>
      </c>
      <c r="AE6" s="34">
        <f t="shared" si="2"/>
        <v>150</v>
      </c>
      <c r="AF6" s="1">
        <f t="shared" si="3"/>
        <v>15.8</v>
      </c>
      <c r="AG6" s="1">
        <f t="shared" si="4"/>
        <v>428</v>
      </c>
      <c r="AH6" s="1">
        <f t="shared" si="5"/>
        <v>528</v>
      </c>
      <c r="AI6" s="36">
        <f t="shared" si="6"/>
        <v>25.8</v>
      </c>
      <c r="AJ6" s="36">
        <f t="shared" si="7"/>
        <v>503</v>
      </c>
      <c r="AK6" s="36">
        <f t="shared" si="8"/>
        <v>1003</v>
      </c>
      <c r="AP6" s="1"/>
      <c r="AQ6" s="1"/>
      <c r="AR6" s="1"/>
    </row>
    <row r="7" spans="1:50" x14ac:dyDescent="0.25">
      <c r="C7" s="33" t="s">
        <v>85</v>
      </c>
      <c r="D7" s="1">
        <v>160</v>
      </c>
      <c r="E7" s="1">
        <v>159</v>
      </c>
      <c r="F7" s="1">
        <v>160</v>
      </c>
      <c r="G7" s="1">
        <v>161</v>
      </c>
      <c r="H7" s="1">
        <v>157</v>
      </c>
      <c r="I7" s="1">
        <v>157</v>
      </c>
      <c r="J7" s="1">
        <v>155</v>
      </c>
      <c r="K7" s="1">
        <v>154.62900000000002</v>
      </c>
      <c r="L7" s="1">
        <v>155.125</v>
      </c>
      <c r="M7" s="1">
        <v>162.46100000000001</v>
      </c>
      <c r="N7" s="1">
        <v>163.608</v>
      </c>
      <c r="O7" s="1">
        <v>163.80799999999999</v>
      </c>
      <c r="P7" s="1">
        <v>164.00799999999998</v>
      </c>
      <c r="Q7" s="1">
        <v>164.608</v>
      </c>
      <c r="R7" s="34">
        <v>165.608</v>
      </c>
      <c r="S7" s="1">
        <v>166.608</v>
      </c>
      <c r="T7" s="35">
        <v>167.608</v>
      </c>
      <c r="U7" s="1">
        <v>168.608</v>
      </c>
      <c r="V7" s="36">
        <v>169.608</v>
      </c>
      <c r="Z7" s="33" t="s">
        <v>85</v>
      </c>
      <c r="AA7" s="1">
        <f t="shared" si="0"/>
        <v>163.608</v>
      </c>
      <c r="AB7" s="1">
        <f t="shared" si="0"/>
        <v>163.80799999999999</v>
      </c>
      <c r="AC7" s="1">
        <f t="shared" si="0"/>
        <v>164.00799999999998</v>
      </c>
      <c r="AD7" s="34">
        <f t="shared" si="1"/>
        <v>165.608</v>
      </c>
      <c r="AE7" s="34">
        <f t="shared" si="2"/>
        <v>171.108</v>
      </c>
      <c r="AF7" s="1">
        <f t="shared" si="3"/>
        <v>167.608</v>
      </c>
      <c r="AG7" s="1">
        <f t="shared" si="4"/>
        <v>196.108</v>
      </c>
      <c r="AH7" s="1">
        <f t="shared" si="5"/>
        <v>196.108</v>
      </c>
      <c r="AI7" s="36">
        <f t="shared" si="6"/>
        <v>169.608</v>
      </c>
      <c r="AJ7" s="36">
        <f t="shared" si="7"/>
        <v>213.608</v>
      </c>
      <c r="AK7" s="36">
        <f t="shared" si="8"/>
        <v>213.608</v>
      </c>
    </row>
    <row r="8" spans="1:50" x14ac:dyDescent="0.25">
      <c r="C8" s="33" t="s">
        <v>86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15.806340407275068</v>
      </c>
      <c r="O8" s="1">
        <v>15.806340407275068</v>
      </c>
      <c r="P8" s="1">
        <v>15.806340407275068</v>
      </c>
      <c r="Q8" s="1">
        <v>17.60634040727507</v>
      </c>
      <c r="R8" s="34">
        <v>19.106340407275074</v>
      </c>
      <c r="S8" s="1">
        <v>3.8</v>
      </c>
      <c r="T8" s="35">
        <v>4.3</v>
      </c>
      <c r="U8" s="1">
        <v>4.8</v>
      </c>
      <c r="V8" s="36">
        <v>5.3</v>
      </c>
      <c r="Z8" s="33" t="s">
        <v>86</v>
      </c>
      <c r="AA8" s="1">
        <f t="shared" si="0"/>
        <v>15.806340407275068</v>
      </c>
      <c r="AB8" s="1">
        <f t="shared" si="0"/>
        <v>15.806340407275068</v>
      </c>
      <c r="AC8" s="1">
        <f t="shared" si="0"/>
        <v>15.806340407275068</v>
      </c>
      <c r="AD8" s="34">
        <f t="shared" si="1"/>
        <v>19.106340407275074</v>
      </c>
      <c r="AE8" s="34">
        <f t="shared" si="2"/>
        <v>46.834322213642842</v>
      </c>
      <c r="AF8" s="1">
        <f t="shared" si="3"/>
        <v>4.3</v>
      </c>
      <c r="AG8" s="1">
        <f t="shared" si="4"/>
        <v>53.307519168291094</v>
      </c>
      <c r="AH8" s="1">
        <f t="shared" si="5"/>
        <v>53.307519168291094</v>
      </c>
      <c r="AI8" s="36">
        <f t="shared" si="6"/>
        <v>5.3</v>
      </c>
      <c r="AJ8" s="36">
        <f t="shared" si="7"/>
        <v>58.307519168291094</v>
      </c>
      <c r="AK8" s="36">
        <f t="shared" si="8"/>
        <v>58.307519168291094</v>
      </c>
    </row>
    <row r="9" spans="1:50" x14ac:dyDescent="0.25">
      <c r="C9" s="33" t="s">
        <v>87</v>
      </c>
      <c r="D9" s="1">
        <v>18.142000000000003</v>
      </c>
      <c r="E9" s="1">
        <v>28.986000000000004</v>
      </c>
      <c r="F9" s="1">
        <v>34.542999999999999</v>
      </c>
      <c r="G9" s="1">
        <v>33.555999999999997</v>
      </c>
      <c r="H9" s="1">
        <v>33.566999999999993</v>
      </c>
      <c r="I9" s="1">
        <v>33.640999999999998</v>
      </c>
      <c r="J9" s="1">
        <v>33.640999999999998</v>
      </c>
      <c r="K9" s="1">
        <v>31.400999999999996</v>
      </c>
      <c r="L9" s="1">
        <v>28.682765713626928</v>
      </c>
      <c r="M9" s="1">
        <v>22.772784251786945</v>
      </c>
      <c r="N9" s="1">
        <v>19.612000000000002</v>
      </c>
      <c r="O9" s="1">
        <v>19.612000000000002</v>
      </c>
      <c r="P9" s="1">
        <v>19.612000000000002</v>
      </c>
      <c r="Q9" s="1">
        <v>19.512</v>
      </c>
      <c r="R9" s="34">
        <v>19.362000000000002</v>
      </c>
      <c r="S9" s="1">
        <v>19.112000000000002</v>
      </c>
      <c r="T9" s="37">
        <v>18.762</v>
      </c>
      <c r="U9" s="1">
        <v>18.312000000000001</v>
      </c>
      <c r="V9" s="36">
        <v>17.562000000000001</v>
      </c>
      <c r="Z9" s="33" t="s">
        <v>87</v>
      </c>
      <c r="AA9" s="1">
        <f t="shared" si="0"/>
        <v>19.612000000000002</v>
      </c>
      <c r="AB9" s="1">
        <f t="shared" si="0"/>
        <v>19.612000000000002</v>
      </c>
      <c r="AC9" s="1">
        <f t="shared" si="0"/>
        <v>19.612000000000002</v>
      </c>
      <c r="AD9" s="34">
        <f t="shared" si="1"/>
        <v>19.362000000000002</v>
      </c>
      <c r="AE9" s="34">
        <f t="shared" si="2"/>
        <v>21.026362077991898</v>
      </c>
      <c r="AF9" s="1">
        <f t="shared" si="3"/>
        <v>18.762</v>
      </c>
      <c r="AG9" s="1">
        <f t="shared" si="4"/>
        <v>26.815728947872667</v>
      </c>
      <c r="AH9" s="1">
        <f t="shared" si="5"/>
        <v>26.815728947872667</v>
      </c>
      <c r="AI9" s="36">
        <f t="shared" si="6"/>
        <v>17.562000000000001</v>
      </c>
      <c r="AJ9" s="36">
        <f t="shared" si="7"/>
        <v>40.292467731276091</v>
      </c>
      <c r="AK9" s="36">
        <f t="shared" si="8"/>
        <v>40.292467731276091</v>
      </c>
    </row>
    <row r="10" spans="1:50" x14ac:dyDescent="0.25">
      <c r="C10" s="38" t="s">
        <v>98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68">
        <v>0.05</v>
      </c>
      <c r="R10" s="69">
        <v>0.05</v>
      </c>
      <c r="S10" s="68">
        <v>0.05</v>
      </c>
      <c r="T10" s="70">
        <v>0.05</v>
      </c>
      <c r="U10" s="68">
        <v>0.05</v>
      </c>
      <c r="V10" s="71">
        <v>0.05</v>
      </c>
      <c r="Z10" s="38" t="s">
        <v>88</v>
      </c>
      <c r="AA10" s="39">
        <f t="shared" si="0"/>
        <v>0</v>
      </c>
      <c r="AB10" s="39">
        <f t="shared" si="0"/>
        <v>0</v>
      </c>
      <c r="AC10" s="39">
        <f t="shared" si="0"/>
        <v>0</v>
      </c>
      <c r="AD10" s="40">
        <f t="shared" si="1"/>
        <v>0.05</v>
      </c>
      <c r="AE10" s="40">
        <f t="shared" si="2"/>
        <v>11</v>
      </c>
      <c r="AF10" s="39">
        <f t="shared" si="3"/>
        <v>0.05</v>
      </c>
      <c r="AG10" s="39">
        <f t="shared" si="4"/>
        <v>30</v>
      </c>
      <c r="AH10" s="39">
        <f t="shared" si="5"/>
        <v>30</v>
      </c>
      <c r="AI10" s="41">
        <f t="shared" si="6"/>
        <v>0.05</v>
      </c>
      <c r="AJ10" s="41">
        <f t="shared" si="7"/>
        <v>50</v>
      </c>
      <c r="AK10" s="41">
        <f t="shared" si="8"/>
        <v>50</v>
      </c>
    </row>
    <row r="11" spans="1:50" ht="15.75" x14ac:dyDescent="0.25">
      <c r="C11" s="42" t="s">
        <v>42</v>
      </c>
      <c r="D11" s="43">
        <v>190.142</v>
      </c>
      <c r="E11" s="43">
        <v>244.98599999999999</v>
      </c>
      <c r="F11" s="43">
        <v>336.54300000000001</v>
      </c>
      <c r="G11" s="43">
        <v>385.55599999999998</v>
      </c>
      <c r="H11" s="43">
        <v>417.56700000000001</v>
      </c>
      <c r="I11" s="43">
        <v>433.64100000000002</v>
      </c>
      <c r="J11" s="43">
        <v>426.64100000000002</v>
      </c>
      <c r="K11" s="43">
        <v>437.83000000000004</v>
      </c>
      <c r="L11" s="43">
        <v>433.90776571362693</v>
      </c>
      <c r="M11" s="43">
        <v>466.41078425178699</v>
      </c>
      <c r="N11" s="43">
        <v>572.10634040727507</v>
      </c>
      <c r="O11" s="43">
        <v>663.71834040727504</v>
      </c>
      <c r="P11" s="43">
        <v>911.18273440727171</v>
      </c>
      <c r="Q11" s="43">
        <v>1549.5047344072718</v>
      </c>
      <c r="R11" s="44">
        <v>2054.3547344072722</v>
      </c>
      <c r="S11" s="43">
        <v>2544.7983939999976</v>
      </c>
      <c r="T11" s="45">
        <v>3050.9483939999977</v>
      </c>
      <c r="U11" s="43">
        <v>3556.9983939999975</v>
      </c>
      <c r="V11" s="46">
        <v>4062.7483939999975</v>
      </c>
      <c r="Z11" s="42" t="s">
        <v>42</v>
      </c>
      <c r="AA11" s="43">
        <f t="shared" ref="AA11:AK11" si="9">SUM(AA5:AA10)</f>
        <v>572.10634040727507</v>
      </c>
      <c r="AB11" s="43">
        <f t="shared" si="9"/>
        <v>663.71834040727504</v>
      </c>
      <c r="AC11" s="43">
        <f t="shared" si="9"/>
        <v>911.18273440727171</v>
      </c>
      <c r="AD11" s="44">
        <f t="shared" si="9"/>
        <v>2054.3547344072722</v>
      </c>
      <c r="AE11" s="44">
        <f t="shared" si="9"/>
        <v>3854.3970782916317</v>
      </c>
      <c r="AF11" s="43">
        <f t="shared" si="9"/>
        <v>3050.9483939999977</v>
      </c>
      <c r="AG11" s="43">
        <f t="shared" si="9"/>
        <v>7688.6596421161603</v>
      </c>
      <c r="AH11" s="43">
        <f t="shared" si="9"/>
        <v>8788.6596421161612</v>
      </c>
      <c r="AI11" s="46">
        <f t="shared" si="9"/>
        <v>4062.7483939999975</v>
      </c>
      <c r="AJ11" s="46">
        <f t="shared" si="9"/>
        <v>8494.6363808995648</v>
      </c>
      <c r="AK11" s="46">
        <f t="shared" si="9"/>
        <v>12919.636380899565</v>
      </c>
      <c r="AQ11" s="47">
        <v>2030</v>
      </c>
      <c r="AR11" s="47"/>
      <c r="AS11" s="14">
        <v>2040</v>
      </c>
      <c r="AT11" s="14"/>
      <c r="AU11" s="14"/>
      <c r="AV11" s="29">
        <v>2050</v>
      </c>
      <c r="AW11" s="29"/>
      <c r="AX11" s="29"/>
    </row>
    <row r="12" spans="1:50" ht="15.75" x14ac:dyDescent="0.25">
      <c r="C12" s="33"/>
      <c r="AA12" s="14" t="s">
        <v>79</v>
      </c>
      <c r="AB12" s="14"/>
      <c r="AC12" s="14"/>
      <c r="AD12" s="47">
        <v>2030</v>
      </c>
      <c r="AE12" s="47"/>
      <c r="AF12" s="14">
        <v>2040</v>
      </c>
      <c r="AG12" s="14"/>
      <c r="AH12" s="14"/>
      <c r="AI12" s="29">
        <v>2050</v>
      </c>
      <c r="AJ12" s="29"/>
      <c r="AK12" s="29"/>
      <c r="AO12" s="14" t="s">
        <v>89</v>
      </c>
      <c r="AP12" s="31">
        <v>2020</v>
      </c>
      <c r="AQ12" s="32" t="s">
        <v>7</v>
      </c>
      <c r="AR12" s="32" t="s">
        <v>41</v>
      </c>
      <c r="AS12" s="30" t="s">
        <v>7</v>
      </c>
      <c r="AT12" s="30" t="s">
        <v>81</v>
      </c>
      <c r="AU12" s="30" t="s">
        <v>82</v>
      </c>
      <c r="AV12" s="48" t="s">
        <v>7</v>
      </c>
      <c r="AW12" s="30" t="s">
        <v>81</v>
      </c>
      <c r="AX12" s="30" t="s">
        <v>82</v>
      </c>
    </row>
    <row r="13" spans="1:50" ht="15.75" x14ac:dyDescent="0.25">
      <c r="C13" s="30" t="s">
        <v>91</v>
      </c>
      <c r="D13" s="61">
        <v>2010</v>
      </c>
      <c r="E13" s="61">
        <v>2011</v>
      </c>
      <c r="F13" s="61">
        <v>2012</v>
      </c>
      <c r="G13" s="61">
        <v>2013</v>
      </c>
      <c r="H13" s="61">
        <v>2014</v>
      </c>
      <c r="I13" s="61">
        <v>2015</v>
      </c>
      <c r="J13" s="61">
        <v>2016</v>
      </c>
      <c r="K13" s="61">
        <v>2017</v>
      </c>
      <c r="L13" s="61">
        <v>2018</v>
      </c>
      <c r="M13" s="61">
        <v>2019</v>
      </c>
      <c r="N13" s="61">
        <v>2020</v>
      </c>
      <c r="O13" s="61">
        <v>2021</v>
      </c>
      <c r="P13" s="61">
        <v>2022</v>
      </c>
      <c r="Q13" s="31">
        <v>2025</v>
      </c>
      <c r="R13" s="62">
        <v>2030</v>
      </c>
      <c r="S13" s="31">
        <v>2035</v>
      </c>
      <c r="T13" s="63">
        <v>2040</v>
      </c>
      <c r="U13" s="31">
        <v>2045</v>
      </c>
      <c r="V13" s="64">
        <v>2050</v>
      </c>
      <c r="Z13" s="30" t="s">
        <v>92</v>
      </c>
      <c r="AA13" s="31">
        <v>2020</v>
      </c>
      <c r="AB13" s="31">
        <v>2021</v>
      </c>
      <c r="AC13" s="31">
        <v>2022</v>
      </c>
      <c r="AD13" s="32" t="s">
        <v>7</v>
      </c>
      <c r="AE13" s="32" t="s">
        <v>41</v>
      </c>
      <c r="AF13" s="30" t="s">
        <v>7</v>
      </c>
      <c r="AG13" s="30" t="s">
        <v>93</v>
      </c>
      <c r="AH13" s="30" t="s">
        <v>94</v>
      </c>
      <c r="AI13" s="48" t="s">
        <v>7</v>
      </c>
      <c r="AJ13" s="48" t="s">
        <v>93</v>
      </c>
      <c r="AK13" s="48" t="s">
        <v>94</v>
      </c>
      <c r="AO13" s="33" t="s">
        <v>83</v>
      </c>
      <c r="AP13" s="24">
        <v>0.36811700000000003</v>
      </c>
      <c r="AQ13" s="24">
        <v>2.0058737512593718</v>
      </c>
      <c r="AR13" s="24">
        <v>3.7567992683643712</v>
      </c>
      <c r="AS13" s="24">
        <v>3.2039763229574767</v>
      </c>
      <c r="AT13" s="24">
        <v>7.833497922141472</v>
      </c>
      <c r="AU13" s="24">
        <v>8.9599022041813736</v>
      </c>
      <c r="AV13" s="24">
        <v>4.4851664596666643</v>
      </c>
      <c r="AW13" s="24">
        <v>8.9009997930000004</v>
      </c>
      <c r="AX13" s="24">
        <v>13.48016645966667</v>
      </c>
    </row>
    <row r="14" spans="1:50" x14ac:dyDescent="0.25">
      <c r="C14" s="33" t="s">
        <v>83</v>
      </c>
      <c r="D14" s="1">
        <v>12.861000000000001</v>
      </c>
      <c r="E14" s="1">
        <v>65.703999999999994</v>
      </c>
      <c r="F14" s="1">
        <v>162.80600000000001</v>
      </c>
      <c r="G14" s="1">
        <v>215.06399999999999</v>
      </c>
      <c r="H14" s="1">
        <v>256.81900000000002</v>
      </c>
      <c r="I14" s="1">
        <v>274.23200000000003</v>
      </c>
      <c r="J14" s="1">
        <v>267.47199999999998</v>
      </c>
      <c r="K14" s="1">
        <v>283.678</v>
      </c>
      <c r="L14" s="1">
        <v>254.40199999999999</v>
      </c>
      <c r="M14" s="1">
        <v>302.47000000000003</v>
      </c>
      <c r="N14" s="1">
        <v>368.11700000000002</v>
      </c>
      <c r="O14" s="1">
        <v>453.02699999999999</v>
      </c>
      <c r="P14" s="1">
        <v>700.58547149559479</v>
      </c>
      <c r="Q14" s="1">
        <v>1436.6574311033044</v>
      </c>
      <c r="R14" s="34">
        <v>2005.8737512593718</v>
      </c>
      <c r="S14" s="1">
        <v>2594.8067376737172</v>
      </c>
      <c r="T14" s="35">
        <v>3203.9763229574769</v>
      </c>
      <c r="U14" s="1">
        <v>3833.9146734840933</v>
      </c>
      <c r="V14" s="36">
        <v>4485.1664596666642</v>
      </c>
      <c r="Z14" s="33" t="s">
        <v>83</v>
      </c>
      <c r="AA14" s="24">
        <f t="shared" ref="AA14:AC19" si="10">N14/1000</f>
        <v>0.36811700000000003</v>
      </c>
      <c r="AB14" s="24">
        <f t="shared" si="10"/>
        <v>0.45302700000000001</v>
      </c>
      <c r="AC14" s="24">
        <f t="shared" si="10"/>
        <v>0.7005854714955948</v>
      </c>
      <c r="AD14" s="49">
        <f>R14/1000</f>
        <v>2.0058737512593718</v>
      </c>
      <c r="AE14" s="49">
        <f t="shared" ref="AE14:AE19" si="11">R33/1000</f>
        <v>3.7567992683643712</v>
      </c>
      <c r="AF14" s="24">
        <f t="shared" ref="AF14:AF19" si="12">T14/1000</f>
        <v>3.2039763229574767</v>
      </c>
      <c r="AG14" s="24">
        <f t="shared" ref="AG14:AG19" si="13">T33/1000</f>
        <v>7.833497922141472</v>
      </c>
      <c r="AH14" s="24">
        <f t="shared" ref="AH14:AH19" si="14">T52/1000</f>
        <v>8.9599022041813736</v>
      </c>
      <c r="AI14" s="50">
        <f t="shared" ref="AI14:AI19" si="15">V14/1000</f>
        <v>4.4851664596666643</v>
      </c>
      <c r="AJ14" s="50">
        <f t="shared" ref="AJ14:AJ19" si="16">V33/1000</f>
        <v>8.9009997930000004</v>
      </c>
      <c r="AK14" s="50">
        <f t="shared" ref="AK14:AK19" si="17">V52/1000</f>
        <v>13.48016645966667</v>
      </c>
      <c r="AO14" s="33" t="s">
        <v>84</v>
      </c>
      <c r="AP14" s="24">
        <v>6.2510000000000005E-3</v>
      </c>
      <c r="AQ14" s="24">
        <v>1.1898456548272264E-2</v>
      </c>
      <c r="AR14" s="24">
        <v>0.35575633853082106</v>
      </c>
      <c r="AS14" s="24">
        <v>3.5141899633950771E-2</v>
      </c>
      <c r="AT14" s="24">
        <v>0.9981586795501235</v>
      </c>
      <c r="AU14" s="24">
        <v>1.231787204517657</v>
      </c>
      <c r="AV14" s="24">
        <v>5.9964648220734801E-2</v>
      </c>
      <c r="AW14" s="24">
        <v>1.2058413227906279</v>
      </c>
      <c r="AX14" s="24">
        <v>2.4064665057012458</v>
      </c>
    </row>
    <row r="15" spans="1:50" x14ac:dyDescent="0.25">
      <c r="C15" s="33" t="s">
        <v>84</v>
      </c>
      <c r="D15" s="1">
        <v>0</v>
      </c>
      <c r="E15" s="1">
        <v>0</v>
      </c>
      <c r="F15" s="1">
        <v>0</v>
      </c>
      <c r="G15" s="1">
        <v>4</v>
      </c>
      <c r="H15" s="1">
        <v>5.333333333333333</v>
      </c>
      <c r="I15" s="1">
        <v>6</v>
      </c>
      <c r="J15" s="1">
        <v>6.4516129032258061</v>
      </c>
      <c r="K15" s="1">
        <v>6.2593822273204305</v>
      </c>
      <c r="L15" s="1">
        <v>6.0209999999999999</v>
      </c>
      <c r="M15" s="1">
        <v>6.15</v>
      </c>
      <c r="N15" s="1">
        <v>6.2510000000000003</v>
      </c>
      <c r="O15" s="1">
        <v>5.593</v>
      </c>
      <c r="P15" s="1">
        <v>6.0037500000000001</v>
      </c>
      <c r="Q15" s="1">
        <v>5.9387994925516265</v>
      </c>
      <c r="R15" s="34">
        <v>11.898456548272264</v>
      </c>
      <c r="S15" s="1">
        <v>21.913312511183307</v>
      </c>
      <c r="T15" s="35">
        <v>35.141899633950771</v>
      </c>
      <c r="U15" s="1">
        <v>46.461151515909108</v>
      </c>
      <c r="V15" s="36">
        <v>59.964648220734801</v>
      </c>
      <c r="Z15" s="33" t="s">
        <v>84</v>
      </c>
      <c r="AA15" s="24">
        <f t="shared" si="10"/>
        <v>6.2510000000000005E-3</v>
      </c>
      <c r="AB15" s="24">
        <f t="shared" si="10"/>
        <v>5.5929999999999999E-3</v>
      </c>
      <c r="AC15" s="24">
        <f t="shared" si="10"/>
        <v>6.0037500000000004E-3</v>
      </c>
      <c r="AD15" s="49">
        <f>R15/1000</f>
        <v>1.1898456548272264E-2</v>
      </c>
      <c r="AE15" s="49">
        <f t="shared" si="11"/>
        <v>0.35575633853082106</v>
      </c>
      <c r="AF15" s="24">
        <f t="shared" si="12"/>
        <v>3.5141899633950771E-2</v>
      </c>
      <c r="AG15" s="24">
        <f t="shared" si="13"/>
        <v>0.9981586795501235</v>
      </c>
      <c r="AH15" s="24">
        <f t="shared" si="14"/>
        <v>1.231787204517657</v>
      </c>
      <c r="AI15" s="50">
        <f t="shared" si="15"/>
        <v>5.9964648220734801E-2</v>
      </c>
      <c r="AJ15" s="50">
        <f t="shared" si="16"/>
        <v>1.2058413227906279</v>
      </c>
      <c r="AK15" s="50">
        <f t="shared" si="17"/>
        <v>2.4064665057012458</v>
      </c>
      <c r="AO15" s="33" t="s">
        <v>85</v>
      </c>
      <c r="AP15" s="24">
        <v>0.40652418335478352</v>
      </c>
      <c r="AQ15" s="24">
        <v>0.41149367364076933</v>
      </c>
      <c r="AR15" s="24">
        <v>0.42515977192723031</v>
      </c>
      <c r="AS15" s="24">
        <v>0.41646316392675514</v>
      </c>
      <c r="AT15" s="24">
        <v>0.48727840050205307</v>
      </c>
      <c r="AU15" s="24">
        <v>0.48727840050205307</v>
      </c>
      <c r="AV15" s="24">
        <v>0.42143265421274095</v>
      </c>
      <c r="AW15" s="24">
        <v>0.53076144050442897</v>
      </c>
      <c r="AX15" s="24">
        <v>0.53076144050442897</v>
      </c>
    </row>
    <row r="16" spans="1:50" x14ac:dyDescent="0.25">
      <c r="C16" s="33" t="s">
        <v>85</v>
      </c>
      <c r="D16" s="1">
        <v>379.20356175364378</v>
      </c>
      <c r="E16" s="1">
        <v>376.83353949268354</v>
      </c>
      <c r="F16" s="1">
        <v>379.20356175364378</v>
      </c>
      <c r="G16" s="1">
        <v>381.57358401460408</v>
      </c>
      <c r="H16" s="1">
        <v>391.26438698954234</v>
      </c>
      <c r="I16" s="1">
        <v>385.17304840686523</v>
      </c>
      <c r="J16" s="1">
        <v>382.75405660271178</v>
      </c>
      <c r="K16" s="1">
        <v>383.0984372524419</v>
      </c>
      <c r="L16" s="1">
        <v>392.29203967801811</v>
      </c>
      <c r="M16" s="1">
        <v>404.64892960091953</v>
      </c>
      <c r="N16" s="1">
        <v>406.52418335478353</v>
      </c>
      <c r="O16" s="1">
        <v>407.02113238338205</v>
      </c>
      <c r="P16" s="1">
        <v>407.51808141198063</v>
      </c>
      <c r="Q16" s="1">
        <v>409.00892849777642</v>
      </c>
      <c r="R16" s="34">
        <v>411.49367364076932</v>
      </c>
      <c r="S16" s="1">
        <v>413.97841878376227</v>
      </c>
      <c r="T16" s="35">
        <v>416.46316392675516</v>
      </c>
      <c r="U16" s="1">
        <v>418.94790906974805</v>
      </c>
      <c r="V16" s="36">
        <v>421.43265421274094</v>
      </c>
      <c r="Z16" s="33" t="s">
        <v>85</v>
      </c>
      <c r="AA16" s="24">
        <f t="shared" si="10"/>
        <v>0.40652418335478352</v>
      </c>
      <c r="AB16" s="24">
        <f t="shared" si="10"/>
        <v>0.40702113238338206</v>
      </c>
      <c r="AC16" s="24">
        <f t="shared" si="10"/>
        <v>0.40751808141198065</v>
      </c>
      <c r="AD16" s="49">
        <f>R16/1000</f>
        <v>0.41149367364076933</v>
      </c>
      <c r="AE16" s="49">
        <f t="shared" si="11"/>
        <v>0.42515977192723031</v>
      </c>
      <c r="AF16" s="24">
        <f t="shared" si="12"/>
        <v>0.41646316392675514</v>
      </c>
      <c r="AG16" s="24">
        <f t="shared" si="13"/>
        <v>0.48727840050205307</v>
      </c>
      <c r="AH16" s="24">
        <f t="shared" si="14"/>
        <v>0.48727840050205307</v>
      </c>
      <c r="AI16" s="50">
        <f t="shared" si="15"/>
        <v>0.42143265421274095</v>
      </c>
      <c r="AJ16" s="50">
        <f t="shared" si="16"/>
        <v>0.53076144050442897</v>
      </c>
      <c r="AK16" s="50">
        <f t="shared" si="17"/>
        <v>0.53076144050442897</v>
      </c>
      <c r="AO16" s="33" t="s">
        <v>87</v>
      </c>
      <c r="AP16" s="24">
        <v>0.12502670874999999</v>
      </c>
      <c r="AQ16" s="24">
        <v>0.13073666830964287</v>
      </c>
      <c r="AR16" s="24">
        <v>0.1299306735588642</v>
      </c>
      <c r="AS16" s="24">
        <v>0.1354364969859255</v>
      </c>
      <c r="AT16" s="24">
        <v>0.18040146888500619</v>
      </c>
      <c r="AU16" s="24">
        <v>0.18040146888500619</v>
      </c>
      <c r="AV16" s="24">
        <v>0.13934073553641224</v>
      </c>
      <c r="AW16" s="24">
        <v>0.29740025869179459</v>
      </c>
      <c r="AX16" s="24">
        <v>0.29740025869179459</v>
      </c>
    </row>
    <row r="17" spans="2:50" x14ac:dyDescent="0.25">
      <c r="C17" s="33" t="s">
        <v>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67.750892919999998</v>
      </c>
      <c r="O17" s="1">
        <v>67.750892919999998</v>
      </c>
      <c r="P17" s="1">
        <v>67.750892919999998</v>
      </c>
      <c r="Q17" s="1">
        <v>76.450892920000001</v>
      </c>
      <c r="R17" s="34">
        <v>88.400892920000004</v>
      </c>
      <c r="S17" s="1">
        <v>23.35</v>
      </c>
      <c r="T17" s="35">
        <v>26.049999999999997</v>
      </c>
      <c r="U17" s="1">
        <v>28.75</v>
      </c>
      <c r="V17" s="36">
        <v>31.45</v>
      </c>
      <c r="Z17" s="33" t="s">
        <v>86</v>
      </c>
      <c r="AA17" s="24">
        <f t="shared" si="10"/>
        <v>6.775089292E-2</v>
      </c>
      <c r="AB17" s="24">
        <f t="shared" si="10"/>
        <v>6.775089292E-2</v>
      </c>
      <c r="AC17" s="24">
        <f t="shared" si="10"/>
        <v>6.775089292E-2</v>
      </c>
      <c r="AD17" s="49">
        <f>Q17/1000</f>
        <v>7.6450892919999999E-2</v>
      </c>
      <c r="AE17" s="49">
        <f t="shared" si="11"/>
        <v>0.24155089291999995</v>
      </c>
      <c r="AF17" s="24">
        <f t="shared" si="12"/>
        <v>2.6049999999999997E-2</v>
      </c>
      <c r="AG17" s="24">
        <f t="shared" si="13"/>
        <v>0.33724999999999999</v>
      </c>
      <c r="AH17" s="24">
        <f t="shared" si="14"/>
        <v>0.33724999999999999</v>
      </c>
      <c r="AI17" s="50">
        <f t="shared" si="15"/>
        <v>3.1449999999999999E-2</v>
      </c>
      <c r="AJ17" s="50">
        <f t="shared" si="16"/>
        <v>0.35275000000000001</v>
      </c>
      <c r="AK17" s="50">
        <f t="shared" si="17"/>
        <v>0.35275000000000001</v>
      </c>
      <c r="AO17" s="33" t="s">
        <v>88</v>
      </c>
      <c r="AP17" s="24">
        <v>0</v>
      </c>
      <c r="AQ17" s="24">
        <v>4.0000000000000002E-4</v>
      </c>
      <c r="AR17" s="24">
        <v>8.7999999999999995E-2</v>
      </c>
      <c r="AS17" s="24">
        <v>4.0000000000000002E-4</v>
      </c>
      <c r="AT17" s="24">
        <v>0.24</v>
      </c>
      <c r="AU17" s="24">
        <v>0.24</v>
      </c>
      <c r="AV17" s="24">
        <v>4.0000000000000002E-4</v>
      </c>
      <c r="AW17" s="24">
        <v>0.4</v>
      </c>
      <c r="AX17" s="24">
        <v>0.4</v>
      </c>
    </row>
    <row r="18" spans="2:50" ht="15.75" x14ac:dyDescent="0.25">
      <c r="C18" s="33" t="s">
        <v>87</v>
      </c>
      <c r="D18" s="1">
        <v>97</v>
      </c>
      <c r="E18" s="1">
        <v>126</v>
      </c>
      <c r="F18" s="1">
        <v>153</v>
      </c>
      <c r="G18" s="1">
        <v>141</v>
      </c>
      <c r="H18" s="1">
        <v>130</v>
      </c>
      <c r="I18" s="1">
        <v>132</v>
      </c>
      <c r="J18" s="1">
        <v>142</v>
      </c>
      <c r="K18" s="1">
        <v>130.10999999999999</v>
      </c>
      <c r="L18" s="1">
        <v>118.84699999999999</v>
      </c>
      <c r="M18" s="1">
        <v>94.358999999999995</v>
      </c>
      <c r="N18" s="1">
        <v>113.015</v>
      </c>
      <c r="O18" s="1">
        <v>102.64200000000001</v>
      </c>
      <c r="P18" s="1">
        <v>100.202</v>
      </c>
      <c r="Q18" s="1">
        <v>116.21474165544976</v>
      </c>
      <c r="R18" s="34">
        <v>118.72495955964288</v>
      </c>
      <c r="S18" s="1">
        <v>121.12700789403712</v>
      </c>
      <c r="T18" s="37">
        <v>123.42478823592549</v>
      </c>
      <c r="U18" s="1">
        <v>125.6224311958359</v>
      </c>
      <c r="V18" s="36">
        <v>127.32902678641226</v>
      </c>
      <c r="W18" s="43"/>
      <c r="Z18" s="33" t="s">
        <v>87</v>
      </c>
      <c r="AA18" s="24">
        <f t="shared" si="10"/>
        <v>0.113015</v>
      </c>
      <c r="AB18" s="24">
        <f t="shared" si="10"/>
        <v>0.10264200000000001</v>
      </c>
      <c r="AC18" s="24">
        <f t="shared" si="10"/>
        <v>0.100202</v>
      </c>
      <c r="AD18" s="49">
        <f>R18/1000</f>
        <v>0.11872495955964288</v>
      </c>
      <c r="AE18" s="49">
        <f t="shared" si="11"/>
        <v>0.1299306735588642</v>
      </c>
      <c r="AF18" s="24">
        <f t="shared" si="12"/>
        <v>0.12342478823592549</v>
      </c>
      <c r="AG18" s="24">
        <f t="shared" si="13"/>
        <v>0.18040146888500619</v>
      </c>
      <c r="AH18" s="24">
        <f t="shared" si="14"/>
        <v>0.18040146888500619</v>
      </c>
      <c r="AI18" s="50">
        <f t="shared" si="15"/>
        <v>0.12732902678641225</v>
      </c>
      <c r="AJ18" s="50">
        <f t="shared" si="16"/>
        <v>0.29740025869179459</v>
      </c>
      <c r="AK18" s="50">
        <f t="shared" si="17"/>
        <v>0.29740025869179459</v>
      </c>
      <c r="AO18" s="33" t="s">
        <v>95</v>
      </c>
      <c r="AP18" s="25">
        <v>6.775089292E-2</v>
      </c>
      <c r="AQ18" s="25">
        <v>8.8400892920000002E-2</v>
      </c>
      <c r="AR18" s="25">
        <v>0.24155089291999995</v>
      </c>
      <c r="AS18" s="25">
        <v>2.6049999999999997E-2</v>
      </c>
      <c r="AT18" s="25">
        <v>0.33724999999999999</v>
      </c>
      <c r="AU18" s="24">
        <v>0.33724999999999999</v>
      </c>
      <c r="AV18" s="25">
        <v>3.1449999999999999E-2</v>
      </c>
      <c r="AW18" s="25">
        <v>0.35275000000000001</v>
      </c>
      <c r="AX18" s="24">
        <v>0.35275000000000001</v>
      </c>
    </row>
    <row r="19" spans="2:50" ht="15.75" x14ac:dyDescent="0.25">
      <c r="C19" s="38" t="s">
        <v>98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0.4</v>
      </c>
      <c r="R19" s="69">
        <v>0.4</v>
      </c>
      <c r="S19" s="68">
        <v>0.4</v>
      </c>
      <c r="T19" s="70">
        <v>0.4</v>
      </c>
      <c r="U19" s="68">
        <v>0.4</v>
      </c>
      <c r="V19" s="71">
        <v>0.4</v>
      </c>
      <c r="W19" s="43"/>
      <c r="Z19" s="38" t="s">
        <v>88</v>
      </c>
      <c r="AA19" s="51">
        <f t="shared" si="10"/>
        <v>0</v>
      </c>
      <c r="AB19" s="51">
        <f t="shared" si="10"/>
        <v>0</v>
      </c>
      <c r="AC19" s="51">
        <f t="shared" si="10"/>
        <v>0</v>
      </c>
      <c r="AD19" s="52">
        <f>R19/1000</f>
        <v>4.0000000000000002E-4</v>
      </c>
      <c r="AE19" s="52">
        <f t="shared" si="11"/>
        <v>8.7999999999999995E-2</v>
      </c>
      <c r="AF19" s="51">
        <f t="shared" si="12"/>
        <v>4.0000000000000002E-4</v>
      </c>
      <c r="AG19" s="51">
        <f t="shared" si="13"/>
        <v>0.24</v>
      </c>
      <c r="AH19" s="51">
        <f t="shared" si="14"/>
        <v>0.24</v>
      </c>
      <c r="AI19" s="53">
        <f t="shared" si="15"/>
        <v>4.0000000000000002E-4</v>
      </c>
      <c r="AJ19" s="53">
        <f t="shared" si="16"/>
        <v>0.4</v>
      </c>
      <c r="AK19" s="53">
        <f t="shared" si="17"/>
        <v>0.4</v>
      </c>
      <c r="AO19" s="38" t="s">
        <v>96</v>
      </c>
      <c r="AP19" s="54">
        <v>4.1103600000000004E-3</v>
      </c>
      <c r="AQ19" s="54">
        <v>4.1103600000000004E-3</v>
      </c>
      <c r="AR19" s="54">
        <v>1.6110360000000001E-2</v>
      </c>
      <c r="AS19" s="54">
        <v>4.1103600000000004E-3</v>
      </c>
      <c r="AT19" s="54">
        <v>1.6110360000000001E-2</v>
      </c>
      <c r="AU19" s="51">
        <v>1.6110360000000001E-2</v>
      </c>
      <c r="AV19" s="54">
        <v>4.1103600000000004E-3</v>
      </c>
      <c r="AW19" s="54">
        <v>1.6110360000000001E-2</v>
      </c>
      <c r="AX19" s="51">
        <v>1.6110360000000001E-2</v>
      </c>
    </row>
    <row r="20" spans="2:50" ht="15.75" x14ac:dyDescent="0.25">
      <c r="C20" s="42" t="s">
        <v>42</v>
      </c>
      <c r="D20" s="43">
        <v>489.06456175364377</v>
      </c>
      <c r="E20" s="43">
        <v>568.53753949268355</v>
      </c>
      <c r="F20" s="43">
        <v>695.00956175364377</v>
      </c>
      <c r="G20" s="43">
        <v>741.63758401460404</v>
      </c>
      <c r="H20" s="43">
        <v>783.41672032287568</v>
      </c>
      <c r="I20" s="43">
        <v>797.40504840686526</v>
      </c>
      <c r="J20" s="43">
        <v>798.6776695059375</v>
      </c>
      <c r="K20" s="43">
        <v>803.14581947976228</v>
      </c>
      <c r="L20" s="43">
        <v>771.5620396780181</v>
      </c>
      <c r="M20" s="43">
        <v>807.62792960091963</v>
      </c>
      <c r="N20" s="43">
        <v>961.65807627478353</v>
      </c>
      <c r="O20" s="43">
        <v>1036.0340253033819</v>
      </c>
      <c r="P20" s="43">
        <v>1282.0601958275754</v>
      </c>
      <c r="Q20" s="43">
        <v>2044.6707936690823</v>
      </c>
      <c r="R20" s="44">
        <v>2636.7917339280561</v>
      </c>
      <c r="S20" s="43">
        <v>3175.5754768626998</v>
      </c>
      <c r="T20" s="45">
        <v>3805.4561747541084</v>
      </c>
      <c r="U20" s="43">
        <v>4454.096165265586</v>
      </c>
      <c r="V20" s="46">
        <v>5125.7427888865514</v>
      </c>
      <c r="W20" s="43"/>
      <c r="Z20" s="42" t="s">
        <v>42</v>
      </c>
      <c r="AA20" s="43">
        <f t="shared" ref="AA20:AK20" si="18">SUM(AA14:AA19)</f>
        <v>0.9616580762747835</v>
      </c>
      <c r="AB20" s="43">
        <f t="shared" si="18"/>
        <v>1.0360340253033822</v>
      </c>
      <c r="AC20" s="43">
        <f t="shared" si="18"/>
        <v>1.2820601958275752</v>
      </c>
      <c r="AD20" s="44">
        <f t="shared" si="18"/>
        <v>2.6248417339280565</v>
      </c>
      <c r="AE20" s="44">
        <f t="shared" si="18"/>
        <v>4.9971969453012877</v>
      </c>
      <c r="AF20" s="43">
        <f t="shared" si="18"/>
        <v>3.805456174754108</v>
      </c>
      <c r="AG20" s="43">
        <f t="shared" si="18"/>
        <v>10.076586471078654</v>
      </c>
      <c r="AH20" s="43">
        <f t="shared" si="18"/>
        <v>11.43661927808609</v>
      </c>
      <c r="AI20" s="46">
        <f t="shared" si="18"/>
        <v>5.1257427888865532</v>
      </c>
      <c r="AJ20" s="46">
        <f t="shared" si="18"/>
        <v>11.687752814986853</v>
      </c>
      <c r="AK20" s="46">
        <f t="shared" si="18"/>
        <v>17.467544664564137</v>
      </c>
      <c r="AO20" s="15" t="s">
        <v>42</v>
      </c>
      <c r="AP20" s="55">
        <f>SUM(AP13:AP19)</f>
        <v>0.9777801450247835</v>
      </c>
      <c r="AQ20" s="55">
        <f>SUM(AQ13:AQ18)</f>
        <v>2.6488034426780569</v>
      </c>
      <c r="AR20" s="55">
        <f>SUM(AR13:AR18)</f>
        <v>4.9971969453012877</v>
      </c>
      <c r="AS20" s="55">
        <f>SUM(AS13:AS18)</f>
        <v>3.8174678835041083</v>
      </c>
      <c r="AT20" s="55">
        <f>SUM(AT13:AT18)</f>
        <v>10.076586471078652</v>
      </c>
      <c r="AU20" s="55">
        <f>SUM(AU13:AU18)</f>
        <v>11.436619278086088</v>
      </c>
      <c r="AV20" s="55">
        <f t="shared" ref="AV20:AX20" si="19">SUM(AV13:AV18)</f>
        <v>5.1377544976365526</v>
      </c>
      <c r="AW20" s="55">
        <f t="shared" si="19"/>
        <v>11.687752814986853</v>
      </c>
      <c r="AX20" s="55">
        <f t="shared" si="19"/>
        <v>17.467544664564137</v>
      </c>
    </row>
    <row r="21" spans="2:50" ht="15.75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AO21" s="33" t="s">
        <v>97</v>
      </c>
      <c r="AP21" s="56">
        <f>AP20/[10]Bilanca!$L$7</f>
        <v>5.7856759078251961E-2</v>
      </c>
      <c r="AQ21" s="56">
        <f>AQ20/[10]Bilanca!$E$7</f>
        <v>0.156471605866457</v>
      </c>
      <c r="AR21" s="56">
        <f>AR20/[10]Bilanca!$N$7</f>
        <v>0.25846808553550277</v>
      </c>
      <c r="AS21" s="56">
        <f>AS20/[10]Bilanca!$G$7</f>
        <v>0.25179031342777858</v>
      </c>
      <c r="AT21" s="56">
        <f>AT20/[10]Bilanca!$P$7</f>
        <v>0.33542266185989134</v>
      </c>
      <c r="AU21" s="57">
        <f>AU20/[10]Bilanca!$Y$7</f>
        <v>0.49483997373971339</v>
      </c>
      <c r="AV21" s="56">
        <f>AV20/[10]Bilanca!$I$7</f>
        <v>0.43417488727307779</v>
      </c>
      <c r="AW21" s="56">
        <f>AW20/[10]Bilanca!$R$7</f>
        <v>0.42686765883928401</v>
      </c>
      <c r="AX21" s="57">
        <f>AX20/[10]Bilanca!$AA$7</f>
        <v>0.72200665909578798</v>
      </c>
    </row>
    <row r="22" spans="2:50" ht="15.75" x14ac:dyDescent="0.25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2:50" ht="18.75" x14ac:dyDescent="0.3">
      <c r="B23" s="59" t="s">
        <v>81</v>
      </c>
      <c r="C23" s="30" t="s">
        <v>80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>
        <v>2020</v>
      </c>
      <c r="O23" s="61">
        <v>2021</v>
      </c>
      <c r="P23" s="61">
        <v>2022</v>
      </c>
      <c r="Q23" s="31">
        <v>2025</v>
      </c>
      <c r="R23" s="62">
        <v>2030</v>
      </c>
      <c r="S23" s="31">
        <v>2035</v>
      </c>
      <c r="T23" s="63">
        <v>2040</v>
      </c>
      <c r="U23" s="31">
        <v>2045</v>
      </c>
      <c r="V23" s="64">
        <v>2050</v>
      </c>
      <c r="W23" s="43"/>
    </row>
    <row r="24" spans="2:50" ht="15.75" x14ac:dyDescent="0.25">
      <c r="C24" s="33" t="s">
        <v>83</v>
      </c>
      <c r="N24" s="1">
        <v>369.78</v>
      </c>
      <c r="O24" s="1">
        <v>461.16399999999999</v>
      </c>
      <c r="P24" s="1">
        <v>708.42839399999673</v>
      </c>
      <c r="Q24" s="1">
        <v>1704.4283939999968</v>
      </c>
      <c r="R24" s="34">
        <v>3454.4283939999968</v>
      </c>
      <c r="S24" s="1">
        <v>5454.4283939999968</v>
      </c>
      <c r="T24" s="35">
        <v>6954.4283939999968</v>
      </c>
      <c r="U24" s="1">
        <v>7304.4283939999968</v>
      </c>
      <c r="V24" s="36">
        <v>7629.4283939999968</v>
      </c>
      <c r="W24" s="43"/>
    </row>
    <row r="25" spans="2:50" ht="15.75" x14ac:dyDescent="0.25">
      <c r="C25" s="33" t="s">
        <v>84</v>
      </c>
      <c r="N25" s="1">
        <v>3.3</v>
      </c>
      <c r="O25" s="1">
        <v>3.3279999999999998</v>
      </c>
      <c r="P25" s="1">
        <v>3.3279999999999998</v>
      </c>
      <c r="Q25" s="1">
        <v>3.3</v>
      </c>
      <c r="R25" s="34">
        <v>150</v>
      </c>
      <c r="S25" s="1">
        <v>328</v>
      </c>
      <c r="T25" s="35">
        <v>428</v>
      </c>
      <c r="U25" s="1">
        <v>478</v>
      </c>
      <c r="V25" s="36">
        <v>503</v>
      </c>
      <c r="W25" s="43"/>
    </row>
    <row r="26" spans="2:50" ht="15.75" x14ac:dyDescent="0.25">
      <c r="C26" s="33" t="s">
        <v>85</v>
      </c>
      <c r="N26" s="1">
        <v>163.608</v>
      </c>
      <c r="O26" s="1">
        <v>163.80799999999999</v>
      </c>
      <c r="P26" s="1">
        <v>164.30799999999999</v>
      </c>
      <c r="Q26" s="1">
        <v>166.108</v>
      </c>
      <c r="R26" s="34">
        <v>171.108</v>
      </c>
      <c r="S26" s="1">
        <v>181.108</v>
      </c>
      <c r="T26" s="35">
        <v>196.108</v>
      </c>
      <c r="U26" s="1">
        <v>206.108</v>
      </c>
      <c r="V26" s="36">
        <v>213.608</v>
      </c>
      <c r="W26" s="43"/>
    </row>
    <row r="27" spans="2:50" ht="15.75" x14ac:dyDescent="0.25">
      <c r="C27" s="33" t="s">
        <v>86</v>
      </c>
      <c r="N27" s="1">
        <v>15.806340407275068</v>
      </c>
      <c r="O27" s="1">
        <v>15.806340407275068</v>
      </c>
      <c r="P27" s="1">
        <v>15.806340407275068</v>
      </c>
      <c r="Q27" s="1">
        <v>32.836725072642196</v>
      </c>
      <c r="R27" s="34">
        <v>46.834322213642842</v>
      </c>
      <c r="S27" s="1">
        <v>49.886194931773879</v>
      </c>
      <c r="T27" s="35">
        <v>53.307519168291094</v>
      </c>
      <c r="U27" s="1">
        <v>56.307519168291094</v>
      </c>
      <c r="V27" s="36">
        <v>58.307519168291094</v>
      </c>
      <c r="W27" s="43"/>
    </row>
    <row r="28" spans="2:50" ht="15.75" x14ac:dyDescent="0.25">
      <c r="C28" s="33" t="s">
        <v>87</v>
      </c>
      <c r="N28" s="1">
        <v>19.612000000000002</v>
      </c>
      <c r="O28" s="58">
        <v>19.612000000000002</v>
      </c>
      <c r="P28" s="58">
        <v>19.612000000000002</v>
      </c>
      <c r="Q28" s="58">
        <v>19.943145990976937</v>
      </c>
      <c r="R28" s="34">
        <v>21.026362077991898</v>
      </c>
      <c r="S28" s="58">
        <v>23.182794252021811</v>
      </c>
      <c r="T28" s="37">
        <v>26.815728947872667</v>
      </c>
      <c r="U28" s="58">
        <v>32.347424461234034</v>
      </c>
      <c r="V28" s="36">
        <v>40.292467731276091</v>
      </c>
      <c r="W28" s="43"/>
    </row>
    <row r="29" spans="2:50" ht="15.75" x14ac:dyDescent="0.25">
      <c r="C29" s="38" t="s">
        <v>98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>
        <v>0</v>
      </c>
      <c r="O29" s="39">
        <v>0</v>
      </c>
      <c r="P29" s="39">
        <v>0</v>
      </c>
      <c r="Q29" s="51">
        <v>0.05</v>
      </c>
      <c r="R29" s="52">
        <v>11</v>
      </c>
      <c r="S29" s="39">
        <v>20</v>
      </c>
      <c r="T29" s="66">
        <v>30</v>
      </c>
      <c r="U29" s="39">
        <v>40</v>
      </c>
      <c r="V29" s="41">
        <v>50</v>
      </c>
      <c r="W29" s="43"/>
    </row>
    <row r="30" spans="2:50" ht="15.75" x14ac:dyDescent="0.25">
      <c r="C30" s="42" t="s">
        <v>42</v>
      </c>
      <c r="N30" s="43">
        <v>572.10634040727507</v>
      </c>
      <c r="O30" s="43">
        <v>663.71834040727504</v>
      </c>
      <c r="P30" s="43">
        <v>911.48273440727178</v>
      </c>
      <c r="Q30" s="43">
        <v>1926.6662650636158</v>
      </c>
      <c r="R30" s="44">
        <v>3854.3970782916317</v>
      </c>
      <c r="S30" s="43">
        <v>6056.6053831837935</v>
      </c>
      <c r="T30" s="45">
        <v>7688.6596421161603</v>
      </c>
      <c r="U30" s="43">
        <v>8117.1913376295224</v>
      </c>
      <c r="V30" s="46">
        <v>8494.6363808995648</v>
      </c>
      <c r="W30" s="43"/>
    </row>
    <row r="31" spans="2:50" ht="15.75" x14ac:dyDescent="0.25">
      <c r="W31" s="43"/>
    </row>
    <row r="32" spans="2:50" ht="15.75" x14ac:dyDescent="0.25">
      <c r="C32" s="30" t="s">
        <v>91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>
        <v>2020</v>
      </c>
      <c r="O32" s="61">
        <v>2021</v>
      </c>
      <c r="P32" s="61">
        <v>2022</v>
      </c>
      <c r="Q32" s="31">
        <v>2025</v>
      </c>
      <c r="R32" s="62">
        <v>2030</v>
      </c>
      <c r="S32" s="31">
        <v>2035</v>
      </c>
      <c r="T32" s="63">
        <v>2040</v>
      </c>
      <c r="U32" s="31">
        <v>2045</v>
      </c>
      <c r="V32" s="64">
        <v>2050</v>
      </c>
      <c r="W32" s="43"/>
    </row>
    <row r="33" spans="2:23" ht="15.75" x14ac:dyDescent="0.25">
      <c r="C33" s="33" t="s">
        <v>83</v>
      </c>
      <c r="N33" s="1">
        <v>368.11700000000002</v>
      </c>
      <c r="O33" s="1">
        <v>453.02699999999999</v>
      </c>
      <c r="P33" s="1">
        <v>700.58547149559479</v>
      </c>
      <c r="Q33" s="1">
        <v>1821.353765623885</v>
      </c>
      <c r="R33" s="34">
        <v>3756.7992683643711</v>
      </c>
      <c r="S33" s="1">
        <v>6036.9459707669985</v>
      </c>
      <c r="T33" s="35">
        <v>7833.4979221414724</v>
      </c>
      <c r="U33" s="1">
        <v>8373.4952290835226</v>
      </c>
      <c r="V33" s="36">
        <v>8900.9997930000009</v>
      </c>
      <c r="W33" s="43"/>
    </row>
    <row r="34" spans="2:23" ht="15.75" x14ac:dyDescent="0.25">
      <c r="C34" s="33" t="s">
        <v>84</v>
      </c>
      <c r="N34" s="1">
        <v>6.2510000000000003</v>
      </c>
      <c r="O34" s="1">
        <v>5.593</v>
      </c>
      <c r="P34" s="1">
        <v>6.0037500000000001</v>
      </c>
      <c r="Q34" s="1">
        <v>5.9387994925516265</v>
      </c>
      <c r="R34" s="34">
        <v>355.75633853082104</v>
      </c>
      <c r="S34" s="1">
        <v>697.30319855874018</v>
      </c>
      <c r="T34" s="35">
        <v>998.15867955012345</v>
      </c>
      <c r="U34" s="1">
        <v>1105.1335400846847</v>
      </c>
      <c r="V34" s="36">
        <v>1205.8413227906281</v>
      </c>
      <c r="W34" s="43"/>
    </row>
    <row r="35" spans="2:23" ht="15.75" x14ac:dyDescent="0.25">
      <c r="C35" s="33" t="s">
        <v>85</v>
      </c>
      <c r="N35" s="1">
        <v>406.52418335478353</v>
      </c>
      <c r="O35" s="1">
        <v>407.02113238338205</v>
      </c>
      <c r="P35" s="1">
        <v>407.51808141198063</v>
      </c>
      <c r="Q35" s="1">
        <v>412.73604621226582</v>
      </c>
      <c r="R35" s="34">
        <v>425.15977192723034</v>
      </c>
      <c r="S35" s="1">
        <v>450.00722335715943</v>
      </c>
      <c r="T35" s="35">
        <v>487.27840050205305</v>
      </c>
      <c r="U35" s="1">
        <v>512.12585193198208</v>
      </c>
      <c r="V35" s="36">
        <v>530.76144050442895</v>
      </c>
      <c r="W35" s="43"/>
    </row>
    <row r="36" spans="2:23" ht="15.75" x14ac:dyDescent="0.25">
      <c r="C36" s="33" t="s">
        <v>86</v>
      </c>
      <c r="N36" s="1"/>
      <c r="O36" s="1"/>
      <c r="P36" s="1"/>
      <c r="Q36" s="1">
        <v>128.69222204528234</v>
      </c>
      <c r="R36" s="34">
        <v>241.55089291999997</v>
      </c>
      <c r="S36" s="1">
        <v>320.5</v>
      </c>
      <c r="T36" s="35">
        <v>337.25</v>
      </c>
      <c r="U36" s="1">
        <v>347</v>
      </c>
      <c r="V36" s="36">
        <v>352.75</v>
      </c>
      <c r="W36" s="43"/>
    </row>
    <row r="37" spans="2:23" x14ac:dyDescent="0.25">
      <c r="C37" s="33" t="s">
        <v>87</v>
      </c>
      <c r="N37" s="1">
        <v>113.015</v>
      </c>
      <c r="O37" s="1">
        <v>102.64200000000001</v>
      </c>
      <c r="P37" s="1">
        <v>100.202</v>
      </c>
      <c r="Q37" s="58">
        <v>119.04420559670938</v>
      </c>
      <c r="R37" s="34">
        <v>129.93067355886421</v>
      </c>
      <c r="S37" s="58">
        <v>149.14858062595155</v>
      </c>
      <c r="T37" s="37">
        <v>180.40146888500618</v>
      </c>
      <c r="U37" s="58">
        <v>227.82689009731808</v>
      </c>
      <c r="V37" s="36">
        <v>297.40025869179459</v>
      </c>
    </row>
    <row r="38" spans="2:23" x14ac:dyDescent="0.25">
      <c r="C38" s="38" t="s">
        <v>98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>
        <v>0</v>
      </c>
      <c r="O38" s="39">
        <v>0</v>
      </c>
      <c r="P38" s="39">
        <v>0</v>
      </c>
      <c r="Q38" s="65">
        <v>0.4</v>
      </c>
      <c r="R38" s="40">
        <v>88</v>
      </c>
      <c r="S38" s="65">
        <v>160</v>
      </c>
      <c r="T38" s="66">
        <v>240</v>
      </c>
      <c r="U38" s="65">
        <v>320</v>
      </c>
      <c r="V38" s="41">
        <v>400</v>
      </c>
    </row>
    <row r="39" spans="2:23" ht="15.75" x14ac:dyDescent="0.25">
      <c r="C39" s="42" t="s">
        <v>42</v>
      </c>
      <c r="N39" s="43">
        <v>893.90718335478357</v>
      </c>
      <c r="O39" s="43">
        <v>968.28313238338205</v>
      </c>
      <c r="P39" s="43">
        <v>1214.3093029075753</v>
      </c>
      <c r="Q39" s="43">
        <v>2488.1650389706942</v>
      </c>
      <c r="R39" s="44">
        <v>4997.1969453012862</v>
      </c>
      <c r="S39" s="43">
        <v>7813.9049733088495</v>
      </c>
      <c r="T39" s="45">
        <v>10076.586471078655</v>
      </c>
      <c r="U39" s="43">
        <v>10885.581511197508</v>
      </c>
      <c r="V39" s="46">
        <v>11687.752814986852</v>
      </c>
    </row>
    <row r="40" spans="2:23" x14ac:dyDescent="0.25">
      <c r="Q40" s="1">
        <f>Q36+Q37</f>
        <v>247.73642764199172</v>
      </c>
      <c r="R40" s="1"/>
      <c r="S40" s="1"/>
      <c r="T40" s="1"/>
      <c r="U40" s="1"/>
      <c r="V40" s="1"/>
    </row>
    <row r="42" spans="2:23" ht="18.75" x14ac:dyDescent="0.3">
      <c r="B42" s="73" t="s">
        <v>82</v>
      </c>
      <c r="C42" s="30" t="s">
        <v>80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1">
        <v>2020</v>
      </c>
      <c r="O42" s="61">
        <v>2021</v>
      </c>
      <c r="P42" s="61">
        <v>2022</v>
      </c>
      <c r="Q42" s="31">
        <v>2025</v>
      </c>
      <c r="R42" s="62">
        <v>2030</v>
      </c>
      <c r="S42" s="31">
        <v>2035</v>
      </c>
      <c r="T42" s="63">
        <v>2040</v>
      </c>
      <c r="U42" s="31">
        <v>2045</v>
      </c>
      <c r="V42" s="64">
        <v>2050</v>
      </c>
    </row>
    <row r="43" spans="2:23" x14ac:dyDescent="0.25">
      <c r="C43" s="33" t="s">
        <v>83</v>
      </c>
      <c r="N43" s="1">
        <v>369.78</v>
      </c>
      <c r="O43" s="1">
        <v>461.16399999999999</v>
      </c>
      <c r="P43" s="1">
        <v>708.42839399999673</v>
      </c>
      <c r="Q43" s="1">
        <v>1704.4283939999968</v>
      </c>
      <c r="R43" s="34">
        <v>3454.4283939999968</v>
      </c>
      <c r="S43" s="1">
        <v>5704.4283939999968</v>
      </c>
      <c r="T43" s="35">
        <v>7954.4283939999968</v>
      </c>
      <c r="U43" s="1">
        <v>10054.428393999997</v>
      </c>
      <c r="V43" s="36">
        <v>11554.428393999997</v>
      </c>
    </row>
    <row r="44" spans="2:23" x14ac:dyDescent="0.25">
      <c r="C44" s="33" t="s">
        <v>84</v>
      </c>
      <c r="N44" s="1">
        <v>3.3</v>
      </c>
      <c r="O44" s="1">
        <v>3.3279999999999998</v>
      </c>
      <c r="P44" s="1">
        <v>3.3279999999999998</v>
      </c>
      <c r="Q44" s="1">
        <v>3.3</v>
      </c>
      <c r="R44" s="34">
        <v>150</v>
      </c>
      <c r="S44" s="1">
        <v>328</v>
      </c>
      <c r="T44" s="35">
        <v>528</v>
      </c>
      <c r="U44" s="1">
        <v>803</v>
      </c>
      <c r="V44" s="36">
        <v>1003</v>
      </c>
    </row>
    <row r="45" spans="2:23" x14ac:dyDescent="0.25">
      <c r="C45" s="33" t="s">
        <v>85</v>
      </c>
      <c r="N45" s="1">
        <v>163.608</v>
      </c>
      <c r="O45" s="1">
        <v>163.80799999999999</v>
      </c>
      <c r="P45" s="1">
        <v>164.30799999999999</v>
      </c>
      <c r="Q45" s="1">
        <v>166.108</v>
      </c>
      <c r="R45" s="34">
        <v>171.108</v>
      </c>
      <c r="S45" s="1">
        <v>181.108</v>
      </c>
      <c r="T45" s="35">
        <v>196.108</v>
      </c>
      <c r="U45" s="1">
        <v>206.108</v>
      </c>
      <c r="V45" s="36">
        <v>213.608</v>
      </c>
    </row>
    <row r="46" spans="2:23" x14ac:dyDescent="0.25">
      <c r="C46" s="33" t="s">
        <v>86</v>
      </c>
      <c r="N46" s="1">
        <v>15.806340407275068</v>
      </c>
      <c r="O46" s="1">
        <v>15.806340407275068</v>
      </c>
      <c r="P46" s="1">
        <v>15.806340407275068</v>
      </c>
      <c r="Q46" s="1">
        <v>32.836725072642196</v>
      </c>
      <c r="R46" s="34">
        <v>46.834322213642842</v>
      </c>
      <c r="S46" s="1">
        <v>49.886194931773879</v>
      </c>
      <c r="T46" s="35">
        <v>53.307519168291094</v>
      </c>
      <c r="U46" s="1">
        <v>56.307519168291094</v>
      </c>
      <c r="V46" s="36">
        <v>58.307519168291094</v>
      </c>
    </row>
    <row r="47" spans="2:23" x14ac:dyDescent="0.25">
      <c r="C47" s="33" t="s">
        <v>87</v>
      </c>
      <c r="N47" s="1">
        <v>19.612000000000002</v>
      </c>
      <c r="O47" s="1">
        <v>19.612000000000002</v>
      </c>
      <c r="P47" s="1">
        <v>19.612000000000002</v>
      </c>
      <c r="Q47" s="58">
        <v>19.943145990976937</v>
      </c>
      <c r="R47" s="34">
        <v>21.026362077991898</v>
      </c>
      <c r="S47" s="58">
        <v>23.182794252021811</v>
      </c>
      <c r="T47" s="37">
        <v>26.815728947872667</v>
      </c>
      <c r="U47" s="58">
        <v>32.347424461234034</v>
      </c>
      <c r="V47" s="36">
        <v>40.292467731276091</v>
      </c>
    </row>
    <row r="48" spans="2:23" x14ac:dyDescent="0.25">
      <c r="C48" s="38" t="s">
        <v>98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51">
        <v>0.05</v>
      </c>
      <c r="R48" s="52">
        <v>11</v>
      </c>
      <c r="S48" s="51">
        <v>20</v>
      </c>
      <c r="T48" s="67">
        <v>30</v>
      </c>
      <c r="U48" s="51">
        <v>40</v>
      </c>
      <c r="V48" s="53">
        <v>50</v>
      </c>
    </row>
    <row r="49" spans="1:28" ht="15.75" x14ac:dyDescent="0.25">
      <c r="C49" s="42" t="s">
        <v>42</v>
      </c>
      <c r="N49" s="43">
        <v>572.10634040727507</v>
      </c>
      <c r="O49" s="43">
        <v>663.71834040727504</v>
      </c>
      <c r="P49" s="43">
        <v>911.48273440727178</v>
      </c>
      <c r="Q49" s="43">
        <v>1926.6662650636158</v>
      </c>
      <c r="R49" s="44">
        <v>3854.3970782916317</v>
      </c>
      <c r="S49" s="43">
        <v>6306.6053831837935</v>
      </c>
      <c r="T49" s="45">
        <v>8788.6596421161612</v>
      </c>
      <c r="U49" s="43">
        <v>11192.191337629522</v>
      </c>
      <c r="V49" s="46">
        <v>12919.636380899565</v>
      </c>
    </row>
    <row r="50" spans="1:28" ht="15.75" x14ac:dyDescent="0.25">
      <c r="C50" s="42"/>
      <c r="Q50" s="1"/>
      <c r="R50" s="1"/>
      <c r="S50" s="1"/>
      <c r="T50" s="1"/>
      <c r="U50" s="1"/>
      <c r="V50" s="1"/>
    </row>
    <row r="51" spans="1:28" ht="15.75" x14ac:dyDescent="0.25">
      <c r="C51" s="30" t="s">
        <v>91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1">
        <v>2020</v>
      </c>
      <c r="O51" s="61">
        <v>2021</v>
      </c>
      <c r="P51" s="61">
        <v>2022</v>
      </c>
      <c r="Q51" s="31">
        <v>2025</v>
      </c>
      <c r="R51" s="62">
        <v>2030</v>
      </c>
      <c r="S51" s="31">
        <v>2035</v>
      </c>
      <c r="T51" s="63">
        <v>2040</v>
      </c>
      <c r="U51" s="31">
        <v>2045</v>
      </c>
      <c r="V51" s="64">
        <v>2050</v>
      </c>
    </row>
    <row r="52" spans="1:28" x14ac:dyDescent="0.25">
      <c r="C52" s="33" t="s">
        <v>83</v>
      </c>
      <c r="N52" s="1">
        <v>368.11700000000002</v>
      </c>
      <c r="O52" s="1">
        <v>453.02699999999999</v>
      </c>
      <c r="P52" s="1">
        <v>700.58547149559479</v>
      </c>
      <c r="Q52" s="1">
        <v>1821.353765623885</v>
      </c>
      <c r="R52" s="34">
        <v>3756.7992683643711</v>
      </c>
      <c r="S52" s="1">
        <v>6313.6452660317318</v>
      </c>
      <c r="T52" s="35">
        <v>8959.9022041813732</v>
      </c>
      <c r="U52" s="1">
        <v>11525.981726027569</v>
      </c>
      <c r="V52" s="36">
        <v>13480.166459666671</v>
      </c>
    </row>
    <row r="53" spans="1:28" x14ac:dyDescent="0.25">
      <c r="C53" s="33" t="s">
        <v>84</v>
      </c>
      <c r="N53" s="1">
        <v>6.2510000000000003</v>
      </c>
      <c r="O53" s="1">
        <v>5.593</v>
      </c>
      <c r="P53" s="1">
        <v>6.0037500000000001</v>
      </c>
      <c r="Q53" s="1">
        <v>5.9387994925516265</v>
      </c>
      <c r="R53" s="34">
        <v>355.75633853082104</v>
      </c>
      <c r="S53" s="1">
        <v>697.30319855874018</v>
      </c>
      <c r="T53" s="35">
        <v>1231.7872045176571</v>
      </c>
      <c r="U53" s="1">
        <v>1857.6893718538274</v>
      </c>
      <c r="V53" s="36">
        <v>2406.4665057012458</v>
      </c>
    </row>
    <row r="54" spans="1:28" x14ac:dyDescent="0.25">
      <c r="C54" s="33" t="s">
        <v>85</v>
      </c>
      <c r="N54" s="1">
        <v>406.52418335478353</v>
      </c>
      <c r="O54" s="1">
        <v>407.02113238338205</v>
      </c>
      <c r="P54" s="1">
        <v>408.26350495487856</v>
      </c>
      <c r="Q54" s="1">
        <v>412.73604621226582</v>
      </c>
      <c r="R54" s="34">
        <v>425.15977192723034</v>
      </c>
      <c r="S54" s="1">
        <v>450.00722335715943</v>
      </c>
      <c r="T54" s="35">
        <v>487.27840050205305</v>
      </c>
      <c r="U54" s="1">
        <v>512.12585193198208</v>
      </c>
      <c r="V54" s="36">
        <v>530.76144050442895</v>
      </c>
    </row>
    <row r="55" spans="1:28" x14ac:dyDescent="0.25">
      <c r="C55" s="33" t="s">
        <v>86</v>
      </c>
      <c r="N55" s="1"/>
      <c r="O55" s="1"/>
      <c r="P55" s="1"/>
      <c r="Q55" s="1">
        <v>128.69222204528234</v>
      </c>
      <c r="R55" s="34">
        <v>241.55089291999997</v>
      </c>
      <c r="S55" s="1">
        <v>320.5</v>
      </c>
      <c r="T55" s="35">
        <v>337.25</v>
      </c>
      <c r="U55" s="1">
        <v>347</v>
      </c>
      <c r="V55" s="36">
        <v>352.75</v>
      </c>
    </row>
    <row r="56" spans="1:28" x14ac:dyDescent="0.25">
      <c r="C56" s="33" t="s">
        <v>87</v>
      </c>
      <c r="N56" s="1">
        <v>113.015</v>
      </c>
      <c r="O56" s="58">
        <v>102.64200000000001</v>
      </c>
      <c r="P56" s="58">
        <v>100.202</v>
      </c>
      <c r="Q56" s="58">
        <v>119.04420559670938</v>
      </c>
      <c r="R56" s="34">
        <v>129.93067355886421</v>
      </c>
      <c r="S56" s="58">
        <v>149.14858062595155</v>
      </c>
      <c r="T56" s="37">
        <v>180.40146888500618</v>
      </c>
      <c r="U56" s="58">
        <v>227.82689009731808</v>
      </c>
      <c r="V56" s="36">
        <v>297.40025869179459</v>
      </c>
    </row>
    <row r="57" spans="1:28" x14ac:dyDescent="0.25">
      <c r="C57" s="38" t="s">
        <v>98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65">
        <v>0.4</v>
      </c>
      <c r="R57" s="40">
        <v>88</v>
      </c>
      <c r="S57" s="65">
        <v>160</v>
      </c>
      <c r="T57" s="66">
        <v>240</v>
      </c>
      <c r="U57" s="65">
        <v>320</v>
      </c>
      <c r="V57" s="41">
        <v>400</v>
      </c>
    </row>
    <row r="58" spans="1:28" ht="15.75" x14ac:dyDescent="0.25">
      <c r="C58" s="42" t="s">
        <v>42</v>
      </c>
      <c r="N58" s="43">
        <v>893.90718335478357</v>
      </c>
      <c r="O58" s="43">
        <v>968.28313238338205</v>
      </c>
      <c r="P58" s="43">
        <v>1215.0547264504733</v>
      </c>
      <c r="Q58" s="43">
        <v>2488.1650389706942</v>
      </c>
      <c r="R58" s="44">
        <v>4997.1969453012862</v>
      </c>
      <c r="S58" s="43">
        <v>8090.6042685735829</v>
      </c>
      <c r="T58" s="45">
        <v>11436.619278086089</v>
      </c>
      <c r="U58" s="43">
        <v>14790.623839910695</v>
      </c>
      <c r="V58" s="46">
        <v>17467.544664564142</v>
      </c>
    </row>
    <row r="59" spans="1:28" x14ac:dyDescent="0.25">
      <c r="Q59" s="1"/>
      <c r="R59" s="1"/>
      <c r="S59" s="1"/>
      <c r="T59" s="1"/>
      <c r="U59" s="1"/>
      <c r="V59" s="1"/>
    </row>
    <row r="62" spans="1:28" ht="21" x14ac:dyDescent="0.35">
      <c r="A62" s="74" t="s">
        <v>103</v>
      </c>
      <c r="R62" s="1"/>
    </row>
    <row r="63" spans="1:28" x14ac:dyDescent="0.25">
      <c r="R63" s="1"/>
    </row>
    <row r="64" spans="1:28" x14ac:dyDescent="0.25">
      <c r="A64" s="27" t="s">
        <v>7</v>
      </c>
      <c r="B64" s="75" t="s">
        <v>90</v>
      </c>
      <c r="C64" s="31">
        <v>2025</v>
      </c>
      <c r="D64" s="31">
        <v>2026</v>
      </c>
      <c r="E64" s="31">
        <v>2027</v>
      </c>
      <c r="F64" s="31">
        <v>2028</v>
      </c>
      <c r="G64" s="31">
        <v>2029</v>
      </c>
      <c r="H64" s="31">
        <v>2030</v>
      </c>
      <c r="I64" s="31">
        <v>2031</v>
      </c>
      <c r="J64" s="31">
        <v>2032</v>
      </c>
      <c r="K64" s="31">
        <v>2033</v>
      </c>
      <c r="L64" s="31">
        <v>2034</v>
      </c>
      <c r="M64" s="31">
        <v>2035</v>
      </c>
      <c r="N64" s="31">
        <v>2036</v>
      </c>
      <c r="O64" s="31">
        <v>2037</v>
      </c>
      <c r="P64" s="31">
        <v>2038</v>
      </c>
      <c r="Q64" s="31">
        <v>2039</v>
      </c>
      <c r="R64" s="31">
        <v>2040</v>
      </c>
      <c r="S64" s="31">
        <v>2041</v>
      </c>
      <c r="T64" s="31">
        <v>2042</v>
      </c>
      <c r="U64" s="31">
        <v>2043</v>
      </c>
      <c r="V64" s="31">
        <v>2044</v>
      </c>
      <c r="W64" s="31">
        <v>2045</v>
      </c>
      <c r="X64" s="31">
        <v>2046</v>
      </c>
      <c r="Y64" s="31">
        <v>2047</v>
      </c>
      <c r="Z64" s="31">
        <v>2048</v>
      </c>
      <c r="AA64" s="31">
        <v>2049</v>
      </c>
      <c r="AB64" s="31">
        <v>2050</v>
      </c>
    </row>
    <row r="65" spans="1:28" x14ac:dyDescent="0.25">
      <c r="B65" s="33" t="s">
        <v>99</v>
      </c>
      <c r="C65" s="1">
        <v>742.49751006472275</v>
      </c>
      <c r="D65" s="81">
        <f>($H65-$C65)/5*(D$64-$C$64)+$C65</f>
        <v>767.49751006472275</v>
      </c>
      <c r="E65" s="81">
        <f t="shared" ref="E65:G68" si="20">($H65-$C65)/5*(E$64-$C$64)+$C65</f>
        <v>792.49751006472275</v>
      </c>
      <c r="F65" s="81">
        <f t="shared" si="20"/>
        <v>817.49751006472275</v>
      </c>
      <c r="G65" s="81">
        <f t="shared" si="20"/>
        <v>842.49751006472275</v>
      </c>
      <c r="H65" s="117">
        <v>867.49751006472275</v>
      </c>
      <c r="I65" s="81">
        <f>($M65-$H65)/5*(I$64-$H$64)+$H65</f>
        <v>887.49751006472263</v>
      </c>
      <c r="J65" s="81">
        <f t="shared" ref="J65:L68" si="21">($M65-$H65)/5*(J$64-$H$64)+$H65</f>
        <v>907.49751006472252</v>
      </c>
      <c r="K65" s="81">
        <f t="shared" si="21"/>
        <v>927.49751006472252</v>
      </c>
      <c r="L65" s="81">
        <f t="shared" si="21"/>
        <v>947.49751006472241</v>
      </c>
      <c r="M65" s="81">
        <v>967.49751006472229</v>
      </c>
      <c r="N65" s="81">
        <f>($R65-$M65)/5*(N$64-$M$64)+$M65</f>
        <v>985.49751006472229</v>
      </c>
      <c r="O65" s="81">
        <f t="shared" ref="O65:Q68" si="22">($R65-$M65)/5*(O$64-$M$64)+$M65</f>
        <v>1003.4975100647223</v>
      </c>
      <c r="P65" s="81">
        <f t="shared" si="22"/>
        <v>1021.4975100647223</v>
      </c>
      <c r="Q65" s="81">
        <f t="shared" si="22"/>
        <v>1039.4975100647223</v>
      </c>
      <c r="R65" s="118">
        <v>1057.4975100647223</v>
      </c>
      <c r="S65" s="81">
        <f>($W65-$R65)/5*(S$64-$R$64)+$R65</f>
        <v>1073.4975100647223</v>
      </c>
      <c r="T65" s="81">
        <f t="shared" ref="T65:V68" si="23">($W65-$R65)/5*(T$64-$R$64)+$R65</f>
        <v>1089.4975100647223</v>
      </c>
      <c r="U65" s="81">
        <f t="shared" si="23"/>
        <v>1105.4975100647223</v>
      </c>
      <c r="V65" s="81">
        <f t="shared" si="23"/>
        <v>1121.4975100647223</v>
      </c>
      <c r="W65" s="81">
        <v>1137.4975100647223</v>
      </c>
      <c r="X65" s="81">
        <f>($AB65-$W65)/5*(X$64-$W$64)+$W65</f>
        <v>1151.4975100647223</v>
      </c>
      <c r="Y65" s="81">
        <f t="shared" ref="Y65:AA68" si="24">($AB65-$W65)/5*(Y$64-$W$64)+$W65</f>
        <v>1165.4975100647223</v>
      </c>
      <c r="Z65" s="81">
        <f t="shared" si="24"/>
        <v>1179.4975100647223</v>
      </c>
      <c r="AA65" s="81">
        <f t="shared" si="24"/>
        <v>1193.4975100647223</v>
      </c>
      <c r="AB65" s="119">
        <v>1207.4975100647223</v>
      </c>
    </row>
    <row r="66" spans="1:28" x14ac:dyDescent="0.25">
      <c r="B66" s="33" t="s">
        <v>100</v>
      </c>
      <c r="C66" s="1">
        <v>412.82515031397475</v>
      </c>
      <c r="D66" s="81">
        <f t="shared" ref="D66:G88" si="25">($H66-$C66)/5*(D$64-$C$64)+$C66</f>
        <v>452.82515031397475</v>
      </c>
      <c r="E66" s="81">
        <f t="shared" si="20"/>
        <v>492.82515031397475</v>
      </c>
      <c r="F66" s="81">
        <f t="shared" si="20"/>
        <v>532.82515031397475</v>
      </c>
      <c r="G66" s="81">
        <f t="shared" si="20"/>
        <v>572.82515031397475</v>
      </c>
      <c r="H66" s="117">
        <v>612.82515031397475</v>
      </c>
      <c r="I66" s="81">
        <f t="shared" ref="I66:L90" si="26">($M66-$H66)/5*(I$64-$H$64)+$H66</f>
        <v>647.82515031397475</v>
      </c>
      <c r="J66" s="81">
        <f t="shared" si="21"/>
        <v>682.82515031397475</v>
      </c>
      <c r="K66" s="81">
        <f t="shared" si="21"/>
        <v>717.82515031397475</v>
      </c>
      <c r="L66" s="81">
        <f t="shared" si="21"/>
        <v>752.82515031397475</v>
      </c>
      <c r="M66" s="81">
        <v>787.82515031397475</v>
      </c>
      <c r="N66" s="81">
        <f t="shared" ref="N66:Q73" si="27">($R66-$M66)/5*(N$64-$M$64)+$M66</f>
        <v>820.82515031397475</v>
      </c>
      <c r="O66" s="81">
        <f t="shared" si="22"/>
        <v>853.82515031397475</v>
      </c>
      <c r="P66" s="81">
        <f t="shared" si="22"/>
        <v>886.82515031397475</v>
      </c>
      <c r="Q66" s="81">
        <f t="shared" si="22"/>
        <v>919.82515031397475</v>
      </c>
      <c r="R66" s="118">
        <v>952.82515031397475</v>
      </c>
      <c r="S66" s="81">
        <f t="shared" ref="S66:V70" si="28">($W66-$R66)/5*(S$64-$R$64)+$R66</f>
        <v>982.82515031397475</v>
      </c>
      <c r="T66" s="81">
        <f t="shared" si="23"/>
        <v>1012.8251503139747</v>
      </c>
      <c r="U66" s="81">
        <f t="shared" si="23"/>
        <v>1042.8251503139747</v>
      </c>
      <c r="V66" s="81">
        <f t="shared" si="23"/>
        <v>1072.8251503139747</v>
      </c>
      <c r="W66" s="81">
        <v>1102.8251503139747</v>
      </c>
      <c r="X66" s="81">
        <f t="shared" ref="X66:AA73" si="29">($AB66-$W66)/5*(X$64-$W$64)+$W66</f>
        <v>1130.8251503139747</v>
      </c>
      <c r="Y66" s="81">
        <f t="shared" si="24"/>
        <v>1158.8251503139747</v>
      </c>
      <c r="Z66" s="81">
        <f t="shared" si="24"/>
        <v>1186.8251503139747</v>
      </c>
      <c r="AA66" s="81">
        <f t="shared" si="24"/>
        <v>1214.8251503139747</v>
      </c>
      <c r="AB66" s="119">
        <v>1242.8251503139747</v>
      </c>
    </row>
    <row r="67" spans="1:28" x14ac:dyDescent="0.25">
      <c r="B67" s="33" t="s">
        <v>101</v>
      </c>
      <c r="C67" s="1">
        <v>157.68013472479061</v>
      </c>
      <c r="D67" s="81">
        <f t="shared" si="25"/>
        <v>182.68013472479061</v>
      </c>
      <c r="E67" s="81">
        <f t="shared" si="20"/>
        <v>207.68013472479061</v>
      </c>
      <c r="F67" s="81">
        <f t="shared" si="20"/>
        <v>232.68013472479061</v>
      </c>
      <c r="G67" s="81">
        <f t="shared" si="20"/>
        <v>257.68013472479061</v>
      </c>
      <c r="H67" s="117">
        <v>282.68013472479061</v>
      </c>
      <c r="I67" s="81">
        <f t="shared" si="26"/>
        <v>312.68013472479061</v>
      </c>
      <c r="J67" s="81">
        <f t="shared" si="21"/>
        <v>342.68013472479061</v>
      </c>
      <c r="K67" s="81">
        <f t="shared" si="21"/>
        <v>372.68013472479061</v>
      </c>
      <c r="L67" s="81">
        <f t="shared" si="21"/>
        <v>402.68013472479061</v>
      </c>
      <c r="M67" s="81">
        <v>432.68013472479061</v>
      </c>
      <c r="N67" s="81">
        <f t="shared" si="27"/>
        <v>462.68013472479061</v>
      </c>
      <c r="O67" s="81">
        <f t="shared" si="22"/>
        <v>492.68013472479061</v>
      </c>
      <c r="P67" s="81">
        <f t="shared" si="22"/>
        <v>522.68013472479061</v>
      </c>
      <c r="Q67" s="81">
        <f t="shared" si="22"/>
        <v>552.68013472479061</v>
      </c>
      <c r="R67" s="118">
        <v>582.68013472479061</v>
      </c>
      <c r="S67" s="81">
        <f t="shared" si="28"/>
        <v>615.68013472479061</v>
      </c>
      <c r="T67" s="81">
        <f t="shared" si="23"/>
        <v>648.68013472479061</v>
      </c>
      <c r="U67" s="81">
        <f t="shared" si="23"/>
        <v>681.68013472479061</v>
      </c>
      <c r="V67" s="81">
        <f t="shared" si="23"/>
        <v>714.68013472479061</v>
      </c>
      <c r="W67" s="81">
        <v>747.68013472479061</v>
      </c>
      <c r="X67" s="81">
        <f t="shared" si="29"/>
        <v>780.68013472479061</v>
      </c>
      <c r="Y67" s="81">
        <f t="shared" si="24"/>
        <v>813.68013472479061</v>
      </c>
      <c r="Z67" s="81">
        <f t="shared" si="24"/>
        <v>846.68013472479061</v>
      </c>
      <c r="AA67" s="81">
        <f t="shared" si="24"/>
        <v>879.68013472479061</v>
      </c>
      <c r="AB67" s="119">
        <v>912.68013472479061</v>
      </c>
    </row>
    <row r="68" spans="1:28" x14ac:dyDescent="0.25">
      <c r="B68" s="38" t="s">
        <v>102</v>
      </c>
      <c r="C68" s="39">
        <v>31.425598896508674</v>
      </c>
      <c r="D68" s="81">
        <f t="shared" si="25"/>
        <v>41.425598896508674</v>
      </c>
      <c r="E68" s="81">
        <f t="shared" si="20"/>
        <v>51.425598896508674</v>
      </c>
      <c r="F68" s="81">
        <f t="shared" si="20"/>
        <v>61.425598896508674</v>
      </c>
      <c r="G68" s="81">
        <f t="shared" si="20"/>
        <v>71.425598896508674</v>
      </c>
      <c r="H68" s="120">
        <v>81.425598896508674</v>
      </c>
      <c r="I68" s="81">
        <f t="shared" si="26"/>
        <v>96.42559889650866</v>
      </c>
      <c r="J68" s="81">
        <f t="shared" si="21"/>
        <v>111.42559889650865</v>
      </c>
      <c r="K68" s="81">
        <f t="shared" si="21"/>
        <v>126.42559889650863</v>
      </c>
      <c r="L68" s="81">
        <f t="shared" si="21"/>
        <v>141.42559889650863</v>
      </c>
      <c r="M68" s="93">
        <v>156.4255988965086</v>
      </c>
      <c r="N68" s="81">
        <f t="shared" si="27"/>
        <v>175.4255988965086</v>
      </c>
      <c r="O68" s="81">
        <f t="shared" si="22"/>
        <v>194.42559889650857</v>
      </c>
      <c r="P68" s="81">
        <f t="shared" si="22"/>
        <v>213.42559889650857</v>
      </c>
      <c r="Q68" s="81">
        <f t="shared" si="22"/>
        <v>232.42559889650857</v>
      </c>
      <c r="R68" s="121">
        <v>251.42559889650857</v>
      </c>
      <c r="S68" s="81">
        <f t="shared" si="28"/>
        <v>272.42559889650857</v>
      </c>
      <c r="T68" s="81">
        <f t="shared" si="23"/>
        <v>293.42559889650857</v>
      </c>
      <c r="U68" s="81">
        <f t="shared" si="23"/>
        <v>314.42559889650857</v>
      </c>
      <c r="V68" s="81">
        <f t="shared" si="23"/>
        <v>335.42559889650857</v>
      </c>
      <c r="W68" s="93">
        <v>356.42559889650857</v>
      </c>
      <c r="X68" s="81">
        <f t="shared" si="29"/>
        <v>381.42559889650857</v>
      </c>
      <c r="Y68" s="81">
        <f t="shared" si="24"/>
        <v>406.42559889650857</v>
      </c>
      <c r="Z68" s="81">
        <f t="shared" si="24"/>
        <v>431.42559889650857</v>
      </c>
      <c r="AA68" s="81">
        <f t="shared" si="24"/>
        <v>456.42559889650857</v>
      </c>
      <c r="AB68" s="122">
        <v>481.42559889650857</v>
      </c>
    </row>
    <row r="69" spans="1:28" x14ac:dyDescent="0.25">
      <c r="B69" s="15" t="s">
        <v>42</v>
      </c>
      <c r="C69" s="5">
        <v>1344.4283939999968</v>
      </c>
      <c r="D69" s="123">
        <f>SUM(D65:D68)</f>
        <v>1444.4283939999968</v>
      </c>
      <c r="E69" s="123">
        <f t="shared" ref="E69" si="30">SUM(E65:E68)</f>
        <v>1544.4283939999968</v>
      </c>
      <c r="F69" s="123">
        <f t="shared" ref="F69" si="31">SUM(F65:F68)</f>
        <v>1644.4283939999968</v>
      </c>
      <c r="G69" s="123">
        <f t="shared" ref="G69" si="32">SUM(G65:G68)</f>
        <v>1744.4283939999968</v>
      </c>
      <c r="H69" s="123">
        <f t="shared" ref="H69" si="33">SUM(H65:H68)</f>
        <v>1844.4283939999968</v>
      </c>
      <c r="I69" s="123">
        <f>SUM(I65:I68)</f>
        <v>1944.4283939999968</v>
      </c>
      <c r="J69" s="123">
        <f t="shared" ref="J69" si="34">SUM(J65:J68)</f>
        <v>2044.4283939999966</v>
      </c>
      <c r="K69" s="123">
        <f t="shared" ref="K69" si="35">SUM(K65:K68)</f>
        <v>2144.4283939999964</v>
      </c>
      <c r="L69" s="123">
        <f t="shared" ref="L69" si="36">SUM(L65:L68)</f>
        <v>2244.4283939999964</v>
      </c>
      <c r="M69" s="123">
        <f t="shared" ref="M69" si="37">SUM(M65:M68)</f>
        <v>2344.4283939999964</v>
      </c>
      <c r="N69" s="123">
        <f>SUM(N65:N68)</f>
        <v>2444.4283939999964</v>
      </c>
      <c r="O69" s="123">
        <f t="shared" ref="O69" si="38">SUM(O65:O68)</f>
        <v>2544.4283939999964</v>
      </c>
      <c r="P69" s="123">
        <f t="shared" ref="P69" si="39">SUM(P65:P68)</f>
        <v>2644.4283939999964</v>
      </c>
      <c r="Q69" s="123">
        <f t="shared" ref="Q69" si="40">SUM(Q65:Q68)</f>
        <v>2744.4283939999964</v>
      </c>
      <c r="R69" s="123">
        <f t="shared" ref="R69" si="41">SUM(R65:R68)</f>
        <v>2844.4283939999964</v>
      </c>
      <c r="S69" s="123">
        <f>SUM(S65:S68)</f>
        <v>2944.4283939999964</v>
      </c>
      <c r="T69" s="123">
        <f t="shared" ref="T69" si="42">SUM(T65:T68)</f>
        <v>3044.4283939999964</v>
      </c>
      <c r="U69" s="123">
        <f t="shared" ref="U69" si="43">SUM(U65:U68)</f>
        <v>3144.4283939999964</v>
      </c>
      <c r="V69" s="123">
        <f t="shared" ref="V69" si="44">SUM(V65:V68)</f>
        <v>3244.4283939999964</v>
      </c>
      <c r="W69" s="123">
        <f t="shared" ref="W69" si="45">SUM(W65:W68)</f>
        <v>3344.4283939999964</v>
      </c>
      <c r="X69" s="123">
        <f>SUM(X65:X68)</f>
        <v>3444.4283939999964</v>
      </c>
      <c r="Y69" s="123">
        <f t="shared" ref="Y69" si="46">SUM(Y65:Y68)</f>
        <v>3544.4283939999964</v>
      </c>
      <c r="Z69" s="123">
        <f t="shared" ref="Z69" si="47">SUM(Z65:Z68)</f>
        <v>3644.4283939999964</v>
      </c>
      <c r="AA69" s="123">
        <f t="shared" ref="AA69" si="48">SUM(AA65:AA68)</f>
        <v>3744.4283939999964</v>
      </c>
      <c r="AB69" s="123">
        <f t="shared" ref="AB69" si="49">SUM(AB65:AB68)</f>
        <v>3844.4283939999964</v>
      </c>
    </row>
    <row r="70" spans="1:28" x14ac:dyDescent="0.25">
      <c r="B70" s="33" t="s">
        <v>91</v>
      </c>
      <c r="C70" s="1">
        <v>1436.6574311033044</v>
      </c>
      <c r="D70" s="81">
        <f t="shared" si="25"/>
        <v>1550.5006951345179</v>
      </c>
      <c r="E70" s="81">
        <f t="shared" si="25"/>
        <v>1664.3439591657313</v>
      </c>
      <c r="F70" s="81">
        <f t="shared" si="25"/>
        <v>1778.1872231969448</v>
      </c>
      <c r="G70" s="81">
        <f t="shared" si="25"/>
        <v>1892.0304872281583</v>
      </c>
      <c r="H70" s="34">
        <v>2005.8737512593718</v>
      </c>
      <c r="I70" s="81">
        <f t="shared" si="26"/>
        <v>2123.6603485422411</v>
      </c>
      <c r="J70" s="81">
        <f t="shared" si="26"/>
        <v>2241.4469458251101</v>
      </c>
      <c r="K70" s="81">
        <f t="shared" si="26"/>
        <v>2359.2335431079791</v>
      </c>
      <c r="L70" s="81">
        <f t="shared" si="26"/>
        <v>2477.0201403908482</v>
      </c>
      <c r="M70" s="1">
        <v>2594.8067376737172</v>
      </c>
      <c r="N70" s="81">
        <f t="shared" si="27"/>
        <v>2716.6406547304691</v>
      </c>
      <c r="O70" s="81">
        <f t="shared" si="27"/>
        <v>2838.4745717872211</v>
      </c>
      <c r="P70" s="81">
        <f t="shared" si="27"/>
        <v>2960.308488843973</v>
      </c>
      <c r="Q70" s="81">
        <f t="shared" si="27"/>
        <v>3082.142405900725</v>
      </c>
      <c r="R70" s="35">
        <v>3203.9763229574769</v>
      </c>
      <c r="S70" s="81">
        <f t="shared" si="28"/>
        <v>3329.9639930628</v>
      </c>
      <c r="T70" s="81">
        <f t="shared" si="28"/>
        <v>3455.9516631681236</v>
      </c>
      <c r="U70" s="81">
        <f t="shared" si="28"/>
        <v>3581.9393332734467</v>
      </c>
      <c r="V70" s="81">
        <f t="shared" si="28"/>
        <v>3707.9270033787702</v>
      </c>
      <c r="W70" s="1">
        <v>3833.9146734840933</v>
      </c>
      <c r="X70" s="81">
        <f t="shared" si="29"/>
        <v>3964.1650307206073</v>
      </c>
      <c r="Y70" s="81">
        <f t="shared" si="29"/>
        <v>4094.4153879571218</v>
      </c>
      <c r="Z70" s="81">
        <f t="shared" si="29"/>
        <v>4224.6657451936362</v>
      </c>
      <c r="AA70" s="81">
        <f t="shared" si="29"/>
        <v>4354.9161024301502</v>
      </c>
      <c r="AB70" s="36">
        <v>4485.1664596666642</v>
      </c>
    </row>
    <row r="71" spans="1:28" x14ac:dyDescent="0.25">
      <c r="B71" s="33" t="s">
        <v>140</v>
      </c>
      <c r="C71" s="130">
        <v>409.00892849777642</v>
      </c>
      <c r="D71" s="130">
        <f t="shared" si="25"/>
        <v>409.505877526375</v>
      </c>
      <c r="E71" s="130">
        <f t="shared" si="25"/>
        <v>410.00282655497358</v>
      </c>
      <c r="F71" s="130">
        <f t="shared" si="25"/>
        <v>410.49977558357216</v>
      </c>
      <c r="G71" s="130">
        <f t="shared" si="25"/>
        <v>410.99672461217074</v>
      </c>
      <c r="H71" s="131">
        <v>411.49367364076932</v>
      </c>
      <c r="I71" s="130">
        <f t="shared" si="26"/>
        <v>411.99062266936789</v>
      </c>
      <c r="J71" s="130">
        <f t="shared" si="26"/>
        <v>412.48757169796647</v>
      </c>
      <c r="K71" s="130">
        <f t="shared" si="26"/>
        <v>412.98452072656511</v>
      </c>
      <c r="L71" s="130">
        <f t="shared" si="26"/>
        <v>413.48146975516369</v>
      </c>
      <c r="M71" s="130">
        <v>413.97841878376227</v>
      </c>
      <c r="N71" s="130">
        <f t="shared" si="27"/>
        <v>414.47536781236084</v>
      </c>
      <c r="O71" s="130">
        <f t="shared" si="27"/>
        <v>414.97231684095942</v>
      </c>
      <c r="P71" s="130">
        <f t="shared" si="27"/>
        <v>415.469265869558</v>
      </c>
      <c r="Q71" s="130">
        <f t="shared" si="27"/>
        <v>415.96621489815658</v>
      </c>
      <c r="R71" s="132">
        <v>416.46316392675516</v>
      </c>
      <c r="S71" s="130">
        <f t="shared" ref="S71:V73" si="50">($W71-$R71)/5*(S$64-$R$64)+$R71</f>
        <v>416.96011295535374</v>
      </c>
      <c r="T71" s="130">
        <f t="shared" si="50"/>
        <v>417.45706198395231</v>
      </c>
      <c r="U71" s="130">
        <f t="shared" si="50"/>
        <v>417.95401101255089</v>
      </c>
      <c r="V71" s="130">
        <f t="shared" si="50"/>
        <v>418.45096004114947</v>
      </c>
      <c r="W71" s="130">
        <v>418.94790906974805</v>
      </c>
      <c r="X71" s="130">
        <f t="shared" si="29"/>
        <v>419.44485809834663</v>
      </c>
      <c r="Y71" s="130">
        <f t="shared" si="29"/>
        <v>419.94180712694521</v>
      </c>
      <c r="Z71" s="130">
        <f t="shared" si="29"/>
        <v>420.43875615554379</v>
      </c>
      <c r="AA71" s="130">
        <f t="shared" si="29"/>
        <v>420.93570518414236</v>
      </c>
      <c r="AB71" s="133">
        <v>421.43265421274094</v>
      </c>
    </row>
    <row r="72" spans="1:28" x14ac:dyDescent="0.25">
      <c r="B72" s="33" t="s">
        <v>141</v>
      </c>
      <c r="C72" s="1">
        <v>6</v>
      </c>
      <c r="D72" s="130">
        <f t="shared" si="25"/>
        <v>7.2</v>
      </c>
      <c r="E72" s="130">
        <f t="shared" si="25"/>
        <v>8.4</v>
      </c>
      <c r="F72" s="130">
        <f t="shared" si="25"/>
        <v>9.6</v>
      </c>
      <c r="G72" s="130">
        <f t="shared" si="25"/>
        <v>10.8</v>
      </c>
      <c r="H72">
        <v>12</v>
      </c>
      <c r="I72" s="130">
        <f t="shared" si="26"/>
        <v>14</v>
      </c>
      <c r="J72" s="130">
        <f t="shared" si="26"/>
        <v>16</v>
      </c>
      <c r="K72" s="130">
        <f t="shared" si="26"/>
        <v>18</v>
      </c>
      <c r="L72" s="130">
        <f t="shared" si="26"/>
        <v>20</v>
      </c>
      <c r="M72">
        <v>22</v>
      </c>
      <c r="N72" s="130">
        <f t="shared" si="27"/>
        <v>24.628379926790153</v>
      </c>
      <c r="O72" s="130">
        <f t="shared" si="27"/>
        <v>27.256759853580309</v>
      </c>
      <c r="P72" s="130">
        <f t="shared" si="27"/>
        <v>29.885139780370462</v>
      </c>
      <c r="Q72" s="130">
        <f t="shared" si="27"/>
        <v>32.513519707160619</v>
      </c>
      <c r="R72" s="35">
        <v>35.141899633950771</v>
      </c>
      <c r="S72" s="130">
        <f t="shared" si="50"/>
        <v>37.405750010342437</v>
      </c>
      <c r="T72" s="130">
        <f t="shared" si="50"/>
        <v>39.669600386734103</v>
      </c>
      <c r="U72" s="130">
        <f t="shared" si="50"/>
        <v>41.933450763125776</v>
      </c>
      <c r="V72" s="130">
        <f t="shared" si="50"/>
        <v>44.197301139517442</v>
      </c>
      <c r="W72" s="1">
        <v>46.461151515909108</v>
      </c>
      <c r="X72" s="130">
        <f t="shared" si="29"/>
        <v>49.161850856874246</v>
      </c>
      <c r="Y72" s="130">
        <f t="shared" si="29"/>
        <v>51.862550197839383</v>
      </c>
      <c r="Z72" s="130">
        <f t="shared" si="29"/>
        <v>54.563249538804527</v>
      </c>
      <c r="AA72" s="130">
        <f t="shared" si="29"/>
        <v>57.263948879769664</v>
      </c>
      <c r="AB72" s="36">
        <v>59.964648220734801</v>
      </c>
    </row>
    <row r="73" spans="1:28" x14ac:dyDescent="0.25">
      <c r="B73" s="33" t="s">
        <v>143</v>
      </c>
      <c r="C73" s="1">
        <v>192.66563457544976</v>
      </c>
      <c r="D73" s="130">
        <f t="shared" si="25"/>
        <v>195.55767815628838</v>
      </c>
      <c r="E73" s="130">
        <f t="shared" si="25"/>
        <v>198.44972173712702</v>
      </c>
      <c r="F73" s="130">
        <f t="shared" si="25"/>
        <v>201.34176531796564</v>
      </c>
      <c r="G73" s="130">
        <f t="shared" si="25"/>
        <v>204.23380889880428</v>
      </c>
      <c r="H73" s="130">
        <v>207.1258524796429</v>
      </c>
      <c r="I73" s="130">
        <f t="shared" si="26"/>
        <v>194.59608356252176</v>
      </c>
      <c r="J73" s="130">
        <f t="shared" si="26"/>
        <v>182.06631464540058</v>
      </c>
      <c r="K73" s="130">
        <f t="shared" si="26"/>
        <v>169.53654572827944</v>
      </c>
      <c r="L73" s="130">
        <f t="shared" si="26"/>
        <v>157.00677681115826</v>
      </c>
      <c r="M73" s="130">
        <v>144.47700789403711</v>
      </c>
      <c r="N73" s="130">
        <f t="shared" si="27"/>
        <v>145.47656396241479</v>
      </c>
      <c r="O73" s="130">
        <f t="shared" si="27"/>
        <v>146.47612003079246</v>
      </c>
      <c r="P73" s="130">
        <f t="shared" si="27"/>
        <v>147.47567609917013</v>
      </c>
      <c r="Q73" s="130">
        <f t="shared" si="27"/>
        <v>148.4752321675478</v>
      </c>
      <c r="R73" s="130">
        <v>149.47478823592547</v>
      </c>
      <c r="S73" s="130">
        <f t="shared" si="50"/>
        <v>150.45431682790755</v>
      </c>
      <c r="T73" s="130">
        <f t="shared" si="50"/>
        <v>151.43384541988965</v>
      </c>
      <c r="U73" s="130">
        <f t="shared" si="50"/>
        <v>152.41337401187172</v>
      </c>
      <c r="V73" s="130">
        <f t="shared" si="50"/>
        <v>153.39290260385383</v>
      </c>
      <c r="W73" s="130">
        <v>154.3724311958359</v>
      </c>
      <c r="X73" s="130">
        <f t="shared" si="29"/>
        <v>155.25375031395117</v>
      </c>
      <c r="Y73" s="130">
        <f t="shared" si="29"/>
        <v>156.13506943206644</v>
      </c>
      <c r="Z73" s="130">
        <f t="shared" si="29"/>
        <v>157.01638855018172</v>
      </c>
      <c r="AA73" s="130">
        <f t="shared" si="29"/>
        <v>157.89770766829699</v>
      </c>
      <c r="AB73" s="58">
        <v>158.77902678641226</v>
      </c>
    </row>
    <row r="74" spans="1:28" x14ac:dyDescent="0.25">
      <c r="B74" s="33" t="s">
        <v>147</v>
      </c>
      <c r="C74" s="130">
        <v>423.5</v>
      </c>
      <c r="D74" s="130">
        <v>423.5</v>
      </c>
      <c r="E74" s="130">
        <v>423.5</v>
      </c>
      <c r="F74" s="130">
        <v>423.5</v>
      </c>
      <c r="G74" s="130">
        <v>423.5</v>
      </c>
      <c r="H74" s="130">
        <v>423.5</v>
      </c>
      <c r="I74" s="130">
        <v>423.5</v>
      </c>
      <c r="J74" s="130">
        <v>423.5</v>
      </c>
      <c r="K74" s="130">
        <v>423.5</v>
      </c>
      <c r="L74" s="130">
        <v>423.5</v>
      </c>
      <c r="M74" s="130">
        <v>423.5</v>
      </c>
      <c r="N74" s="130">
        <v>423.5</v>
      </c>
      <c r="O74" s="130">
        <v>423.5</v>
      </c>
      <c r="P74" s="130">
        <v>423.5</v>
      </c>
      <c r="Q74" s="130">
        <v>423.5</v>
      </c>
      <c r="R74" s="130">
        <v>423.5</v>
      </c>
      <c r="S74" s="130">
        <v>423.5</v>
      </c>
      <c r="T74" s="130">
        <v>423.5</v>
      </c>
      <c r="U74" s="130">
        <v>423.5</v>
      </c>
      <c r="V74" s="130">
        <v>423.5</v>
      </c>
      <c r="W74" s="130">
        <v>423.5</v>
      </c>
      <c r="X74" s="130">
        <v>423.5</v>
      </c>
      <c r="Y74" s="130">
        <v>423.5</v>
      </c>
      <c r="Z74" s="130">
        <v>423.5</v>
      </c>
      <c r="AA74" s="130">
        <v>423.5</v>
      </c>
      <c r="AB74" s="130">
        <v>423.5</v>
      </c>
    </row>
    <row r="75" spans="1:28" x14ac:dyDescent="0.25">
      <c r="A75" s="28" t="s">
        <v>93</v>
      </c>
      <c r="B75" s="75" t="s">
        <v>90</v>
      </c>
      <c r="C75" s="31">
        <v>2025</v>
      </c>
      <c r="D75" s="31">
        <v>2026</v>
      </c>
      <c r="E75" s="31">
        <v>2027</v>
      </c>
      <c r="F75" s="31">
        <v>2028</v>
      </c>
      <c r="G75" s="31">
        <v>2029</v>
      </c>
      <c r="H75" s="31">
        <v>2030</v>
      </c>
      <c r="I75" s="31">
        <v>2031</v>
      </c>
      <c r="J75" s="31">
        <v>2032</v>
      </c>
      <c r="K75" s="31">
        <v>2033</v>
      </c>
      <c r="L75" s="31">
        <v>2034</v>
      </c>
      <c r="M75" s="31">
        <v>2035</v>
      </c>
      <c r="N75" s="31">
        <v>2036</v>
      </c>
      <c r="O75" s="31">
        <v>2037</v>
      </c>
      <c r="P75" s="31">
        <v>2038</v>
      </c>
      <c r="Q75" s="31">
        <v>2039</v>
      </c>
      <c r="R75" s="31">
        <v>2040</v>
      </c>
      <c r="S75" s="31">
        <v>2041</v>
      </c>
      <c r="T75" s="31">
        <v>2042</v>
      </c>
      <c r="U75" s="31">
        <v>2043</v>
      </c>
      <c r="V75" s="31">
        <v>2044</v>
      </c>
      <c r="W75" s="31">
        <v>2045</v>
      </c>
      <c r="X75" s="31">
        <v>2046</v>
      </c>
      <c r="Y75" s="31">
        <v>2047</v>
      </c>
      <c r="Z75" s="31">
        <v>2048</v>
      </c>
      <c r="AA75" s="31">
        <v>2049</v>
      </c>
      <c r="AB75" s="31">
        <v>2050</v>
      </c>
    </row>
    <row r="76" spans="1:28" x14ac:dyDescent="0.25">
      <c r="B76" s="33" t="s">
        <v>99</v>
      </c>
      <c r="C76" s="1">
        <v>858.89751006472284</v>
      </c>
      <c r="D76" s="81">
        <f t="shared" si="25"/>
        <v>911.39751006472284</v>
      </c>
      <c r="E76" s="81">
        <f t="shared" si="25"/>
        <v>963.89751006472284</v>
      </c>
      <c r="F76" s="81">
        <f t="shared" si="25"/>
        <v>1016.3975100647228</v>
      </c>
      <c r="G76" s="81">
        <f t="shared" si="25"/>
        <v>1068.8975100647228</v>
      </c>
      <c r="H76" s="117">
        <v>1121.3975100647228</v>
      </c>
      <c r="I76" s="81">
        <f t="shared" si="26"/>
        <v>1161.3975100647228</v>
      </c>
      <c r="J76" s="81">
        <f t="shared" si="26"/>
        <v>1201.3975100647226</v>
      </c>
      <c r="K76" s="81">
        <f t="shared" si="26"/>
        <v>1241.3975100647226</v>
      </c>
      <c r="L76" s="81">
        <f t="shared" si="26"/>
        <v>1281.3975100647224</v>
      </c>
      <c r="M76" s="81">
        <v>1321.3975100647224</v>
      </c>
      <c r="N76" s="81">
        <f t="shared" ref="N76:Q95" si="51">($R76-$M76)/5*(N$64-$M$64)+$M76</f>
        <v>1351.3975100647224</v>
      </c>
      <c r="O76" s="81">
        <f t="shared" si="51"/>
        <v>1381.3975100647224</v>
      </c>
      <c r="P76" s="81">
        <f t="shared" si="51"/>
        <v>1411.3975100647224</v>
      </c>
      <c r="Q76" s="81">
        <f t="shared" si="51"/>
        <v>1441.3975100647224</v>
      </c>
      <c r="R76" s="118">
        <v>1471.3975100647224</v>
      </c>
      <c r="S76" s="81">
        <f t="shared" ref="S76:V95" si="52">($W76-$R76)/5*(S$64-$R$64)+$R76</f>
        <v>1488.8975100647224</v>
      </c>
      <c r="T76" s="81">
        <f t="shared" si="52"/>
        <v>1506.3975100647224</v>
      </c>
      <c r="U76" s="81">
        <f t="shared" si="52"/>
        <v>1523.8975100647224</v>
      </c>
      <c r="V76" s="81">
        <f t="shared" si="52"/>
        <v>1541.3975100647224</v>
      </c>
      <c r="W76" s="81">
        <v>1558.8975100647224</v>
      </c>
      <c r="X76" s="81">
        <f t="shared" ref="X76:AA95" si="53">($AB76-$W76)/5*(X$64-$W$64)+$W76</f>
        <v>1575.1475100647224</v>
      </c>
      <c r="Y76" s="81">
        <f t="shared" si="53"/>
        <v>1591.3975100647224</v>
      </c>
      <c r="Z76" s="81">
        <f t="shared" si="53"/>
        <v>1607.6475100647224</v>
      </c>
      <c r="AA76" s="81">
        <f t="shared" si="53"/>
        <v>1623.8975100647224</v>
      </c>
      <c r="AB76" s="119">
        <v>1640.1475100647224</v>
      </c>
    </row>
    <row r="77" spans="1:28" x14ac:dyDescent="0.25">
      <c r="B77" s="33" t="s">
        <v>100</v>
      </c>
      <c r="C77" s="1">
        <v>490.94515031397475</v>
      </c>
      <c r="D77" s="81">
        <f t="shared" si="25"/>
        <v>623.94515031397475</v>
      </c>
      <c r="E77" s="81">
        <f t="shared" si="25"/>
        <v>756.94515031397486</v>
      </c>
      <c r="F77" s="81">
        <f t="shared" si="25"/>
        <v>889.94515031397486</v>
      </c>
      <c r="G77" s="81">
        <f t="shared" si="25"/>
        <v>1022.9451503139749</v>
      </c>
      <c r="H77" s="117">
        <v>1155.9451503139749</v>
      </c>
      <c r="I77" s="81">
        <f t="shared" si="26"/>
        <v>1299.9451503139749</v>
      </c>
      <c r="J77" s="81">
        <f t="shared" si="26"/>
        <v>1443.9451503139749</v>
      </c>
      <c r="K77" s="81">
        <f t="shared" si="26"/>
        <v>1587.9451503139749</v>
      </c>
      <c r="L77" s="81">
        <f t="shared" si="26"/>
        <v>1731.9451503139749</v>
      </c>
      <c r="M77" s="81">
        <v>1875.9451503139749</v>
      </c>
      <c r="N77" s="81">
        <f t="shared" si="51"/>
        <v>1968.9451503139749</v>
      </c>
      <c r="O77" s="81">
        <f t="shared" si="51"/>
        <v>2061.9451503139749</v>
      </c>
      <c r="P77" s="81">
        <f t="shared" si="51"/>
        <v>2154.9451503139749</v>
      </c>
      <c r="Q77" s="81">
        <f t="shared" si="51"/>
        <v>2247.9451503139749</v>
      </c>
      <c r="R77" s="118">
        <v>2340.9451503139749</v>
      </c>
      <c r="S77" s="81">
        <f t="shared" si="52"/>
        <v>2357.0451503139748</v>
      </c>
      <c r="T77" s="81">
        <f t="shared" si="52"/>
        <v>2373.1451503139747</v>
      </c>
      <c r="U77" s="81">
        <f t="shared" si="52"/>
        <v>2389.245150313975</v>
      </c>
      <c r="V77" s="81">
        <f t="shared" si="52"/>
        <v>2405.345150313975</v>
      </c>
      <c r="W77" s="81">
        <v>2421.4451503139749</v>
      </c>
      <c r="X77" s="81">
        <f t="shared" si="53"/>
        <v>2434.4451503139749</v>
      </c>
      <c r="Y77" s="81">
        <f t="shared" si="53"/>
        <v>2447.4451503139749</v>
      </c>
      <c r="Z77" s="81">
        <f t="shared" si="53"/>
        <v>2460.4451503139749</v>
      </c>
      <c r="AA77" s="81">
        <f t="shared" si="53"/>
        <v>2473.4451503139749</v>
      </c>
      <c r="AB77" s="119">
        <v>2486.4451503139749</v>
      </c>
    </row>
    <row r="78" spans="1:28" x14ac:dyDescent="0.25">
      <c r="B78" s="33" t="s">
        <v>101</v>
      </c>
      <c r="C78" s="1">
        <v>312.36013472479061</v>
      </c>
      <c r="D78" s="81">
        <f t="shared" si="25"/>
        <v>441.86013472479061</v>
      </c>
      <c r="E78" s="81">
        <f t="shared" si="25"/>
        <v>571.36013472479067</v>
      </c>
      <c r="F78" s="81">
        <f t="shared" si="25"/>
        <v>700.86013472479067</v>
      </c>
      <c r="G78" s="81">
        <f t="shared" si="25"/>
        <v>830.36013472479067</v>
      </c>
      <c r="H78" s="117">
        <v>959.86013472479067</v>
      </c>
      <c r="I78" s="81">
        <f t="shared" si="26"/>
        <v>1103.8601347247907</v>
      </c>
      <c r="J78" s="81">
        <f t="shared" si="26"/>
        <v>1247.8601347247907</v>
      </c>
      <c r="K78" s="81">
        <f t="shared" si="26"/>
        <v>1391.8601347247907</v>
      </c>
      <c r="L78" s="81">
        <f t="shared" si="26"/>
        <v>1535.8601347247907</v>
      </c>
      <c r="M78" s="81">
        <v>1679.8601347247907</v>
      </c>
      <c r="N78" s="81">
        <f t="shared" si="51"/>
        <v>1784.8601347247907</v>
      </c>
      <c r="O78" s="81">
        <f t="shared" si="51"/>
        <v>1889.8601347247907</v>
      </c>
      <c r="P78" s="81">
        <f t="shared" si="51"/>
        <v>1994.8601347247904</v>
      </c>
      <c r="Q78" s="81">
        <f t="shared" si="51"/>
        <v>2099.8601347247904</v>
      </c>
      <c r="R78" s="118">
        <v>2204.8601347247904</v>
      </c>
      <c r="S78" s="81">
        <f t="shared" si="52"/>
        <v>2229.3601347247904</v>
      </c>
      <c r="T78" s="81">
        <f t="shared" si="52"/>
        <v>2253.8601347247904</v>
      </c>
      <c r="U78" s="81">
        <f t="shared" si="52"/>
        <v>2278.3601347247904</v>
      </c>
      <c r="V78" s="81">
        <f t="shared" si="52"/>
        <v>2302.8601347247904</v>
      </c>
      <c r="W78" s="81">
        <v>2327.3601347247904</v>
      </c>
      <c r="X78" s="81">
        <f t="shared" si="53"/>
        <v>2350.1101347247904</v>
      </c>
      <c r="Y78" s="81">
        <f t="shared" si="53"/>
        <v>2372.8601347247904</v>
      </c>
      <c r="Z78" s="81">
        <f t="shared" si="53"/>
        <v>2395.6101347247904</v>
      </c>
      <c r="AA78" s="81">
        <f t="shared" si="53"/>
        <v>2418.3601347247904</v>
      </c>
      <c r="AB78" s="119">
        <v>2441.1101347247904</v>
      </c>
    </row>
    <row r="79" spans="1:28" x14ac:dyDescent="0.25">
      <c r="B79" s="38" t="s">
        <v>102</v>
      </c>
      <c r="C79" s="39">
        <v>42.225598896508679</v>
      </c>
      <c r="D79" s="81">
        <f t="shared" si="25"/>
        <v>77.225598896508671</v>
      </c>
      <c r="E79" s="81">
        <f t="shared" si="25"/>
        <v>112.22559889650867</v>
      </c>
      <c r="F79" s="81">
        <f t="shared" si="25"/>
        <v>147.22559889650864</v>
      </c>
      <c r="G79" s="81">
        <f t="shared" si="25"/>
        <v>182.22559889650864</v>
      </c>
      <c r="H79" s="120">
        <v>217.22559889650864</v>
      </c>
      <c r="I79" s="81">
        <f t="shared" si="26"/>
        <v>289.22559889650864</v>
      </c>
      <c r="J79" s="81">
        <f t="shared" si="26"/>
        <v>361.2255988965087</v>
      </c>
      <c r="K79" s="81">
        <f t="shared" si="26"/>
        <v>433.2255988965087</v>
      </c>
      <c r="L79" s="81">
        <f t="shared" si="26"/>
        <v>505.2255988965087</v>
      </c>
      <c r="M79" s="93">
        <v>577.2255988965087</v>
      </c>
      <c r="N79" s="81">
        <f t="shared" si="51"/>
        <v>649.2255988965087</v>
      </c>
      <c r="O79" s="81">
        <f t="shared" si="51"/>
        <v>721.2255988965087</v>
      </c>
      <c r="P79" s="81">
        <f t="shared" si="51"/>
        <v>793.2255988965087</v>
      </c>
      <c r="Q79" s="81">
        <f t="shared" si="51"/>
        <v>865.2255988965087</v>
      </c>
      <c r="R79" s="121">
        <v>937.2255988965087</v>
      </c>
      <c r="S79" s="81">
        <f t="shared" si="52"/>
        <v>949.12559889650868</v>
      </c>
      <c r="T79" s="81">
        <f t="shared" si="52"/>
        <v>961.02559889650865</v>
      </c>
      <c r="U79" s="81">
        <f t="shared" si="52"/>
        <v>972.92559889650875</v>
      </c>
      <c r="V79" s="81">
        <f t="shared" si="52"/>
        <v>984.82559889650872</v>
      </c>
      <c r="W79" s="93">
        <v>996.7255988965087</v>
      </c>
      <c r="X79" s="81">
        <f t="shared" si="53"/>
        <v>1009.7255988965087</v>
      </c>
      <c r="Y79" s="81">
        <f t="shared" si="53"/>
        <v>1022.7255988965087</v>
      </c>
      <c r="Z79" s="81">
        <f t="shared" si="53"/>
        <v>1035.7255988965087</v>
      </c>
      <c r="AA79" s="81">
        <f t="shared" si="53"/>
        <v>1048.7255988965087</v>
      </c>
      <c r="AB79" s="122">
        <v>1061.7255988965087</v>
      </c>
    </row>
    <row r="80" spans="1:28" x14ac:dyDescent="0.25">
      <c r="B80" s="15" t="s">
        <v>42</v>
      </c>
      <c r="C80" s="5">
        <v>1704.4283939999968</v>
      </c>
      <c r="D80" s="123">
        <f>SUM(D76:D79)</f>
        <v>2054.4283939999968</v>
      </c>
      <c r="E80" s="123">
        <f t="shared" ref="E80:AB80" si="54">SUM(E76:E79)</f>
        <v>2404.4283939999968</v>
      </c>
      <c r="F80" s="123">
        <f t="shared" si="54"/>
        <v>2754.4283939999968</v>
      </c>
      <c r="G80" s="123">
        <f t="shared" si="54"/>
        <v>3104.4283939999964</v>
      </c>
      <c r="H80" s="123">
        <f t="shared" si="54"/>
        <v>3454.4283939999964</v>
      </c>
      <c r="I80" s="123">
        <f>SUM(I76:I79)</f>
        <v>3854.4283939999964</v>
      </c>
      <c r="J80" s="123">
        <f t="shared" si="54"/>
        <v>4254.4283939999968</v>
      </c>
      <c r="K80" s="123">
        <f t="shared" si="54"/>
        <v>4654.4283939999968</v>
      </c>
      <c r="L80" s="123">
        <f t="shared" si="54"/>
        <v>5054.4283939999968</v>
      </c>
      <c r="M80" s="123">
        <f t="shared" si="54"/>
        <v>5454.4283939999968</v>
      </c>
      <c r="N80" s="123">
        <f>SUM(N76:N79)</f>
        <v>5754.4283939999968</v>
      </c>
      <c r="O80" s="123">
        <f t="shared" si="54"/>
        <v>6054.4283939999968</v>
      </c>
      <c r="P80" s="123">
        <f t="shared" si="54"/>
        <v>6354.4283939999968</v>
      </c>
      <c r="Q80" s="123">
        <f t="shared" si="54"/>
        <v>6654.4283939999968</v>
      </c>
      <c r="R80" s="123">
        <f t="shared" si="54"/>
        <v>6954.4283939999968</v>
      </c>
      <c r="S80" s="123">
        <f>SUM(S76:S79)</f>
        <v>7024.4283939999959</v>
      </c>
      <c r="T80" s="123">
        <f t="shared" si="54"/>
        <v>7094.4283939999968</v>
      </c>
      <c r="U80" s="123">
        <f t="shared" si="54"/>
        <v>7164.4283939999968</v>
      </c>
      <c r="V80" s="123">
        <f t="shared" si="54"/>
        <v>7234.4283939999959</v>
      </c>
      <c r="W80" s="123">
        <f t="shared" si="54"/>
        <v>7304.4283939999968</v>
      </c>
      <c r="X80" s="123">
        <f>SUM(X76:X79)</f>
        <v>7369.4283939999968</v>
      </c>
      <c r="Y80" s="123">
        <f t="shared" si="54"/>
        <v>7434.4283939999968</v>
      </c>
      <c r="Z80" s="123">
        <f t="shared" si="54"/>
        <v>7499.4283939999968</v>
      </c>
      <c r="AA80" s="123">
        <f t="shared" si="54"/>
        <v>7564.4283939999968</v>
      </c>
      <c r="AB80" s="123">
        <f t="shared" si="54"/>
        <v>7629.4283939999968</v>
      </c>
    </row>
    <row r="81" spans="1:28" x14ac:dyDescent="0.25">
      <c r="B81" s="33" t="s">
        <v>91</v>
      </c>
      <c r="C81" s="1">
        <v>1821.353765623885</v>
      </c>
      <c r="D81" s="81">
        <f t="shared" si="25"/>
        <v>2208.4428661719821</v>
      </c>
      <c r="E81" s="81">
        <f t="shared" si="25"/>
        <v>2595.5319667200793</v>
      </c>
      <c r="F81" s="81">
        <f t="shared" si="25"/>
        <v>2982.6210672681768</v>
      </c>
      <c r="G81" s="81">
        <f t="shared" si="25"/>
        <v>3369.710167816274</v>
      </c>
      <c r="H81" s="34">
        <v>3756.7992683643711</v>
      </c>
      <c r="I81" s="81">
        <f t="shared" si="26"/>
        <v>4212.8286088448967</v>
      </c>
      <c r="J81" s="81">
        <f t="shared" si="26"/>
        <v>4668.8579493254219</v>
      </c>
      <c r="K81" s="81">
        <f t="shared" si="26"/>
        <v>5124.8872898059471</v>
      </c>
      <c r="L81" s="81">
        <f t="shared" si="26"/>
        <v>5580.9166302864733</v>
      </c>
      <c r="M81" s="1">
        <v>6036.9459707669985</v>
      </c>
      <c r="N81" s="81">
        <f t="shared" si="51"/>
        <v>6396.2563610418929</v>
      </c>
      <c r="O81" s="81">
        <f t="shared" si="51"/>
        <v>6755.5667513167882</v>
      </c>
      <c r="P81" s="81">
        <f t="shared" si="51"/>
        <v>7114.8771415916826</v>
      </c>
      <c r="Q81" s="81">
        <f t="shared" si="51"/>
        <v>7474.187531866577</v>
      </c>
      <c r="R81" s="35">
        <v>7833.4979221414724</v>
      </c>
      <c r="S81" s="81">
        <f t="shared" si="52"/>
        <v>7941.4973835298824</v>
      </c>
      <c r="T81" s="81">
        <f t="shared" si="52"/>
        <v>8049.4968449182925</v>
      </c>
      <c r="U81" s="81">
        <f t="shared" si="52"/>
        <v>8157.4963063067025</v>
      </c>
      <c r="V81" s="81">
        <f t="shared" si="52"/>
        <v>8265.4957676951126</v>
      </c>
      <c r="W81" s="1">
        <v>8373.4952290835226</v>
      </c>
      <c r="X81" s="81">
        <f t="shared" si="53"/>
        <v>8478.996141866819</v>
      </c>
      <c r="Y81" s="81">
        <f t="shared" si="53"/>
        <v>8584.4970546501136</v>
      </c>
      <c r="Z81" s="81">
        <f t="shared" si="53"/>
        <v>8689.9979674334099</v>
      </c>
      <c r="AA81" s="81">
        <f t="shared" si="53"/>
        <v>8795.4988802167045</v>
      </c>
      <c r="AB81" s="36">
        <v>8900.9997930000009</v>
      </c>
    </row>
    <row r="82" spans="1:28" x14ac:dyDescent="0.25">
      <c r="B82" s="33" t="s">
        <v>140</v>
      </c>
      <c r="C82" s="130">
        <v>412.73604621226582</v>
      </c>
      <c r="D82" s="130">
        <f t="shared" si="25"/>
        <v>415.22079135525871</v>
      </c>
      <c r="E82" s="130">
        <f t="shared" si="25"/>
        <v>417.7055364982516</v>
      </c>
      <c r="F82" s="130">
        <f t="shared" si="25"/>
        <v>420.19028164124455</v>
      </c>
      <c r="G82" s="130">
        <f t="shared" si="25"/>
        <v>422.67502678423745</v>
      </c>
      <c r="H82" s="131">
        <v>425.15977192723034</v>
      </c>
      <c r="I82" s="130">
        <f t="shared" si="26"/>
        <v>430.12926221321618</v>
      </c>
      <c r="J82" s="130">
        <f t="shared" si="26"/>
        <v>435.09875249920196</v>
      </c>
      <c r="K82" s="130">
        <f t="shared" si="26"/>
        <v>440.06824278518781</v>
      </c>
      <c r="L82" s="130">
        <f t="shared" si="26"/>
        <v>445.03773307117359</v>
      </c>
      <c r="M82" s="130">
        <v>450.00722335715943</v>
      </c>
      <c r="N82" s="130">
        <f t="shared" si="51"/>
        <v>457.46145878613817</v>
      </c>
      <c r="O82" s="130">
        <f t="shared" si="51"/>
        <v>464.9156942151169</v>
      </c>
      <c r="P82" s="130">
        <f t="shared" si="51"/>
        <v>472.36992964409558</v>
      </c>
      <c r="Q82" s="130">
        <f t="shared" si="51"/>
        <v>479.82416507307431</v>
      </c>
      <c r="R82" s="132">
        <v>487.27840050205305</v>
      </c>
      <c r="S82" s="130">
        <f t="shared" si="52"/>
        <v>492.24789078803883</v>
      </c>
      <c r="T82" s="130">
        <f t="shared" si="52"/>
        <v>497.21738107402467</v>
      </c>
      <c r="U82" s="130">
        <f t="shared" si="52"/>
        <v>502.18687136001046</v>
      </c>
      <c r="V82" s="130">
        <f t="shared" si="52"/>
        <v>507.1563616459963</v>
      </c>
      <c r="W82" s="130">
        <v>512.12585193198208</v>
      </c>
      <c r="X82" s="130">
        <f t="shared" si="53"/>
        <v>515.85296964647148</v>
      </c>
      <c r="Y82" s="130">
        <f t="shared" si="53"/>
        <v>519.58008736096087</v>
      </c>
      <c r="Z82" s="130">
        <f t="shared" si="53"/>
        <v>523.30720507545016</v>
      </c>
      <c r="AA82" s="130">
        <f t="shared" si="53"/>
        <v>527.03432278993955</v>
      </c>
      <c r="AB82" s="133">
        <v>530.76144050442895</v>
      </c>
    </row>
    <row r="83" spans="1:28" x14ac:dyDescent="0.25">
      <c r="B83" s="33" t="s">
        <v>141</v>
      </c>
      <c r="C83" s="1">
        <v>5.9387994925516265</v>
      </c>
      <c r="D83" s="130">
        <f t="shared" si="25"/>
        <v>75.902307300205507</v>
      </c>
      <c r="E83" s="130">
        <f t="shared" si="25"/>
        <v>145.86581510785939</v>
      </c>
      <c r="F83" s="130">
        <f t="shared" si="25"/>
        <v>215.82932291551327</v>
      </c>
      <c r="G83" s="130">
        <f t="shared" si="25"/>
        <v>285.79283072316719</v>
      </c>
      <c r="H83" s="34">
        <v>355.75633853082104</v>
      </c>
      <c r="I83" s="130">
        <f t="shared" si="26"/>
        <v>424.06571053640488</v>
      </c>
      <c r="J83" s="130">
        <f t="shared" si="26"/>
        <v>492.37508254198872</v>
      </c>
      <c r="K83" s="130">
        <f t="shared" si="26"/>
        <v>560.6844545475725</v>
      </c>
      <c r="L83" s="130">
        <f t="shared" si="26"/>
        <v>628.9938265531564</v>
      </c>
      <c r="M83" s="1">
        <v>697.30319855874018</v>
      </c>
      <c r="N83" s="130">
        <f t="shared" si="51"/>
        <v>757.47429475701688</v>
      </c>
      <c r="O83" s="130">
        <f t="shared" si="51"/>
        <v>817.64539095529346</v>
      </c>
      <c r="P83" s="130">
        <f t="shared" si="51"/>
        <v>877.81648715357016</v>
      </c>
      <c r="Q83" s="130">
        <f t="shared" si="51"/>
        <v>937.98758335184675</v>
      </c>
      <c r="R83" s="35">
        <v>998.15867955012345</v>
      </c>
      <c r="S83" s="130">
        <f t="shared" si="52"/>
        <v>1019.5536516570357</v>
      </c>
      <c r="T83" s="130">
        <f t="shared" si="52"/>
        <v>1040.948623763948</v>
      </c>
      <c r="U83" s="130">
        <f t="shared" si="52"/>
        <v>1062.3435958708601</v>
      </c>
      <c r="V83" s="130">
        <f t="shared" si="52"/>
        <v>1083.7385679777724</v>
      </c>
      <c r="W83" s="1">
        <v>1105.1335400846847</v>
      </c>
      <c r="X83" s="130">
        <f t="shared" si="53"/>
        <v>1125.2750966258734</v>
      </c>
      <c r="Y83" s="130">
        <f t="shared" si="53"/>
        <v>1145.4166531670621</v>
      </c>
      <c r="Z83" s="130">
        <f t="shared" si="53"/>
        <v>1165.5582097082506</v>
      </c>
      <c r="AA83" s="130">
        <f t="shared" si="53"/>
        <v>1185.6997662494393</v>
      </c>
      <c r="AB83" s="36">
        <v>1205.8413227906281</v>
      </c>
    </row>
    <row r="84" spans="1:28" x14ac:dyDescent="0.25">
      <c r="B84" s="33" t="s">
        <v>143</v>
      </c>
      <c r="C84" s="130">
        <v>247.73642764199172</v>
      </c>
      <c r="D84" s="130">
        <f t="shared" si="25"/>
        <v>272.48545540936624</v>
      </c>
      <c r="E84" s="130">
        <f t="shared" si="25"/>
        <v>297.2344831767407</v>
      </c>
      <c r="F84" s="130">
        <f t="shared" si="25"/>
        <v>321.98351094411521</v>
      </c>
      <c r="G84" s="130">
        <f t="shared" si="25"/>
        <v>346.73253871148972</v>
      </c>
      <c r="H84" s="130">
        <v>371.48156647886418</v>
      </c>
      <c r="I84" s="130">
        <f t="shared" si="26"/>
        <v>391.11496930828167</v>
      </c>
      <c r="J84" s="130">
        <f t="shared" si="26"/>
        <v>410.74837213769916</v>
      </c>
      <c r="K84" s="130">
        <f t="shared" si="26"/>
        <v>430.3817749671166</v>
      </c>
      <c r="L84" s="130">
        <f t="shared" si="26"/>
        <v>450.01517779653409</v>
      </c>
      <c r="M84" s="130">
        <v>469.64858062595158</v>
      </c>
      <c r="N84" s="130">
        <f t="shared" si="51"/>
        <v>479.24915827776249</v>
      </c>
      <c r="O84" s="130">
        <f t="shared" si="51"/>
        <v>488.8497359295734</v>
      </c>
      <c r="P84" s="130">
        <f t="shared" si="51"/>
        <v>498.45031358138431</v>
      </c>
      <c r="Q84" s="130">
        <f t="shared" si="51"/>
        <v>508.05089123319522</v>
      </c>
      <c r="R84" s="130">
        <v>517.65146888500612</v>
      </c>
      <c r="S84" s="130">
        <f t="shared" si="52"/>
        <v>529.08655312746851</v>
      </c>
      <c r="T84" s="130">
        <f t="shared" si="52"/>
        <v>540.52163736993089</v>
      </c>
      <c r="U84" s="130">
        <f t="shared" si="52"/>
        <v>551.95672161239327</v>
      </c>
      <c r="V84" s="130">
        <f t="shared" si="52"/>
        <v>563.39180585485565</v>
      </c>
      <c r="W84" s="130">
        <v>574.82689009731803</v>
      </c>
      <c r="X84" s="130">
        <f t="shared" si="53"/>
        <v>589.89156381621331</v>
      </c>
      <c r="Y84" s="130">
        <f t="shared" si="53"/>
        <v>604.95623753510858</v>
      </c>
      <c r="Z84" s="130">
        <f t="shared" si="53"/>
        <v>620.02091125400398</v>
      </c>
      <c r="AA84" s="130">
        <f t="shared" si="53"/>
        <v>635.08558497289926</v>
      </c>
      <c r="AB84" s="130">
        <v>650.15025869179453</v>
      </c>
    </row>
    <row r="85" spans="1:28" x14ac:dyDescent="0.25">
      <c r="B85" s="33" t="s">
        <v>147</v>
      </c>
      <c r="C85" s="58">
        <v>423.5</v>
      </c>
      <c r="D85" s="58">
        <f>C85*0.9</f>
        <v>381.15000000000003</v>
      </c>
      <c r="E85" s="58">
        <f t="shared" ref="E85:AB85" si="55">D85*0.9</f>
        <v>343.03500000000003</v>
      </c>
      <c r="F85" s="58">
        <f t="shared" si="55"/>
        <v>308.73150000000004</v>
      </c>
      <c r="G85" s="58">
        <f t="shared" si="55"/>
        <v>277.85835000000003</v>
      </c>
      <c r="H85" s="58">
        <f t="shared" si="55"/>
        <v>250.07251500000004</v>
      </c>
      <c r="I85" s="58">
        <f t="shared" si="55"/>
        <v>225.06526350000004</v>
      </c>
      <c r="J85" s="58">
        <f t="shared" si="55"/>
        <v>202.55873715000004</v>
      </c>
      <c r="K85" s="58">
        <f t="shared" si="55"/>
        <v>182.30286343500003</v>
      </c>
      <c r="L85" s="58">
        <f t="shared" si="55"/>
        <v>164.07257709150002</v>
      </c>
      <c r="M85" s="58">
        <f t="shared" si="55"/>
        <v>147.66531938235002</v>
      </c>
      <c r="N85" s="58">
        <f t="shared" si="55"/>
        <v>132.89878744411502</v>
      </c>
      <c r="O85" s="58">
        <f t="shared" si="55"/>
        <v>119.60890869970352</v>
      </c>
      <c r="P85" s="58">
        <f t="shared" si="55"/>
        <v>107.64801782973316</v>
      </c>
      <c r="Q85" s="58">
        <f t="shared" si="55"/>
        <v>96.883216046759856</v>
      </c>
      <c r="R85" s="58">
        <f t="shared" si="55"/>
        <v>87.194894442083879</v>
      </c>
      <c r="S85" s="58">
        <f t="shared" si="55"/>
        <v>78.475404997875486</v>
      </c>
      <c r="T85" s="58">
        <f t="shared" si="55"/>
        <v>70.627864498087945</v>
      </c>
      <c r="U85" s="58">
        <f t="shared" si="55"/>
        <v>63.565078048279155</v>
      </c>
      <c r="V85" s="58">
        <f t="shared" si="55"/>
        <v>57.208570243451241</v>
      </c>
      <c r="W85" s="58">
        <f t="shared" si="55"/>
        <v>51.487713219106119</v>
      </c>
      <c r="X85" s="58">
        <f t="shared" si="55"/>
        <v>46.338941897195511</v>
      </c>
      <c r="Y85" s="58">
        <f t="shared" si="55"/>
        <v>41.705047707475963</v>
      </c>
      <c r="Z85" s="58">
        <f t="shared" si="55"/>
        <v>37.534542936728364</v>
      </c>
      <c r="AA85" s="58">
        <f t="shared" si="55"/>
        <v>33.781088643055526</v>
      </c>
      <c r="AB85" s="58">
        <f t="shared" si="55"/>
        <v>30.402979778749973</v>
      </c>
    </row>
    <row r="86" spans="1:28" x14ac:dyDescent="0.25">
      <c r="A86" s="23" t="s">
        <v>94</v>
      </c>
      <c r="B86" s="75" t="s">
        <v>90</v>
      </c>
      <c r="C86" s="31">
        <v>2025</v>
      </c>
      <c r="D86" s="31">
        <v>2026</v>
      </c>
      <c r="E86" s="31">
        <v>2027</v>
      </c>
      <c r="F86" s="31">
        <v>2028</v>
      </c>
      <c r="G86" s="31">
        <v>2029</v>
      </c>
      <c r="H86" s="31">
        <v>2030</v>
      </c>
      <c r="I86" s="31">
        <v>2031</v>
      </c>
      <c r="J86" s="31">
        <v>2032</v>
      </c>
      <c r="K86" s="31">
        <v>2033</v>
      </c>
      <c r="L86" s="31">
        <v>2034</v>
      </c>
      <c r="M86" s="31">
        <v>2035</v>
      </c>
      <c r="N86" s="31">
        <v>2036</v>
      </c>
      <c r="O86" s="31">
        <v>2037</v>
      </c>
      <c r="P86" s="31">
        <v>2038</v>
      </c>
      <c r="Q86" s="31">
        <v>2039</v>
      </c>
      <c r="R86" s="31">
        <v>2040</v>
      </c>
      <c r="S86" s="31">
        <v>2041</v>
      </c>
      <c r="T86" s="31">
        <v>2042</v>
      </c>
      <c r="U86" s="31">
        <v>2043</v>
      </c>
      <c r="V86" s="31">
        <v>2044</v>
      </c>
      <c r="W86" s="31">
        <v>2045</v>
      </c>
      <c r="X86" s="31">
        <v>2046</v>
      </c>
      <c r="Y86" s="31">
        <v>2047</v>
      </c>
      <c r="Z86" s="31">
        <v>2048</v>
      </c>
      <c r="AA86" s="31">
        <v>2049</v>
      </c>
      <c r="AB86" s="31">
        <v>2050</v>
      </c>
    </row>
    <row r="87" spans="1:28" x14ac:dyDescent="0.25">
      <c r="B87" s="33" t="s">
        <v>99</v>
      </c>
      <c r="C87" s="1">
        <v>858.89751006472284</v>
      </c>
      <c r="D87" s="81">
        <f t="shared" si="25"/>
        <v>911.39751006472284</v>
      </c>
      <c r="E87" s="81">
        <f t="shared" si="25"/>
        <v>963.89751006472284</v>
      </c>
      <c r="F87" s="81">
        <f t="shared" si="25"/>
        <v>1016.3975100647228</v>
      </c>
      <c r="G87" s="81">
        <f t="shared" si="25"/>
        <v>1068.8975100647228</v>
      </c>
      <c r="H87" s="117">
        <v>1121.3975100647228</v>
      </c>
      <c r="I87" s="81">
        <f t="shared" si="26"/>
        <v>1166.3975100647228</v>
      </c>
      <c r="J87" s="81">
        <f t="shared" si="26"/>
        <v>1211.3975100647226</v>
      </c>
      <c r="K87" s="81">
        <f t="shared" si="26"/>
        <v>1256.3975100647226</v>
      </c>
      <c r="L87" s="81">
        <f t="shared" si="26"/>
        <v>1301.3975100647224</v>
      </c>
      <c r="M87" s="81">
        <v>1346.3975100647224</v>
      </c>
      <c r="N87" s="81">
        <f t="shared" si="51"/>
        <v>1384.6475100647224</v>
      </c>
      <c r="O87" s="81">
        <f t="shared" si="51"/>
        <v>1422.8975100647224</v>
      </c>
      <c r="P87" s="81">
        <f t="shared" si="51"/>
        <v>1461.1475100647224</v>
      </c>
      <c r="Q87" s="81">
        <f t="shared" si="51"/>
        <v>1499.3975100647224</v>
      </c>
      <c r="R87" s="118">
        <v>1537.6475100647224</v>
      </c>
      <c r="S87" s="81">
        <f t="shared" si="52"/>
        <v>1569.1475100647224</v>
      </c>
      <c r="T87" s="81">
        <f t="shared" si="52"/>
        <v>1600.6475100647224</v>
      </c>
      <c r="U87" s="81">
        <f t="shared" si="52"/>
        <v>1632.1475100647224</v>
      </c>
      <c r="V87" s="81">
        <f t="shared" si="52"/>
        <v>1663.6475100647224</v>
      </c>
      <c r="W87" s="81">
        <v>1695.1475100647224</v>
      </c>
      <c r="X87" s="81">
        <f t="shared" si="53"/>
        <v>1722.1475100647224</v>
      </c>
      <c r="Y87" s="81">
        <f t="shared" si="53"/>
        <v>1749.1475100647224</v>
      </c>
      <c r="Z87" s="81">
        <f t="shared" si="53"/>
        <v>1776.1475100647224</v>
      </c>
      <c r="AA87" s="81">
        <f t="shared" si="53"/>
        <v>1803.1475100647224</v>
      </c>
      <c r="AB87" s="119">
        <v>1830.1475100647224</v>
      </c>
    </row>
    <row r="88" spans="1:28" x14ac:dyDescent="0.25">
      <c r="B88" s="33" t="s">
        <v>100</v>
      </c>
      <c r="C88" s="1">
        <v>490.94515031397475</v>
      </c>
      <c r="D88" s="81">
        <f t="shared" si="25"/>
        <v>623.94515031397475</v>
      </c>
      <c r="E88" s="81">
        <f t="shared" si="25"/>
        <v>756.94515031397486</v>
      </c>
      <c r="F88" s="81">
        <f t="shared" si="25"/>
        <v>889.94515031397486</v>
      </c>
      <c r="G88" s="81">
        <f t="shared" si="25"/>
        <v>1022.9451503139749</v>
      </c>
      <c r="H88" s="117">
        <v>1155.9451503139749</v>
      </c>
      <c r="I88" s="81">
        <f t="shared" si="26"/>
        <v>1308.9451503139749</v>
      </c>
      <c r="J88" s="81">
        <f t="shared" si="26"/>
        <v>1461.9451503139749</v>
      </c>
      <c r="K88" s="81">
        <f t="shared" si="26"/>
        <v>1614.9451503139749</v>
      </c>
      <c r="L88" s="81">
        <f t="shared" si="26"/>
        <v>1767.9451503139749</v>
      </c>
      <c r="M88" s="81">
        <v>1920.9451503139749</v>
      </c>
      <c r="N88" s="81">
        <f t="shared" si="51"/>
        <v>2069.4451503139749</v>
      </c>
      <c r="O88" s="81">
        <f t="shared" si="51"/>
        <v>2217.9451503139749</v>
      </c>
      <c r="P88" s="81">
        <f t="shared" si="51"/>
        <v>2366.4451503139749</v>
      </c>
      <c r="Q88" s="81">
        <f t="shared" si="51"/>
        <v>2514.9451503139749</v>
      </c>
      <c r="R88" s="118">
        <v>2663.4451503139749</v>
      </c>
      <c r="S88" s="81">
        <f t="shared" si="52"/>
        <v>2793.6451503139747</v>
      </c>
      <c r="T88" s="81">
        <f t="shared" si="52"/>
        <v>2923.845150313975</v>
      </c>
      <c r="U88" s="81">
        <f t="shared" si="52"/>
        <v>3054.0451503139748</v>
      </c>
      <c r="V88" s="81">
        <f t="shared" si="52"/>
        <v>3184.2451503139746</v>
      </c>
      <c r="W88" s="81">
        <v>3314.4451503139749</v>
      </c>
      <c r="X88" s="81">
        <f t="shared" si="53"/>
        <v>3398.4451503139749</v>
      </c>
      <c r="Y88" s="81">
        <f t="shared" si="53"/>
        <v>3482.4451503139749</v>
      </c>
      <c r="Z88" s="81">
        <f t="shared" si="53"/>
        <v>3566.4451503139749</v>
      </c>
      <c r="AA88" s="81">
        <f t="shared" si="53"/>
        <v>3650.4451503139749</v>
      </c>
      <c r="AB88" s="119">
        <v>3734.4451503139749</v>
      </c>
    </row>
    <row r="89" spans="1:28" x14ac:dyDescent="0.25">
      <c r="B89" s="33" t="s">
        <v>101</v>
      </c>
      <c r="C89" s="1">
        <v>312.36013472479061</v>
      </c>
      <c r="D89" s="81">
        <f t="shared" ref="D89:G90" si="56">($H89-$C89)/5*(D$64-$C$64)+$C89</f>
        <v>441.86013472479061</v>
      </c>
      <c r="E89" s="81">
        <f t="shared" si="56"/>
        <v>571.36013472479067</v>
      </c>
      <c r="F89" s="81">
        <f t="shared" si="56"/>
        <v>700.86013472479067</v>
      </c>
      <c r="G89" s="81">
        <f t="shared" si="56"/>
        <v>830.36013472479067</v>
      </c>
      <c r="H89" s="117">
        <v>959.86013472479067</v>
      </c>
      <c r="I89" s="81">
        <f t="shared" si="26"/>
        <v>1121.8601347247907</v>
      </c>
      <c r="J89" s="81">
        <f t="shared" si="26"/>
        <v>1283.8601347247907</v>
      </c>
      <c r="K89" s="81">
        <f t="shared" si="26"/>
        <v>1445.8601347247907</v>
      </c>
      <c r="L89" s="81">
        <f t="shared" si="26"/>
        <v>1607.8601347247907</v>
      </c>
      <c r="M89" s="81">
        <v>1769.8601347247907</v>
      </c>
      <c r="N89" s="81">
        <f t="shared" si="51"/>
        <v>1931.8601347247907</v>
      </c>
      <c r="O89" s="81">
        <f t="shared" si="51"/>
        <v>2093.8601347247904</v>
      </c>
      <c r="P89" s="81">
        <f t="shared" si="51"/>
        <v>2255.8601347247904</v>
      </c>
      <c r="Q89" s="81">
        <f t="shared" si="51"/>
        <v>2417.8601347247904</v>
      </c>
      <c r="R89" s="118">
        <v>2579.8601347247904</v>
      </c>
      <c r="S89" s="81">
        <f t="shared" si="52"/>
        <v>2739.4601347247904</v>
      </c>
      <c r="T89" s="81">
        <f t="shared" si="52"/>
        <v>2899.0601347247903</v>
      </c>
      <c r="U89" s="81">
        <f t="shared" si="52"/>
        <v>3058.6601347247906</v>
      </c>
      <c r="V89" s="81">
        <f t="shared" si="52"/>
        <v>3218.2601347247905</v>
      </c>
      <c r="W89" s="81">
        <v>3377.8601347247904</v>
      </c>
      <c r="X89" s="81">
        <f t="shared" si="53"/>
        <v>3491.8601347247904</v>
      </c>
      <c r="Y89" s="81">
        <f t="shared" si="53"/>
        <v>3605.8601347247904</v>
      </c>
      <c r="Z89" s="81">
        <f t="shared" si="53"/>
        <v>3719.8601347247904</v>
      </c>
      <c r="AA89" s="81">
        <f t="shared" si="53"/>
        <v>3833.8601347247904</v>
      </c>
      <c r="AB89" s="119">
        <v>3947.8601347247904</v>
      </c>
    </row>
    <row r="90" spans="1:28" x14ac:dyDescent="0.25">
      <c r="B90" s="38" t="s">
        <v>102</v>
      </c>
      <c r="C90" s="39">
        <v>42.225598896508679</v>
      </c>
      <c r="D90" s="81">
        <f t="shared" si="56"/>
        <v>77.225598896508671</v>
      </c>
      <c r="E90" s="81">
        <f t="shared" si="56"/>
        <v>112.22559889650867</v>
      </c>
      <c r="F90" s="81">
        <f t="shared" si="56"/>
        <v>147.22559889650864</v>
      </c>
      <c r="G90" s="81">
        <f t="shared" si="56"/>
        <v>182.22559889650864</v>
      </c>
      <c r="H90" s="120">
        <v>217.22559889650864</v>
      </c>
      <c r="I90" s="81">
        <f t="shared" si="26"/>
        <v>307.22559889650864</v>
      </c>
      <c r="J90" s="81">
        <f t="shared" si="26"/>
        <v>397.22559889650859</v>
      </c>
      <c r="K90" s="81">
        <f t="shared" si="26"/>
        <v>487.22559889650859</v>
      </c>
      <c r="L90" s="81">
        <f t="shared" si="26"/>
        <v>577.22559889650859</v>
      </c>
      <c r="M90" s="93">
        <v>667.22559889650859</v>
      </c>
      <c r="N90" s="81">
        <f t="shared" si="51"/>
        <v>768.47559889650859</v>
      </c>
      <c r="O90" s="81">
        <f t="shared" si="51"/>
        <v>869.72559889650847</v>
      </c>
      <c r="P90" s="81">
        <f t="shared" si="51"/>
        <v>970.97559889650847</v>
      </c>
      <c r="Q90" s="81">
        <f t="shared" si="51"/>
        <v>1072.2255988965085</v>
      </c>
      <c r="R90" s="121">
        <v>1173.4755988965085</v>
      </c>
      <c r="S90" s="81">
        <f t="shared" si="52"/>
        <v>1272.1755988965085</v>
      </c>
      <c r="T90" s="81">
        <f t="shared" si="52"/>
        <v>1370.8755988965086</v>
      </c>
      <c r="U90" s="81">
        <f t="shared" si="52"/>
        <v>1469.5755988965084</v>
      </c>
      <c r="V90" s="81">
        <f t="shared" si="52"/>
        <v>1568.2755988965084</v>
      </c>
      <c r="W90" s="93">
        <v>1666.9755988965085</v>
      </c>
      <c r="X90" s="81">
        <f t="shared" si="53"/>
        <v>1741.9755988965085</v>
      </c>
      <c r="Y90" s="81">
        <f t="shared" si="53"/>
        <v>1816.9755988965085</v>
      </c>
      <c r="Z90" s="81">
        <f t="shared" si="53"/>
        <v>1891.9755988965085</v>
      </c>
      <c r="AA90" s="81">
        <f t="shared" si="53"/>
        <v>1966.9755988965085</v>
      </c>
      <c r="AB90" s="122">
        <v>2041.9755988965085</v>
      </c>
    </row>
    <row r="91" spans="1:28" x14ac:dyDescent="0.25">
      <c r="B91" s="15" t="s">
        <v>42</v>
      </c>
      <c r="C91" s="5">
        <v>1704.4283939999968</v>
      </c>
      <c r="D91" s="123">
        <f>SUM(D87:D90)</f>
        <v>2054.4283939999968</v>
      </c>
      <c r="E91" s="123">
        <f t="shared" ref="E91:G91" si="57">SUM(E87:E90)</f>
        <v>2404.4283939999968</v>
      </c>
      <c r="F91" s="123">
        <f t="shared" si="57"/>
        <v>2754.4283939999968</v>
      </c>
      <c r="G91" s="123">
        <f t="shared" si="57"/>
        <v>3104.4283939999964</v>
      </c>
      <c r="H91" s="123">
        <f t="shared" ref="H91:AB91" si="58">SUM(H87:H90)</f>
        <v>3454.4283939999964</v>
      </c>
      <c r="I91" s="123">
        <f>SUM(I87:I90)</f>
        <v>3904.4283939999964</v>
      </c>
      <c r="J91" s="123">
        <f t="shared" si="58"/>
        <v>4354.4283939999968</v>
      </c>
      <c r="K91" s="123">
        <f t="shared" si="58"/>
        <v>4804.4283939999968</v>
      </c>
      <c r="L91" s="123">
        <f t="shared" si="58"/>
        <v>5254.4283939999968</v>
      </c>
      <c r="M91" s="123">
        <f t="shared" si="58"/>
        <v>5704.4283939999968</v>
      </c>
      <c r="N91" s="123">
        <f>SUM(N87:N90)</f>
        <v>6154.4283939999968</v>
      </c>
      <c r="O91" s="123">
        <f t="shared" si="58"/>
        <v>6604.4283939999968</v>
      </c>
      <c r="P91" s="123">
        <f t="shared" si="58"/>
        <v>7054.4283939999968</v>
      </c>
      <c r="Q91" s="123">
        <f t="shared" si="58"/>
        <v>7504.4283939999968</v>
      </c>
      <c r="R91" s="123">
        <f t="shared" si="58"/>
        <v>7954.4283939999968</v>
      </c>
      <c r="S91" s="123">
        <f>SUM(S87:S90)</f>
        <v>8374.4283939999968</v>
      </c>
      <c r="T91" s="123">
        <f t="shared" si="58"/>
        <v>8794.428393999995</v>
      </c>
      <c r="U91" s="123">
        <f t="shared" si="58"/>
        <v>9214.428393999995</v>
      </c>
      <c r="V91" s="123">
        <f t="shared" si="58"/>
        <v>9634.4283939999968</v>
      </c>
      <c r="W91" s="123">
        <f t="shared" si="58"/>
        <v>10054.428393999995</v>
      </c>
      <c r="X91" s="123">
        <f>SUM(X87:X90)</f>
        <v>10354.428393999995</v>
      </c>
      <c r="Y91" s="123">
        <f t="shared" si="58"/>
        <v>10654.428393999995</v>
      </c>
      <c r="Z91" s="123">
        <f t="shared" si="58"/>
        <v>10954.428393999995</v>
      </c>
      <c r="AA91" s="123">
        <f t="shared" si="58"/>
        <v>11254.428393999995</v>
      </c>
      <c r="AB91" s="123">
        <f t="shared" si="58"/>
        <v>11554.428393999995</v>
      </c>
    </row>
    <row r="92" spans="1:28" x14ac:dyDescent="0.25">
      <c r="B92" s="33" t="s">
        <v>91</v>
      </c>
      <c r="C92" s="1">
        <v>1821.353765623885</v>
      </c>
      <c r="D92" s="81">
        <f>($H92-$C92)/5*(D$64-$C$64)+$C92</f>
        <v>2208.4428661719821</v>
      </c>
      <c r="E92" s="81">
        <f t="shared" ref="E92:G95" si="59">($H92-$C92)/5*(E$64-$C$64)+$C92</f>
        <v>2595.5319667200793</v>
      </c>
      <c r="F92" s="81">
        <f t="shared" si="59"/>
        <v>2982.6210672681768</v>
      </c>
      <c r="G92" s="81">
        <f t="shared" si="59"/>
        <v>3369.710167816274</v>
      </c>
      <c r="H92" s="34">
        <v>3756.7992683643711</v>
      </c>
      <c r="I92" s="81">
        <f t="shared" ref="I92:L95" si="60">($M92-$H92)/5*(I$64-$H$64)+$H92</f>
        <v>4268.1684678978436</v>
      </c>
      <c r="J92" s="81">
        <f t="shared" si="60"/>
        <v>4779.5376674313156</v>
      </c>
      <c r="K92" s="81">
        <f t="shared" si="60"/>
        <v>5290.9068669647877</v>
      </c>
      <c r="L92" s="81">
        <f t="shared" si="60"/>
        <v>5802.2760664982598</v>
      </c>
      <c r="M92" s="1">
        <v>6313.6452660317318</v>
      </c>
      <c r="N92" s="81">
        <f t="shared" si="51"/>
        <v>6842.8966536616599</v>
      </c>
      <c r="O92" s="81">
        <f t="shared" si="51"/>
        <v>7372.148041291588</v>
      </c>
      <c r="P92" s="81">
        <f t="shared" si="51"/>
        <v>7901.399428921517</v>
      </c>
      <c r="Q92" s="81">
        <f t="shared" si="51"/>
        <v>8430.650816551446</v>
      </c>
      <c r="R92" s="35">
        <v>8959.9022041813732</v>
      </c>
      <c r="S92" s="81">
        <f t="shared" si="52"/>
        <v>9473.1181085506123</v>
      </c>
      <c r="T92" s="81">
        <f t="shared" si="52"/>
        <v>9986.3340129198514</v>
      </c>
      <c r="U92" s="81">
        <f t="shared" si="52"/>
        <v>10499.54991728909</v>
      </c>
      <c r="V92" s="81">
        <f t="shared" si="52"/>
        <v>11012.76582165833</v>
      </c>
      <c r="W92" s="1">
        <v>11525.981726027569</v>
      </c>
      <c r="X92" s="81">
        <f t="shared" si="53"/>
        <v>11916.818672755389</v>
      </c>
      <c r="Y92" s="81">
        <f t="shared" si="53"/>
        <v>12307.65561948321</v>
      </c>
      <c r="Z92" s="81">
        <f t="shared" si="53"/>
        <v>12698.492566211029</v>
      </c>
      <c r="AA92" s="81">
        <f t="shared" si="53"/>
        <v>13089.32951293885</v>
      </c>
      <c r="AB92" s="36">
        <v>13480.166459666671</v>
      </c>
    </row>
    <row r="93" spans="1:28" x14ac:dyDescent="0.25">
      <c r="B93" s="33" t="s">
        <v>140</v>
      </c>
      <c r="C93" s="130">
        <v>413</v>
      </c>
      <c r="D93" s="130">
        <f>($H93-$C93)/5*(D$64-$C$64)+$C93</f>
        <v>415.43195438544609</v>
      </c>
      <c r="E93" s="130">
        <f t="shared" si="59"/>
        <v>417.86390877089212</v>
      </c>
      <c r="F93" s="130">
        <f t="shared" si="59"/>
        <v>420.29586315633821</v>
      </c>
      <c r="G93" s="130">
        <f t="shared" si="59"/>
        <v>422.72781754178425</v>
      </c>
      <c r="H93" s="131">
        <v>425.15977192723034</v>
      </c>
      <c r="I93" s="130">
        <f t="shared" si="60"/>
        <v>430.12926221321618</v>
      </c>
      <c r="J93" s="130">
        <f t="shared" si="60"/>
        <v>435.09875249920196</v>
      </c>
      <c r="K93" s="130">
        <f t="shared" si="60"/>
        <v>440.06824278518781</v>
      </c>
      <c r="L93" s="130">
        <f t="shared" si="60"/>
        <v>445.03773307117359</v>
      </c>
      <c r="M93" s="130">
        <v>450.00722335715943</v>
      </c>
      <c r="N93" s="130">
        <f t="shared" si="51"/>
        <v>457.46145878613817</v>
      </c>
      <c r="O93" s="130">
        <f t="shared" si="51"/>
        <v>464.9156942151169</v>
      </c>
      <c r="P93" s="130">
        <f t="shared" si="51"/>
        <v>472.36992964409558</v>
      </c>
      <c r="Q93" s="130">
        <f t="shared" si="51"/>
        <v>479.82416507307431</v>
      </c>
      <c r="R93" s="132">
        <v>487.27840050205305</v>
      </c>
      <c r="S93" s="130">
        <f t="shared" si="52"/>
        <v>492.24789078803883</v>
      </c>
      <c r="T93" s="130">
        <f t="shared" si="52"/>
        <v>497.21738107402467</v>
      </c>
      <c r="U93" s="130">
        <f t="shared" si="52"/>
        <v>502.18687136001046</v>
      </c>
      <c r="V93" s="130">
        <f t="shared" si="52"/>
        <v>507.1563616459963</v>
      </c>
      <c r="W93" s="130">
        <v>512.12585193198208</v>
      </c>
      <c r="X93" s="130">
        <f t="shared" si="53"/>
        <v>515.85296964647148</v>
      </c>
      <c r="Y93" s="130">
        <f t="shared" si="53"/>
        <v>519.58008736096087</v>
      </c>
      <c r="Z93" s="130">
        <f t="shared" si="53"/>
        <v>523.30720507545016</v>
      </c>
      <c r="AA93" s="130">
        <f t="shared" si="53"/>
        <v>527.03432278993955</v>
      </c>
      <c r="AB93" s="133">
        <v>530.76144050442895</v>
      </c>
    </row>
    <row r="94" spans="1:28" x14ac:dyDescent="0.25">
      <c r="B94" s="33" t="s">
        <v>141</v>
      </c>
      <c r="C94" s="1">
        <v>5.9387994925516265</v>
      </c>
      <c r="D94" s="130">
        <f>($H94-$C94)/5*(D$64-$C$64)+$C94</f>
        <v>75.902307300205507</v>
      </c>
      <c r="E94" s="130">
        <f t="shared" si="59"/>
        <v>145.86581510785939</v>
      </c>
      <c r="F94" s="130">
        <f t="shared" si="59"/>
        <v>215.82932291551327</v>
      </c>
      <c r="G94" s="130">
        <f t="shared" si="59"/>
        <v>285.79283072316719</v>
      </c>
      <c r="H94" s="34">
        <v>355.75633853082104</v>
      </c>
      <c r="I94" s="130">
        <f t="shared" si="60"/>
        <v>424.06571053640488</v>
      </c>
      <c r="J94" s="130">
        <f t="shared" si="60"/>
        <v>492.37508254198872</v>
      </c>
      <c r="K94" s="130">
        <f t="shared" si="60"/>
        <v>560.6844545475725</v>
      </c>
      <c r="L94" s="130">
        <f t="shared" si="60"/>
        <v>628.9938265531564</v>
      </c>
      <c r="M94" s="1">
        <v>697.30319855874018</v>
      </c>
      <c r="N94" s="130">
        <f t="shared" si="51"/>
        <v>804.1999997505236</v>
      </c>
      <c r="O94" s="130">
        <f t="shared" si="51"/>
        <v>911.09680094230691</v>
      </c>
      <c r="P94" s="130">
        <f t="shared" si="51"/>
        <v>1017.9936021340903</v>
      </c>
      <c r="Q94" s="130">
        <f t="shared" si="51"/>
        <v>1124.8904033258736</v>
      </c>
      <c r="R94" s="35">
        <v>1231.7872045176571</v>
      </c>
      <c r="S94" s="130">
        <f t="shared" si="52"/>
        <v>1356.9676379848911</v>
      </c>
      <c r="T94" s="130">
        <f t="shared" si="52"/>
        <v>1482.1480714521251</v>
      </c>
      <c r="U94" s="130">
        <f t="shared" si="52"/>
        <v>1607.3285049193591</v>
      </c>
      <c r="V94" s="130">
        <f t="shared" si="52"/>
        <v>1732.5089383865934</v>
      </c>
      <c r="W94" s="1">
        <v>1857.6893718538274</v>
      </c>
      <c r="X94" s="130">
        <f t="shared" si="53"/>
        <v>1967.444798623311</v>
      </c>
      <c r="Y94" s="130">
        <f t="shared" si="53"/>
        <v>2077.2002253927949</v>
      </c>
      <c r="Z94" s="130">
        <f t="shared" si="53"/>
        <v>2186.9556521622785</v>
      </c>
      <c r="AA94" s="130">
        <f t="shared" si="53"/>
        <v>2296.7110789317621</v>
      </c>
      <c r="AB94" s="36">
        <v>2406.4665057012458</v>
      </c>
    </row>
    <row r="95" spans="1:28" x14ac:dyDescent="0.25">
      <c r="B95" s="33" t="s">
        <v>143</v>
      </c>
      <c r="C95" s="58">
        <v>247.73642764199172</v>
      </c>
      <c r="D95" s="58">
        <f>($H95-$C95)/5*(D$64-$C$64)+$C95</f>
        <v>272.48545540936624</v>
      </c>
      <c r="E95" s="58">
        <f t="shared" si="59"/>
        <v>297.2344831767407</v>
      </c>
      <c r="F95" s="58">
        <f t="shared" si="59"/>
        <v>321.98351094411521</v>
      </c>
      <c r="G95" s="58">
        <f t="shared" si="59"/>
        <v>346.73253871148972</v>
      </c>
      <c r="H95" s="58">
        <v>371.48156647886418</v>
      </c>
      <c r="I95" s="58">
        <f t="shared" si="60"/>
        <v>391.11496930828167</v>
      </c>
      <c r="J95" s="58">
        <f t="shared" si="60"/>
        <v>410.74837213769916</v>
      </c>
      <c r="K95" s="58">
        <f t="shared" si="60"/>
        <v>430.3817749671166</v>
      </c>
      <c r="L95" s="58">
        <f t="shared" si="60"/>
        <v>450.01517779653409</v>
      </c>
      <c r="M95" s="58">
        <v>469.64858062595158</v>
      </c>
      <c r="N95" s="58">
        <f t="shared" si="51"/>
        <v>479.24915827776249</v>
      </c>
      <c r="O95" s="58">
        <f t="shared" si="51"/>
        <v>488.8497359295734</v>
      </c>
      <c r="P95" s="58">
        <f t="shared" si="51"/>
        <v>498.45031358138431</v>
      </c>
      <c r="Q95" s="58">
        <f t="shared" si="51"/>
        <v>508.05089123319522</v>
      </c>
      <c r="R95" s="58">
        <v>517.65146888500612</v>
      </c>
      <c r="S95" s="58">
        <f t="shared" si="52"/>
        <v>529.08655312746851</v>
      </c>
      <c r="T95" s="58">
        <f t="shared" si="52"/>
        <v>540.52163736993089</v>
      </c>
      <c r="U95" s="58">
        <f t="shared" si="52"/>
        <v>551.95672161239327</v>
      </c>
      <c r="V95" s="58">
        <f t="shared" si="52"/>
        <v>563.39180585485565</v>
      </c>
      <c r="W95" s="58">
        <v>574.82689009731803</v>
      </c>
      <c r="X95" s="58">
        <f t="shared" si="53"/>
        <v>589.89156381621331</v>
      </c>
      <c r="Y95" s="58">
        <f t="shared" si="53"/>
        <v>604.95623753510858</v>
      </c>
      <c r="Z95" s="58">
        <f t="shared" si="53"/>
        <v>620.02091125400398</v>
      </c>
      <c r="AA95" s="58">
        <f t="shared" si="53"/>
        <v>635.08558497289926</v>
      </c>
      <c r="AB95" s="58">
        <v>650.15025869179453</v>
      </c>
    </row>
    <row r="96" spans="1:28" x14ac:dyDescent="0.25">
      <c r="B96" s="33" t="s">
        <v>147</v>
      </c>
      <c r="C96" s="58">
        <v>423.5</v>
      </c>
      <c r="D96" s="58">
        <f>C96*0.9</f>
        <v>381.15000000000003</v>
      </c>
      <c r="E96" s="58">
        <f t="shared" ref="E96:AB96" si="61">D96*0.9</f>
        <v>343.03500000000003</v>
      </c>
      <c r="F96" s="58">
        <f t="shared" si="61"/>
        <v>308.73150000000004</v>
      </c>
      <c r="G96" s="58">
        <f t="shared" si="61"/>
        <v>277.85835000000003</v>
      </c>
      <c r="H96" s="58">
        <f t="shared" si="61"/>
        <v>250.07251500000004</v>
      </c>
      <c r="I96" s="58">
        <f t="shared" si="61"/>
        <v>225.06526350000004</v>
      </c>
      <c r="J96" s="58">
        <f t="shared" si="61"/>
        <v>202.55873715000004</v>
      </c>
      <c r="K96" s="58">
        <f t="shared" si="61"/>
        <v>182.30286343500003</v>
      </c>
      <c r="L96" s="58">
        <f t="shared" si="61"/>
        <v>164.07257709150002</v>
      </c>
      <c r="M96" s="58">
        <f t="shared" si="61"/>
        <v>147.66531938235002</v>
      </c>
      <c r="N96" s="58">
        <f t="shared" si="61"/>
        <v>132.89878744411502</v>
      </c>
      <c r="O96" s="58">
        <f t="shared" si="61"/>
        <v>119.60890869970352</v>
      </c>
      <c r="P96" s="58">
        <f t="shared" si="61"/>
        <v>107.64801782973316</v>
      </c>
      <c r="Q96" s="58">
        <f t="shared" si="61"/>
        <v>96.883216046759856</v>
      </c>
      <c r="R96" s="58">
        <f t="shared" si="61"/>
        <v>87.194894442083879</v>
      </c>
      <c r="S96" s="58">
        <f t="shared" si="61"/>
        <v>78.475404997875486</v>
      </c>
      <c r="T96" s="58">
        <f t="shared" si="61"/>
        <v>70.627864498087945</v>
      </c>
      <c r="U96" s="58">
        <f t="shared" si="61"/>
        <v>63.565078048279155</v>
      </c>
      <c r="V96" s="58">
        <f t="shared" si="61"/>
        <v>57.208570243451241</v>
      </c>
      <c r="W96" s="58">
        <f t="shared" si="61"/>
        <v>51.487713219106119</v>
      </c>
      <c r="X96" s="58">
        <f t="shared" si="61"/>
        <v>46.338941897195511</v>
      </c>
      <c r="Y96" s="58">
        <f t="shared" si="61"/>
        <v>41.705047707475963</v>
      </c>
      <c r="Z96" s="58">
        <f t="shared" si="61"/>
        <v>37.534542936728364</v>
      </c>
      <c r="AA96" s="58">
        <f t="shared" si="61"/>
        <v>33.781088643055526</v>
      </c>
      <c r="AB96" s="58">
        <f t="shared" si="61"/>
        <v>30.402979778749973</v>
      </c>
    </row>
    <row r="98" spans="1:11" x14ac:dyDescent="0.25">
      <c r="B98" s="31">
        <v>2025</v>
      </c>
      <c r="C98" s="87">
        <v>2030</v>
      </c>
      <c r="D98" s="87"/>
      <c r="E98" s="87"/>
      <c r="F98" s="124">
        <v>2040</v>
      </c>
      <c r="G98" s="124"/>
      <c r="H98" s="124"/>
      <c r="I98" s="126">
        <v>2050</v>
      </c>
      <c r="J98" s="126"/>
      <c r="K98" s="126"/>
    </row>
    <row r="99" spans="1:11" x14ac:dyDescent="0.25">
      <c r="A99" t="s">
        <v>80</v>
      </c>
      <c r="B99" s="1">
        <v>1344.4283939999968</v>
      </c>
      <c r="C99" s="87" t="s">
        <v>7</v>
      </c>
      <c r="D99" s="87" t="s">
        <v>81</v>
      </c>
      <c r="E99" s="87" t="s">
        <v>82</v>
      </c>
      <c r="F99" s="124" t="s">
        <v>7</v>
      </c>
      <c r="G99" s="124" t="s">
        <v>81</v>
      </c>
      <c r="H99" s="124" t="s">
        <v>82</v>
      </c>
      <c r="I99" s="126" t="s">
        <v>7</v>
      </c>
      <c r="J99" s="126" t="s">
        <v>81</v>
      </c>
      <c r="K99" s="126" t="s">
        <v>82</v>
      </c>
    </row>
    <row r="100" spans="1:11" x14ac:dyDescent="0.25">
      <c r="A100" t="s">
        <v>84</v>
      </c>
      <c r="B100" s="1">
        <v>3.3</v>
      </c>
      <c r="C100" s="34">
        <v>5.8</v>
      </c>
      <c r="D100" s="34">
        <v>150</v>
      </c>
      <c r="E100" s="34">
        <v>150</v>
      </c>
      <c r="F100" s="128">
        <v>15.8</v>
      </c>
      <c r="G100" s="128">
        <v>428</v>
      </c>
      <c r="H100" s="128">
        <v>528</v>
      </c>
      <c r="I100" s="129">
        <v>25.8</v>
      </c>
      <c r="J100" s="129">
        <v>503</v>
      </c>
      <c r="K100" s="129">
        <v>1003</v>
      </c>
    </row>
    <row r="101" spans="1:11" x14ac:dyDescent="0.25">
      <c r="A101" t="s">
        <v>85</v>
      </c>
      <c r="B101" s="1">
        <v>164.608</v>
      </c>
      <c r="C101" s="34">
        <v>165.608</v>
      </c>
      <c r="D101" s="34">
        <v>171.108</v>
      </c>
      <c r="E101" s="34">
        <v>171.108</v>
      </c>
      <c r="F101" s="128">
        <v>167.608</v>
      </c>
      <c r="G101" s="128">
        <v>196.108</v>
      </c>
      <c r="H101" s="128">
        <v>196.108</v>
      </c>
      <c r="I101" s="129">
        <v>169.608</v>
      </c>
      <c r="J101" s="129">
        <v>213.608</v>
      </c>
      <c r="K101" s="129">
        <v>213.608</v>
      </c>
    </row>
    <row r="102" spans="1:11" x14ac:dyDescent="0.25">
      <c r="A102" t="s">
        <v>86</v>
      </c>
      <c r="B102" s="1">
        <v>17.60634040727507</v>
      </c>
      <c r="C102" s="34">
        <v>19.106340407275074</v>
      </c>
      <c r="D102" s="34">
        <v>46.834322213642842</v>
      </c>
      <c r="E102" s="34">
        <v>46.834322213642842</v>
      </c>
      <c r="F102" s="128">
        <v>4.3</v>
      </c>
      <c r="G102" s="128">
        <v>53.307519168291094</v>
      </c>
      <c r="H102" s="128">
        <v>53.307519168291094</v>
      </c>
      <c r="I102" s="129">
        <v>5.3</v>
      </c>
      <c r="J102" s="129">
        <v>58.307519168291094</v>
      </c>
      <c r="K102" s="129">
        <v>58.307519168291094</v>
      </c>
    </row>
    <row r="103" spans="1:11" x14ac:dyDescent="0.25">
      <c r="A103" t="s">
        <v>87</v>
      </c>
      <c r="B103" s="1">
        <v>19.512</v>
      </c>
      <c r="C103" s="34">
        <v>19.362000000000002</v>
      </c>
      <c r="D103" s="34">
        <v>21.026362077991898</v>
      </c>
      <c r="E103" s="34">
        <v>21.026362077991898</v>
      </c>
      <c r="F103" s="128">
        <v>18.762</v>
      </c>
      <c r="G103" s="128">
        <v>26.815728947872667</v>
      </c>
      <c r="H103" s="128">
        <v>26.815728947872667</v>
      </c>
      <c r="I103" s="129">
        <v>17.562000000000001</v>
      </c>
      <c r="J103" s="129">
        <v>40.292467731276091</v>
      </c>
      <c r="K103" s="129">
        <v>40.292467731276091</v>
      </c>
    </row>
    <row r="104" spans="1:11" x14ac:dyDescent="0.25">
      <c r="A104" t="s">
        <v>88</v>
      </c>
      <c r="B104" s="68">
        <v>0.05</v>
      </c>
      <c r="C104" s="69">
        <v>0.05</v>
      </c>
      <c r="D104" s="52">
        <v>11</v>
      </c>
      <c r="E104" s="52">
        <v>11</v>
      </c>
      <c r="F104" s="128">
        <v>0.05</v>
      </c>
      <c r="G104" s="128">
        <v>30</v>
      </c>
      <c r="H104" s="128">
        <v>30</v>
      </c>
      <c r="I104" s="129">
        <v>0.05</v>
      </c>
      <c r="J104" s="129">
        <v>50</v>
      </c>
      <c r="K104" s="129">
        <v>50</v>
      </c>
    </row>
    <row r="105" spans="1:11" ht="15.75" x14ac:dyDescent="0.25">
      <c r="A105" t="s">
        <v>42</v>
      </c>
      <c r="B105" s="43">
        <v>1549.5047344072718</v>
      </c>
      <c r="C105" s="44">
        <f t="shared" ref="C105:K105" si="62">SUM(C100:C104)</f>
        <v>209.92634040727509</v>
      </c>
      <c r="D105" s="44">
        <f t="shared" si="62"/>
        <v>399.96868429163476</v>
      </c>
      <c r="E105" s="44">
        <f t="shared" si="62"/>
        <v>399.96868429163476</v>
      </c>
      <c r="F105" s="125">
        <f t="shared" si="62"/>
        <v>206.52000000000004</v>
      </c>
      <c r="G105" s="125">
        <f t="shared" si="62"/>
        <v>734.23124811616367</v>
      </c>
      <c r="H105" s="125">
        <f t="shared" si="62"/>
        <v>834.23124811616367</v>
      </c>
      <c r="I105" s="127">
        <f t="shared" si="62"/>
        <v>218.32000000000005</v>
      </c>
      <c r="J105" s="127">
        <f t="shared" si="62"/>
        <v>865.20798689956712</v>
      </c>
      <c r="K105" s="127">
        <f t="shared" si="62"/>
        <v>1365.207986899567</v>
      </c>
    </row>
  </sheetData>
  <mergeCells count="4">
    <mergeCell ref="AA3:AC3"/>
    <mergeCell ref="AD3:AE3"/>
    <mergeCell ref="AF3:AH3"/>
    <mergeCell ref="AI3:A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025-BA49-4668-A568-8384CF28E06B}">
  <dimension ref="A1:X26"/>
  <sheetViews>
    <sheetView zoomScale="80" zoomScaleNormal="80" workbookViewId="0">
      <selection activeCell="E13" sqref="E13"/>
    </sheetView>
  </sheetViews>
  <sheetFormatPr defaultRowHeight="15" x14ac:dyDescent="0.25"/>
  <cols>
    <col min="14" max="14" width="14.28515625" customWidth="1"/>
  </cols>
  <sheetData>
    <row r="1" spans="1:24" ht="23.25" x14ac:dyDescent="0.35">
      <c r="A1" s="13" t="s">
        <v>105</v>
      </c>
      <c r="D1" s="82" t="s">
        <v>106</v>
      </c>
      <c r="W1" s="3" t="s">
        <v>95</v>
      </c>
      <c r="X1" s="3" t="s">
        <v>129</v>
      </c>
    </row>
    <row r="2" spans="1:24" ht="23.25" x14ac:dyDescent="0.35">
      <c r="A2" s="13"/>
      <c r="B2" s="26" t="s">
        <v>11</v>
      </c>
      <c r="N2" s="88" t="s">
        <v>110</v>
      </c>
      <c r="O2" s="89"/>
      <c r="P2" s="89"/>
      <c r="Q2" s="87"/>
      <c r="R2" s="87"/>
      <c r="W2" s="3" t="s">
        <v>107</v>
      </c>
      <c r="X2" s="3" t="s">
        <v>130</v>
      </c>
    </row>
    <row r="3" spans="1:24" ht="15.75" x14ac:dyDescent="0.25">
      <c r="B3" s="84" t="s">
        <v>7</v>
      </c>
      <c r="C3" s="30" t="s">
        <v>80</v>
      </c>
      <c r="D3" s="61">
        <v>2017</v>
      </c>
      <c r="E3" s="61">
        <v>2020</v>
      </c>
      <c r="F3" s="31">
        <v>2025</v>
      </c>
      <c r="G3" s="62">
        <v>2030</v>
      </c>
      <c r="H3" s="31">
        <v>2035</v>
      </c>
      <c r="I3" s="31">
        <v>2040</v>
      </c>
      <c r="J3" s="31">
        <v>2045</v>
      </c>
      <c r="K3" s="64">
        <v>2050</v>
      </c>
      <c r="M3" s="84" t="s">
        <v>7</v>
      </c>
      <c r="N3" s="30" t="s">
        <v>80</v>
      </c>
      <c r="O3" s="61">
        <v>2020</v>
      </c>
      <c r="P3" s="31">
        <v>2025</v>
      </c>
      <c r="Q3" s="62">
        <v>2030</v>
      </c>
      <c r="R3" s="31">
        <v>2035</v>
      </c>
      <c r="S3" s="31">
        <v>2040</v>
      </c>
      <c r="T3" s="31">
        <v>2045</v>
      </c>
      <c r="U3" s="64">
        <v>2050</v>
      </c>
    </row>
    <row r="4" spans="1:24" x14ac:dyDescent="0.25">
      <c r="C4" s="33" t="s">
        <v>107</v>
      </c>
      <c r="D4" s="1">
        <v>75.578000000000003</v>
      </c>
      <c r="E4" s="1">
        <v>68.806000000000012</v>
      </c>
      <c r="F4" s="1">
        <v>63.820999999999991</v>
      </c>
      <c r="G4" s="34">
        <v>18.3</v>
      </c>
      <c r="H4" s="1">
        <v>16.125793465275965</v>
      </c>
      <c r="I4" s="1">
        <v>13.595812683257069</v>
      </c>
      <c r="J4" s="1">
        <v>12.528577865050256</v>
      </c>
      <c r="K4" s="36">
        <v>11.8</v>
      </c>
    </row>
    <row r="5" spans="1:24" x14ac:dyDescent="0.25">
      <c r="C5" s="33" t="s">
        <v>108</v>
      </c>
      <c r="D5" s="1">
        <v>50.210999999999999</v>
      </c>
      <c r="E5" s="1">
        <v>50.210999999999999</v>
      </c>
      <c r="F5" s="1">
        <v>49.346038735851323</v>
      </c>
      <c r="G5" s="34">
        <v>42.870018232035804</v>
      </c>
      <c r="H5" s="1">
        <v>4</v>
      </c>
      <c r="I5" s="1">
        <v>4</v>
      </c>
      <c r="J5" s="1">
        <v>4</v>
      </c>
      <c r="K5" s="36">
        <v>4</v>
      </c>
    </row>
    <row r="6" spans="1:24" x14ac:dyDescent="0.25">
      <c r="B6" s="60"/>
      <c r="C6" s="38" t="s">
        <v>109</v>
      </c>
      <c r="D6" s="39">
        <v>19.801289999999995</v>
      </c>
      <c r="E6" s="39">
        <v>19.385339999999996</v>
      </c>
      <c r="F6" s="39">
        <v>13.014002942282628</v>
      </c>
      <c r="G6" s="40">
        <v>6.5706971409329249</v>
      </c>
      <c r="H6" s="39">
        <v>0</v>
      </c>
      <c r="I6" s="39">
        <v>0</v>
      </c>
      <c r="J6" s="39">
        <v>0</v>
      </c>
      <c r="K6" s="41">
        <v>0</v>
      </c>
      <c r="N6" s="60"/>
      <c r="O6" s="60"/>
      <c r="P6" s="60"/>
      <c r="Q6" s="60"/>
      <c r="R6" s="60"/>
      <c r="S6" s="60"/>
      <c r="T6" s="60"/>
      <c r="U6" s="60"/>
    </row>
    <row r="7" spans="1:24" ht="18.75" x14ac:dyDescent="0.3">
      <c r="C7" s="42" t="s">
        <v>42</v>
      </c>
      <c r="D7" s="43">
        <v>145.59028999999998</v>
      </c>
      <c r="E7" s="43">
        <v>138.40234000000001</v>
      </c>
      <c r="F7" s="43">
        <v>126.18104167813395</v>
      </c>
      <c r="G7" s="44">
        <v>67.740715372968722</v>
      </c>
      <c r="H7" s="43">
        <v>20.125793465275965</v>
      </c>
      <c r="I7" s="43">
        <v>17.595812683257069</v>
      </c>
      <c r="J7" s="43">
        <v>16.528577865050256</v>
      </c>
      <c r="K7" s="46">
        <v>15.8</v>
      </c>
      <c r="N7" s="85" t="s">
        <v>42</v>
      </c>
      <c r="O7" s="86">
        <f>E7-Razprsena_proizvodnja_OVE!N8</f>
        <v>122.59599959272494</v>
      </c>
      <c r="P7" s="86">
        <f>F7-Razprsena_proizvodnja_OVE!Q8</f>
        <v>108.57470127085888</v>
      </c>
      <c r="Q7" s="86">
        <f>G7-Razprsena_proizvodnja_OVE!R8</f>
        <v>48.634374965693652</v>
      </c>
      <c r="R7" s="86">
        <f>H7-Razprsena_proizvodnja_OVE!S8</f>
        <v>16.325793465275964</v>
      </c>
      <c r="S7" s="86">
        <f>I7-Razprsena_proizvodnja_OVE!T8</f>
        <v>13.295812683257068</v>
      </c>
      <c r="T7" s="86">
        <f>J7-Razprsena_proizvodnja_OVE!U8</f>
        <v>11.728577865050255</v>
      </c>
      <c r="U7" s="86">
        <f>K7-Razprsena_proizvodnja_OVE!V8</f>
        <v>10.5</v>
      </c>
    </row>
    <row r="8" spans="1:24" x14ac:dyDescent="0.25">
      <c r="C8" s="33"/>
    </row>
    <row r="9" spans="1:24" ht="15.75" x14ac:dyDescent="0.25">
      <c r="B9" s="60"/>
      <c r="C9" s="30" t="s">
        <v>91</v>
      </c>
      <c r="D9" s="61">
        <v>2017</v>
      </c>
      <c r="E9" s="61">
        <v>2020</v>
      </c>
      <c r="F9" s="31">
        <v>2025</v>
      </c>
      <c r="G9" s="62">
        <v>2030</v>
      </c>
      <c r="H9" s="31">
        <v>2035</v>
      </c>
      <c r="I9" s="31">
        <v>2040</v>
      </c>
      <c r="J9" s="31">
        <v>2045</v>
      </c>
      <c r="K9" s="64">
        <v>2050</v>
      </c>
      <c r="N9" s="30" t="s">
        <v>91</v>
      </c>
      <c r="O9" s="61">
        <v>2020</v>
      </c>
      <c r="P9" s="31">
        <v>2025</v>
      </c>
      <c r="Q9" s="62">
        <v>2030</v>
      </c>
      <c r="R9" s="31">
        <v>2035</v>
      </c>
      <c r="S9" s="31">
        <v>2040</v>
      </c>
      <c r="T9" s="31">
        <v>2045</v>
      </c>
      <c r="U9" s="64">
        <v>2050</v>
      </c>
    </row>
    <row r="10" spans="1:24" x14ac:dyDescent="0.25">
      <c r="C10" s="33" t="s">
        <v>107</v>
      </c>
      <c r="D10" s="1">
        <v>208.61301403572412</v>
      </c>
      <c r="E10" s="1">
        <v>252.97411786575489</v>
      </c>
      <c r="F10" s="1">
        <v>264.19341099999997</v>
      </c>
      <c r="G10" s="34">
        <v>74.428553318866264</v>
      </c>
      <c r="H10" s="1">
        <v>68.983968058211431</v>
      </c>
      <c r="I10" s="1">
        <v>59.786015465627386</v>
      </c>
      <c r="J10" s="1">
        <v>57.387084066892982</v>
      </c>
      <c r="K10" s="36">
        <v>55.963006237471092</v>
      </c>
    </row>
    <row r="11" spans="1:24" x14ac:dyDescent="0.25">
      <c r="C11" s="33" t="s">
        <v>108</v>
      </c>
      <c r="D11" s="1">
        <v>200.50123592</v>
      </c>
      <c r="E11" s="1">
        <v>200.50123592</v>
      </c>
      <c r="F11" s="1">
        <v>206.55761268375002</v>
      </c>
      <c r="G11" s="34">
        <v>178.28255487599998</v>
      </c>
      <c r="H11" s="1">
        <v>24.248715000000001</v>
      </c>
      <c r="I11" s="1">
        <v>24.248715000000001</v>
      </c>
      <c r="J11" s="1">
        <v>24.248715000000001</v>
      </c>
      <c r="K11" s="36">
        <v>24.248715000000001</v>
      </c>
    </row>
    <row r="12" spans="1:24" x14ac:dyDescent="0.25">
      <c r="B12" s="60"/>
      <c r="C12" s="38" t="s">
        <v>109</v>
      </c>
      <c r="D12" s="39">
        <v>80.885197849999997</v>
      </c>
      <c r="E12" s="39">
        <v>79.480087780000005</v>
      </c>
      <c r="F12" s="39">
        <v>53.160183139937487</v>
      </c>
      <c r="G12" s="40">
        <v>26.840278499874959</v>
      </c>
      <c r="H12" s="39">
        <v>0</v>
      </c>
      <c r="I12" s="39">
        <v>0</v>
      </c>
      <c r="J12" s="39">
        <v>0</v>
      </c>
      <c r="K12" s="41">
        <v>0</v>
      </c>
      <c r="N12" s="60"/>
      <c r="O12" s="60"/>
      <c r="P12" s="60"/>
      <c r="Q12" s="60"/>
      <c r="R12" s="60"/>
      <c r="S12" s="60"/>
      <c r="T12" s="60"/>
      <c r="U12" s="60"/>
    </row>
    <row r="13" spans="1:24" ht="18.75" x14ac:dyDescent="0.3">
      <c r="C13" s="42" t="s">
        <v>42</v>
      </c>
      <c r="D13" s="43">
        <v>489.99944780572412</v>
      </c>
      <c r="E13" s="43">
        <v>532.95544156575488</v>
      </c>
      <c r="F13" s="43">
        <v>523.91120682368751</v>
      </c>
      <c r="G13" s="44">
        <v>279.55138669474121</v>
      </c>
      <c r="H13" s="43">
        <v>93.232683058211435</v>
      </c>
      <c r="I13" s="43">
        <v>84.034730465627391</v>
      </c>
      <c r="J13" s="43">
        <v>81.635799066892986</v>
      </c>
      <c r="K13" s="46">
        <v>80.211721237471096</v>
      </c>
      <c r="N13" s="85" t="s">
        <v>42</v>
      </c>
      <c r="O13" s="86">
        <f>E13-Razprsena_proizvodnja_OVE!N17</f>
        <v>465.20454864575487</v>
      </c>
      <c r="P13" s="86">
        <f>F13-Razprsena_proizvodnja_OVE!Q17</f>
        <v>447.46031390368751</v>
      </c>
      <c r="Q13" s="86">
        <f>G13-Razprsena_proizvodnja_OVE!R17</f>
        <v>191.15049377474122</v>
      </c>
      <c r="R13" s="86">
        <f>H13-Razprsena_proizvodnja_OVE!S17</f>
        <v>69.882683058211427</v>
      </c>
      <c r="S13" s="86">
        <f>I13-Razprsena_proizvodnja_OVE!T17</f>
        <v>57.984730465627393</v>
      </c>
      <c r="T13" s="86">
        <f>J13-Razprsena_proizvodnja_OVE!U17</f>
        <v>52.885799066892986</v>
      </c>
      <c r="U13" s="86">
        <f>K13-Razprsena_proizvodnja_OVE!V17</f>
        <v>48.761721237471093</v>
      </c>
    </row>
    <row r="16" spans="1:24" ht="15.75" x14ac:dyDescent="0.25">
      <c r="B16" s="83" t="s">
        <v>41</v>
      </c>
      <c r="C16" s="30" t="s">
        <v>80</v>
      </c>
      <c r="D16" s="60"/>
      <c r="E16" s="60"/>
      <c r="F16" s="31">
        <v>2025</v>
      </c>
      <c r="G16" s="62">
        <v>2030</v>
      </c>
      <c r="H16" s="31">
        <v>2035</v>
      </c>
      <c r="I16" s="31">
        <v>2040</v>
      </c>
      <c r="J16" s="31">
        <v>2045</v>
      </c>
      <c r="K16" s="64">
        <v>2050</v>
      </c>
      <c r="M16" s="83" t="s">
        <v>41</v>
      </c>
      <c r="N16" s="30" t="s">
        <v>80</v>
      </c>
      <c r="O16" s="61">
        <v>2020</v>
      </c>
      <c r="P16" s="31">
        <v>2025</v>
      </c>
      <c r="Q16" s="62">
        <v>2030</v>
      </c>
      <c r="R16" s="31">
        <v>2035</v>
      </c>
      <c r="S16" s="31">
        <v>2040</v>
      </c>
      <c r="T16" s="31">
        <v>2045</v>
      </c>
      <c r="U16" s="64">
        <v>2050</v>
      </c>
    </row>
    <row r="17" spans="2:21" x14ac:dyDescent="0.25">
      <c r="C17" s="33" t="s">
        <v>107</v>
      </c>
      <c r="D17" s="1"/>
      <c r="F17" s="1">
        <v>68.111000000000004</v>
      </c>
      <c r="G17" s="34">
        <v>39.799999999999997</v>
      </c>
      <c r="H17" s="1">
        <v>39.74635542982049</v>
      </c>
      <c r="I17" s="1">
        <v>39.142135623730958</v>
      </c>
      <c r="J17" s="1">
        <v>38.306284712400313</v>
      </c>
      <c r="K17" s="36">
        <v>37</v>
      </c>
    </row>
    <row r="18" spans="2:21" x14ac:dyDescent="0.25">
      <c r="C18" s="33" t="s">
        <v>108</v>
      </c>
      <c r="F18" s="1">
        <v>62.872890100303806</v>
      </c>
      <c r="G18" s="34">
        <v>82.211881576566384</v>
      </c>
      <c r="H18" s="1">
        <v>91.338682754674011</v>
      </c>
      <c r="I18" s="1">
        <v>97.401955979711914</v>
      </c>
      <c r="J18" s="1">
        <v>104.03046683957763</v>
      </c>
      <c r="K18" s="36">
        <v>107.77305560284381</v>
      </c>
    </row>
    <row r="19" spans="2:21" x14ac:dyDescent="0.25">
      <c r="B19" s="60"/>
      <c r="C19" s="38" t="s">
        <v>109</v>
      </c>
      <c r="D19" s="39"/>
      <c r="E19" s="60"/>
      <c r="F19" s="39">
        <v>15.565846994905865</v>
      </c>
      <c r="G19" s="40">
        <v>9.5656894484710389</v>
      </c>
      <c r="H19" s="39">
        <v>22.038961375619408</v>
      </c>
      <c r="I19" s="39">
        <v>21.517845633944798</v>
      </c>
      <c r="J19" s="39">
        <v>21.127008827688844</v>
      </c>
      <c r="K19" s="41">
        <v>21.127008827688844</v>
      </c>
      <c r="N19" s="60"/>
      <c r="O19" s="60"/>
      <c r="P19" s="60"/>
      <c r="Q19" s="60"/>
      <c r="R19" s="60"/>
      <c r="S19" s="60"/>
      <c r="T19" s="60"/>
      <c r="U19" s="60"/>
    </row>
    <row r="20" spans="2:21" ht="18.75" x14ac:dyDescent="0.3">
      <c r="C20" s="42" t="s">
        <v>42</v>
      </c>
      <c r="F20" s="43">
        <v>146.54973709520968</v>
      </c>
      <c r="G20" s="44">
        <v>131.57757102503743</v>
      </c>
      <c r="H20" s="43">
        <v>153.1239995601139</v>
      </c>
      <c r="I20" s="43">
        <v>158.06193723738767</v>
      </c>
      <c r="J20" s="43">
        <v>163.46376037966681</v>
      </c>
      <c r="K20" s="46">
        <v>165.90006443053267</v>
      </c>
      <c r="N20" s="85" t="s">
        <v>42</v>
      </c>
      <c r="O20" s="86">
        <f>O7</f>
        <v>122.59599959272494</v>
      </c>
      <c r="P20" s="86">
        <f>F20-Razprsena_proizvodnja_OVE!Q27</f>
        <v>113.71301202256748</v>
      </c>
      <c r="Q20" s="86">
        <f>G20-Razprsena_proizvodnja_OVE!R27</f>
        <v>84.743248811394579</v>
      </c>
      <c r="R20" s="86">
        <f>H20-Razprsena_proizvodnja_OVE!S27</f>
        <v>103.23780462834003</v>
      </c>
      <c r="S20" s="86">
        <f>I20-Razprsena_proizvodnja_OVE!T27</f>
        <v>104.75441806909657</v>
      </c>
      <c r="T20" s="86">
        <f>J20-Razprsena_proizvodnja_OVE!U27</f>
        <v>107.15624121137571</v>
      </c>
      <c r="U20" s="86">
        <f>K20-Razprsena_proizvodnja_OVE!V27</f>
        <v>107.59254526224157</v>
      </c>
    </row>
    <row r="21" spans="2:21" x14ac:dyDescent="0.25">
      <c r="C21" s="33"/>
    </row>
    <row r="22" spans="2:21" ht="15.75" x14ac:dyDescent="0.25">
      <c r="C22" s="30" t="s">
        <v>91</v>
      </c>
      <c r="D22" s="60"/>
      <c r="E22" s="60"/>
      <c r="F22" s="31">
        <v>2025</v>
      </c>
      <c r="G22" s="62">
        <v>2030</v>
      </c>
      <c r="H22" s="31">
        <v>2035</v>
      </c>
      <c r="I22" s="31">
        <v>2040</v>
      </c>
      <c r="J22" s="31">
        <v>2045</v>
      </c>
      <c r="K22" s="64">
        <v>2050</v>
      </c>
      <c r="N22" s="30" t="s">
        <v>91</v>
      </c>
      <c r="O22" s="61">
        <v>2020</v>
      </c>
      <c r="P22" s="31">
        <v>2025</v>
      </c>
      <c r="Q22" s="62">
        <v>2030</v>
      </c>
      <c r="R22" s="31">
        <v>2035</v>
      </c>
      <c r="S22" s="31">
        <v>2040</v>
      </c>
      <c r="T22" s="31">
        <v>2045</v>
      </c>
      <c r="U22" s="64">
        <v>2050</v>
      </c>
    </row>
    <row r="23" spans="2:21" x14ac:dyDescent="0.25">
      <c r="C23" s="33" t="s">
        <v>107</v>
      </c>
      <c r="F23" s="1">
        <v>274.45841100000001</v>
      </c>
      <c r="G23" s="34">
        <v>166.67689384105961</v>
      </c>
      <c r="H23" s="1">
        <v>172.56782284695169</v>
      </c>
      <c r="I23" s="1">
        <v>174.71083537017765</v>
      </c>
      <c r="J23" s="1">
        <v>175.1909663096493</v>
      </c>
      <c r="K23" s="36">
        <v>173.17072000000002</v>
      </c>
    </row>
    <row r="24" spans="2:21" x14ac:dyDescent="0.25">
      <c r="C24" s="33" t="s">
        <v>108</v>
      </c>
      <c r="F24" s="1">
        <v>274.28078849587592</v>
      </c>
      <c r="G24" s="34">
        <v>385.70659111181874</v>
      </c>
      <c r="H24" s="1">
        <v>515.44114283625731</v>
      </c>
      <c r="I24" s="1">
        <v>536.62004833333322</v>
      </c>
      <c r="J24" s="1">
        <v>565.06804833333319</v>
      </c>
      <c r="K24" s="36">
        <v>579.99204833333329</v>
      </c>
    </row>
    <row r="25" spans="2:21" x14ac:dyDescent="0.25">
      <c r="B25" s="60"/>
      <c r="C25" s="38" t="s">
        <v>109</v>
      </c>
      <c r="D25" s="60"/>
      <c r="E25" s="60"/>
      <c r="F25" s="39">
        <v>63.584070224000008</v>
      </c>
      <c r="G25" s="40">
        <v>39.074357459096731</v>
      </c>
      <c r="H25" s="39">
        <v>90.025738286519925</v>
      </c>
      <c r="I25" s="39">
        <v>87.897061323145309</v>
      </c>
      <c r="J25" s="39">
        <v>86.30055360061435</v>
      </c>
      <c r="K25" s="41">
        <v>86.30055360061435</v>
      </c>
      <c r="N25" s="60"/>
      <c r="O25" s="60"/>
      <c r="P25" s="60"/>
      <c r="Q25" s="60"/>
      <c r="R25" s="60"/>
      <c r="S25" s="60"/>
      <c r="T25" s="60"/>
      <c r="U25" s="60"/>
    </row>
    <row r="26" spans="2:21" ht="18.75" x14ac:dyDescent="0.3">
      <c r="C26" s="42" t="s">
        <v>42</v>
      </c>
      <c r="F26" s="43">
        <v>612.32326971987595</v>
      </c>
      <c r="G26" s="44">
        <v>591.45784241197509</v>
      </c>
      <c r="H26" s="43">
        <v>778.03470396972898</v>
      </c>
      <c r="I26" s="43">
        <v>799.22794502665613</v>
      </c>
      <c r="J26" s="43">
        <v>826.5595682435968</v>
      </c>
      <c r="K26" s="46">
        <v>839.46332193394767</v>
      </c>
      <c r="N26" s="85" t="s">
        <v>42</v>
      </c>
      <c r="O26" s="86">
        <f>O13</f>
        <v>465.20454864575487</v>
      </c>
      <c r="P26" s="86">
        <f>F26-Razprsena_proizvodnja_OVE!Q46</f>
        <v>579.48654464723381</v>
      </c>
      <c r="Q26" s="86">
        <f>G26-Razprsena_proizvodnja_OVE!R46</f>
        <v>544.62352019833224</v>
      </c>
      <c r="R26" s="86">
        <f>H26-Razprsena_proizvodnja_OVE!S46</f>
        <v>728.14850903795514</v>
      </c>
      <c r="S26" s="86">
        <f>I26-Razprsena_proizvodnja_OVE!T46</f>
        <v>745.92042585836498</v>
      </c>
      <c r="T26" s="86">
        <f>J26-Razprsena_proizvodnja_OVE!U46</f>
        <v>770.25204907530565</v>
      </c>
      <c r="U26" s="86">
        <f>K26-Razprsena_proizvodnja_OVE!V27</f>
        <v>781.15580276565652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829-A467-4CF0-BA98-A9DEA1ABE685}">
  <dimension ref="A1:P22"/>
  <sheetViews>
    <sheetView workbookViewId="0">
      <selection activeCell="M8" sqref="M8"/>
    </sheetView>
  </sheetViews>
  <sheetFormatPr defaultRowHeight="15" x14ac:dyDescent="0.25"/>
  <cols>
    <col min="1" max="1" width="25.42578125" customWidth="1"/>
  </cols>
  <sheetData>
    <row r="1" spans="1:16" ht="28.5" x14ac:dyDescent="0.45">
      <c r="A1" s="104" t="s">
        <v>126</v>
      </c>
    </row>
    <row r="3" spans="1:16" ht="18.75" x14ac:dyDescent="0.3">
      <c r="A3" s="80" t="s">
        <v>111</v>
      </c>
    </row>
    <row r="4" spans="1:16" x14ac:dyDescent="0.25">
      <c r="A4" s="31" t="s">
        <v>80</v>
      </c>
      <c r="B4" s="90">
        <v>2022</v>
      </c>
      <c r="C4" s="90" t="s">
        <v>112</v>
      </c>
      <c r="D4" s="90" t="s">
        <v>113</v>
      </c>
      <c r="E4" s="90" t="s">
        <v>114</v>
      </c>
      <c r="F4" s="90" t="s">
        <v>115</v>
      </c>
      <c r="G4" s="90" t="s">
        <v>116</v>
      </c>
      <c r="H4" s="90" t="s">
        <v>117</v>
      </c>
      <c r="I4" s="90" t="s">
        <v>91</v>
      </c>
      <c r="J4" s="90">
        <v>2022</v>
      </c>
      <c r="K4" s="90" t="s">
        <v>112</v>
      </c>
      <c r="L4" s="90" t="s">
        <v>113</v>
      </c>
      <c r="M4" s="90" t="s">
        <v>114</v>
      </c>
      <c r="N4" s="90" t="s">
        <v>115</v>
      </c>
      <c r="O4" s="90" t="s">
        <v>116</v>
      </c>
      <c r="P4" s="90" t="s">
        <v>117</v>
      </c>
    </row>
    <row r="5" spans="1:16" x14ac:dyDescent="0.25">
      <c r="A5" s="15" t="s">
        <v>7</v>
      </c>
      <c r="B5" s="91">
        <v>70</v>
      </c>
      <c r="C5">
        <v>300</v>
      </c>
      <c r="D5">
        <v>400</v>
      </c>
      <c r="E5">
        <v>500</v>
      </c>
      <c r="F5">
        <v>600</v>
      </c>
      <c r="G5">
        <v>700</v>
      </c>
      <c r="H5">
        <v>800</v>
      </c>
      <c r="J5" s="81">
        <v>0.14000000000000001</v>
      </c>
      <c r="K5" s="25">
        <v>0.8</v>
      </c>
      <c r="L5" s="25">
        <v>0.96</v>
      </c>
      <c r="M5" s="25">
        <v>1.2857142857142858</v>
      </c>
      <c r="N5" s="25">
        <v>1.8</v>
      </c>
      <c r="O5" s="25">
        <v>2.1</v>
      </c>
      <c r="P5" s="25">
        <v>2.4</v>
      </c>
    </row>
    <row r="6" spans="1:16" x14ac:dyDescent="0.25">
      <c r="A6" s="15" t="s">
        <v>81</v>
      </c>
      <c r="B6">
        <v>70</v>
      </c>
      <c r="C6" s="1">
        <v>200</v>
      </c>
      <c r="D6" s="1">
        <v>400</v>
      </c>
      <c r="E6" s="1">
        <v>650</v>
      </c>
      <c r="F6" s="1">
        <v>1000</v>
      </c>
      <c r="G6" s="1">
        <v>1100</v>
      </c>
      <c r="H6" s="1">
        <v>1200</v>
      </c>
      <c r="J6" s="81">
        <v>0.14000000000000001</v>
      </c>
      <c r="K6" s="25">
        <v>0.4</v>
      </c>
      <c r="L6" s="25">
        <v>0.8</v>
      </c>
      <c r="N6" s="25">
        <v>2.7</v>
      </c>
      <c r="O6" s="25">
        <v>3.3</v>
      </c>
      <c r="P6" s="25">
        <v>3.6</v>
      </c>
    </row>
    <row r="7" spans="1:16" x14ac:dyDescent="0.25">
      <c r="A7" s="92" t="s">
        <v>82</v>
      </c>
      <c r="B7" s="60">
        <v>70</v>
      </c>
      <c r="C7" s="39">
        <v>200</v>
      </c>
      <c r="D7" s="39">
        <v>400</v>
      </c>
      <c r="E7" s="39">
        <v>750</v>
      </c>
      <c r="F7" s="39">
        <v>1300</v>
      </c>
      <c r="G7" s="39">
        <v>2000</v>
      </c>
      <c r="H7" s="39">
        <v>2200</v>
      </c>
      <c r="I7" s="60"/>
      <c r="J7" s="93">
        <v>0.14000000000000001</v>
      </c>
      <c r="K7" s="68">
        <v>0.4</v>
      </c>
      <c r="L7" s="68">
        <v>0.8</v>
      </c>
      <c r="M7" s="25">
        <v>1.4999999999999998</v>
      </c>
      <c r="N7" s="68">
        <v>3.9</v>
      </c>
      <c r="O7" s="68">
        <v>6</v>
      </c>
      <c r="P7" s="68">
        <v>6.6</v>
      </c>
    </row>
    <row r="8" spans="1:16" x14ac:dyDescent="0.25">
      <c r="A8" s="111" t="s">
        <v>128</v>
      </c>
      <c r="B8" s="112">
        <v>500</v>
      </c>
      <c r="C8" s="112">
        <v>470</v>
      </c>
      <c r="D8" s="112">
        <v>350</v>
      </c>
      <c r="E8" s="112">
        <v>290</v>
      </c>
      <c r="F8" s="112">
        <v>260</v>
      </c>
      <c r="G8" s="112">
        <v>240</v>
      </c>
      <c r="H8" s="112">
        <v>230</v>
      </c>
      <c r="K8" s="3"/>
      <c r="M8" s="68">
        <v>1.7</v>
      </c>
    </row>
    <row r="12" spans="1:16" ht="15.75" x14ac:dyDescent="0.25">
      <c r="C12" s="109" t="s">
        <v>81</v>
      </c>
      <c r="D12" s="103"/>
      <c r="E12" s="103"/>
      <c r="F12" s="103"/>
      <c r="G12" s="103"/>
      <c r="H12" s="103"/>
      <c r="I12" s="103"/>
      <c r="J12" s="110" t="s">
        <v>82</v>
      </c>
    </row>
    <row r="13" spans="1:16" ht="18.75" x14ac:dyDescent="0.3">
      <c r="A13" s="80" t="s">
        <v>127</v>
      </c>
      <c r="C13" s="90" t="s">
        <v>112</v>
      </c>
      <c r="D13" s="90" t="s">
        <v>113</v>
      </c>
      <c r="E13" s="90" t="s">
        <v>114</v>
      </c>
      <c r="F13" s="90" t="s">
        <v>115</v>
      </c>
      <c r="G13" s="90" t="s">
        <v>116</v>
      </c>
      <c r="H13" s="90" t="s">
        <v>117</v>
      </c>
      <c r="I13" s="60"/>
      <c r="J13" s="90" t="s">
        <v>112</v>
      </c>
      <c r="K13" s="90" t="s">
        <v>113</v>
      </c>
      <c r="L13" s="90" t="s">
        <v>114</v>
      </c>
      <c r="M13" s="90" t="s">
        <v>115</v>
      </c>
      <c r="N13" s="90" t="s">
        <v>116</v>
      </c>
      <c r="O13" s="90" t="s">
        <v>117</v>
      </c>
    </row>
    <row r="14" spans="1:16" ht="15.75" x14ac:dyDescent="0.25">
      <c r="A14" s="94" t="s">
        <v>118</v>
      </c>
      <c r="B14" s="95" t="s">
        <v>80</v>
      </c>
      <c r="C14" s="105">
        <v>5</v>
      </c>
      <c r="D14" s="105">
        <v>100</v>
      </c>
      <c r="E14" s="105">
        <v>300</v>
      </c>
      <c r="F14" s="105">
        <v>400</v>
      </c>
      <c r="G14" s="105">
        <v>500</v>
      </c>
      <c r="H14" s="105">
        <v>660</v>
      </c>
      <c r="I14" s="106"/>
      <c r="J14" s="106">
        <v>5</v>
      </c>
      <c r="K14" s="106">
        <v>100</v>
      </c>
      <c r="L14" s="106">
        <v>300</v>
      </c>
      <c r="M14" s="106">
        <v>400</v>
      </c>
      <c r="N14" s="106">
        <v>500</v>
      </c>
      <c r="O14" s="106">
        <v>660</v>
      </c>
    </row>
    <row r="15" spans="1:16" x14ac:dyDescent="0.25">
      <c r="A15" s="96" t="s">
        <v>119</v>
      </c>
      <c r="B15" s="97"/>
      <c r="C15" s="98">
        <v>7.1428571428571432</v>
      </c>
      <c r="D15" s="98">
        <v>337.14285714285717</v>
      </c>
      <c r="E15" s="98">
        <v>717.14285714285722</v>
      </c>
      <c r="F15" s="98">
        <v>1161.4285714285716</v>
      </c>
      <c r="G15" s="98">
        <v>2710</v>
      </c>
      <c r="H15" s="98">
        <v>3521.4285714285716</v>
      </c>
      <c r="I15" s="96"/>
      <c r="J15" s="98">
        <v>7.1428571428571432</v>
      </c>
      <c r="K15" s="98">
        <v>337.14285714285717</v>
      </c>
      <c r="L15" s="98">
        <v>717.14285714285722</v>
      </c>
      <c r="M15" s="98">
        <v>1161.4285714285716</v>
      </c>
      <c r="N15" s="98">
        <v>2710</v>
      </c>
      <c r="O15" s="98">
        <v>3521.4285714285716</v>
      </c>
    </row>
    <row r="16" spans="1:16" ht="15.75" x14ac:dyDescent="0.25">
      <c r="A16" s="12" t="s">
        <v>120</v>
      </c>
      <c r="B16" s="102" t="s">
        <v>91</v>
      </c>
      <c r="C16" s="43">
        <v>5</v>
      </c>
      <c r="D16" s="43">
        <v>236</v>
      </c>
      <c r="E16" s="43">
        <v>502</v>
      </c>
      <c r="F16" s="43">
        <v>813</v>
      </c>
      <c r="G16" s="43">
        <v>1897</v>
      </c>
      <c r="H16" s="43">
        <v>2465</v>
      </c>
      <c r="I16" s="43"/>
      <c r="J16" s="43">
        <v>5</v>
      </c>
      <c r="K16" s="43">
        <v>236</v>
      </c>
      <c r="L16" s="43">
        <v>502</v>
      </c>
      <c r="M16" s="43">
        <v>813</v>
      </c>
      <c r="N16" s="43">
        <v>1897</v>
      </c>
      <c r="O16" s="43">
        <v>2465</v>
      </c>
    </row>
    <row r="17" spans="1:15" ht="15.75" x14ac:dyDescent="0.25">
      <c r="A17" s="12"/>
      <c r="B17" s="102" t="s">
        <v>121</v>
      </c>
      <c r="C17" s="43">
        <v>150</v>
      </c>
      <c r="D17" s="43">
        <v>7079.9999999999991</v>
      </c>
      <c r="E17" s="43">
        <v>15059.999999999998</v>
      </c>
      <c r="F17" s="43">
        <v>24389.999999999996</v>
      </c>
      <c r="G17" s="43">
        <v>56910</v>
      </c>
      <c r="H17" s="43">
        <v>73949.999999999985</v>
      </c>
      <c r="I17" s="43"/>
      <c r="J17" s="43">
        <v>150</v>
      </c>
      <c r="K17" s="43">
        <v>7079.9999999999991</v>
      </c>
      <c r="L17" s="43">
        <v>15059.999999999998</v>
      </c>
      <c r="M17" s="43">
        <v>24389.999999999996</v>
      </c>
      <c r="N17" s="43">
        <v>56910</v>
      </c>
      <c r="O17" s="43">
        <v>73949.999999999985</v>
      </c>
    </row>
    <row r="18" spans="1:15" x14ac:dyDescent="0.25">
      <c r="A18" s="3" t="s">
        <v>122</v>
      </c>
      <c r="B18" s="99" t="s">
        <v>91</v>
      </c>
      <c r="C18" s="107">
        <v>5</v>
      </c>
      <c r="D18" s="107">
        <v>61.137609306576849</v>
      </c>
      <c r="E18" s="107">
        <v>430.84031648686334</v>
      </c>
      <c r="F18" s="107">
        <v>732.0289934997802</v>
      </c>
      <c r="G18" s="107">
        <v>547.6236864739451</v>
      </c>
      <c r="H18" s="107">
        <v>508.73330916776808</v>
      </c>
      <c r="I18" s="108"/>
      <c r="J18" s="107">
        <v>5</v>
      </c>
      <c r="K18" s="107">
        <v>61.137609306576849</v>
      </c>
      <c r="L18" s="107">
        <v>494.84543631353608</v>
      </c>
      <c r="M18" s="107">
        <v>813</v>
      </c>
      <c r="N18" s="107">
        <v>1897</v>
      </c>
      <c r="O18" s="107">
        <v>2465</v>
      </c>
    </row>
    <row r="19" spans="1:15" x14ac:dyDescent="0.25">
      <c r="A19" s="3" t="s">
        <v>123</v>
      </c>
      <c r="B19" s="99" t="s">
        <v>91</v>
      </c>
      <c r="C19" s="100">
        <v>0</v>
      </c>
      <c r="D19" s="100">
        <v>174.86239069342315</v>
      </c>
      <c r="E19" s="100">
        <v>71.159683513136684</v>
      </c>
      <c r="F19" s="100">
        <v>80.971006500219858</v>
      </c>
      <c r="G19" s="100">
        <v>1349.3763135260549</v>
      </c>
      <c r="H19" s="100">
        <v>1956.2666908322319</v>
      </c>
      <c r="I19" s="101"/>
      <c r="J19" s="100">
        <v>0</v>
      </c>
      <c r="K19" s="100">
        <v>174.86239069342315</v>
      </c>
      <c r="L19" s="100">
        <v>7.1545636864639386</v>
      </c>
      <c r="M19" s="100">
        <v>0</v>
      </c>
      <c r="N19" s="100">
        <v>0</v>
      </c>
      <c r="O19" s="100">
        <v>0</v>
      </c>
    </row>
    <row r="22" spans="1:15" x14ac:dyDescent="0.25">
      <c r="A22" s="112" t="s">
        <v>125</v>
      </c>
      <c r="B22" s="113" t="s">
        <v>124</v>
      </c>
      <c r="C22" s="114">
        <v>1140.0000000000002</v>
      </c>
      <c r="D22" s="114">
        <v>890.99999999999989</v>
      </c>
      <c r="E22" s="114">
        <v>574.33333333333337</v>
      </c>
      <c r="F22" s="114">
        <v>164.75</v>
      </c>
      <c r="G22" s="114">
        <v>31.2</v>
      </c>
      <c r="H22" s="114">
        <v>188.63636363636363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1A81-3135-4C5E-ABCF-418C36D54BF3}">
  <dimension ref="A1:AN95"/>
  <sheetViews>
    <sheetView topLeftCell="A51" zoomScale="56" workbookViewId="0">
      <selection activeCell="H90" sqref="H90"/>
    </sheetView>
  </sheetViews>
  <sheetFormatPr defaultRowHeight="15" x14ac:dyDescent="0.25"/>
  <cols>
    <col min="4" max="4" width="22.85546875" bestFit="1" customWidth="1"/>
    <col min="6" max="6" width="27.140625" customWidth="1"/>
    <col min="7" max="8" width="34" customWidth="1"/>
    <col min="9" max="9" width="12" bestFit="1" customWidth="1"/>
    <col min="10" max="13" width="9.5703125" bestFit="1" customWidth="1"/>
  </cols>
  <sheetData>
    <row r="1" spans="1:40" ht="23.25" x14ac:dyDescent="0.35">
      <c r="A1" s="13" t="s">
        <v>66</v>
      </c>
    </row>
    <row r="2" spans="1:40" x14ac:dyDescent="0.25">
      <c r="A2" s="3" t="s">
        <v>46</v>
      </c>
    </row>
    <row r="4" spans="1:40" s="14" customFormat="1" x14ac:dyDescent="0.25">
      <c r="C4" s="14" t="s">
        <v>1</v>
      </c>
      <c r="J4" s="14">
        <v>2020</v>
      </c>
      <c r="K4" s="14">
        <f>+J4+1</f>
        <v>2021</v>
      </c>
      <c r="L4" s="14">
        <f t="shared" ref="L4:AN4" si="0">+K4+1</f>
        <v>2022</v>
      </c>
      <c r="M4" s="14">
        <f t="shared" si="0"/>
        <v>2023</v>
      </c>
      <c r="N4" s="14">
        <f t="shared" si="0"/>
        <v>2024</v>
      </c>
      <c r="O4" s="14">
        <f t="shared" si="0"/>
        <v>2025</v>
      </c>
      <c r="P4" s="14">
        <f t="shared" si="0"/>
        <v>2026</v>
      </c>
      <c r="Q4" s="14">
        <f t="shared" si="0"/>
        <v>2027</v>
      </c>
      <c r="R4" s="14">
        <f t="shared" si="0"/>
        <v>2028</v>
      </c>
      <c r="S4" s="14">
        <f t="shared" si="0"/>
        <v>2029</v>
      </c>
      <c r="T4" s="14">
        <f t="shared" si="0"/>
        <v>2030</v>
      </c>
      <c r="U4" s="14">
        <f t="shared" si="0"/>
        <v>2031</v>
      </c>
      <c r="V4" s="14">
        <f t="shared" si="0"/>
        <v>2032</v>
      </c>
      <c r="W4" s="14">
        <f t="shared" si="0"/>
        <v>2033</v>
      </c>
      <c r="X4" s="14">
        <f t="shared" si="0"/>
        <v>2034</v>
      </c>
      <c r="Y4" s="14">
        <f t="shared" si="0"/>
        <v>2035</v>
      </c>
      <c r="Z4" s="14">
        <f t="shared" si="0"/>
        <v>2036</v>
      </c>
      <c r="AA4" s="14">
        <f t="shared" si="0"/>
        <v>2037</v>
      </c>
      <c r="AB4" s="14">
        <f t="shared" si="0"/>
        <v>2038</v>
      </c>
      <c r="AC4" s="14">
        <f t="shared" si="0"/>
        <v>2039</v>
      </c>
      <c r="AD4" s="14">
        <f t="shared" si="0"/>
        <v>2040</v>
      </c>
      <c r="AE4" s="14">
        <f t="shared" si="0"/>
        <v>2041</v>
      </c>
      <c r="AF4" s="14">
        <f t="shared" si="0"/>
        <v>2042</v>
      </c>
      <c r="AG4" s="14">
        <f t="shared" si="0"/>
        <v>2043</v>
      </c>
      <c r="AH4" s="14">
        <f t="shared" si="0"/>
        <v>2044</v>
      </c>
      <c r="AI4" s="14">
        <f t="shared" si="0"/>
        <v>2045</v>
      </c>
      <c r="AJ4" s="14">
        <f t="shared" si="0"/>
        <v>2046</v>
      </c>
      <c r="AK4" s="14">
        <f t="shared" si="0"/>
        <v>2047</v>
      </c>
      <c r="AL4" s="14">
        <f t="shared" si="0"/>
        <v>2048</v>
      </c>
      <c r="AM4" s="14">
        <f t="shared" si="0"/>
        <v>2049</v>
      </c>
      <c r="AN4" s="14">
        <f t="shared" si="0"/>
        <v>2050</v>
      </c>
    </row>
    <row r="5" spans="1:40" x14ac:dyDescent="0.25">
      <c r="F5" s="3" t="s">
        <v>5</v>
      </c>
    </row>
    <row r="6" spans="1:40" x14ac:dyDescent="0.25">
      <c r="G6" t="s">
        <v>2</v>
      </c>
      <c r="I6" t="s">
        <v>4</v>
      </c>
      <c r="J6" s="1">
        <v>54662.720981266684</v>
      </c>
      <c r="K6" s="1">
        <v>66357.05300988222</v>
      </c>
      <c r="L6" s="1">
        <v>77485.301263328845</v>
      </c>
      <c r="M6" s="1">
        <v>88624.570484683078</v>
      </c>
      <c r="N6" s="1">
        <v>99759.19602920732</v>
      </c>
      <c r="O6" s="1">
        <v>110979.93438728145</v>
      </c>
      <c r="P6" s="1">
        <v>122129.60627939281</v>
      </c>
      <c r="Q6" s="1">
        <v>133158.29841912014</v>
      </c>
      <c r="R6" s="1">
        <v>144008.37859458881</v>
      </c>
      <c r="S6" s="1">
        <v>154616.82261332363</v>
      </c>
      <c r="T6" s="1">
        <v>164717.05051308844</v>
      </c>
      <c r="U6" s="1">
        <v>173911.10495731223</v>
      </c>
      <c r="V6" s="1">
        <v>182629.51948950271</v>
      </c>
      <c r="W6" s="1">
        <v>190801.99985742691</v>
      </c>
      <c r="X6" s="1">
        <v>198366.9732137463</v>
      </c>
      <c r="Y6" s="1">
        <v>205274.9933008097</v>
      </c>
      <c r="Z6" s="1">
        <v>211492.01427109024</v>
      </c>
      <c r="AA6" s="1">
        <v>217001.78420897981</v>
      </c>
      <c r="AB6" s="1">
        <v>221806.93044146145</v>
      </c>
      <c r="AC6" s="1">
        <v>225928.54598860469</v>
      </c>
      <c r="AD6" s="1">
        <v>229403.5183898122</v>
      </c>
      <c r="AE6" s="1">
        <v>232284.0014681356</v>
      </c>
      <c r="AF6" s="1">
        <v>234631.81611284564</v>
      </c>
      <c r="AG6" s="1">
        <v>236515.41701211693</v>
      </c>
      <c r="AH6" s="1">
        <v>238006.39282403505</v>
      </c>
      <c r="AI6" s="1">
        <v>239176.30708871741</v>
      </c>
      <c r="AJ6" s="1">
        <v>240093.95983725454</v>
      </c>
      <c r="AK6" s="1">
        <v>240823.10476660402</v>
      </c>
      <c r="AL6" s="1">
        <v>241420.65929182104</v>
      </c>
      <c r="AM6" s="1">
        <v>241935.46001777385</v>
      </c>
      <c r="AN6" s="1">
        <v>242407.69875781544</v>
      </c>
    </row>
    <row r="7" spans="1:40" x14ac:dyDescent="0.25">
      <c r="G7" t="s">
        <v>3</v>
      </c>
      <c r="I7" t="s">
        <v>4</v>
      </c>
      <c r="J7" s="1">
        <v>54662.720981266684</v>
      </c>
      <c r="K7" s="1">
        <v>66357.05300988222</v>
      </c>
      <c r="L7" s="1">
        <v>77469.443884964727</v>
      </c>
      <c r="M7" s="1">
        <v>88587.445951155853</v>
      </c>
      <c r="N7" s="1">
        <v>99697.100205580631</v>
      </c>
      <c r="O7" s="1">
        <v>110888.94185970834</v>
      </c>
      <c r="P7" s="1">
        <v>122009.52205702702</v>
      </c>
      <c r="Q7" s="1">
        <v>133010.87713900459</v>
      </c>
      <c r="R7" s="1">
        <v>143837.36928376777</v>
      </c>
      <c r="S7" s="1">
        <v>154428.0143226693</v>
      </c>
      <c r="T7" s="1">
        <v>164523.73134101788</v>
      </c>
      <c r="U7" s="1">
        <v>173714.12356318632</v>
      </c>
      <c r="V7" s="1">
        <v>182429.83920611907</v>
      </c>
      <c r="W7" s="1">
        <v>190600.69008378155</v>
      </c>
      <c r="X7" s="1">
        <v>198165.19663323415</v>
      </c>
      <c r="Y7" s="1">
        <v>205073.97786423692</v>
      </c>
      <c r="Z7" s="1">
        <v>211293.00921780575</v>
      </c>
      <c r="AA7" s="1">
        <v>216806.00193787346</v>
      </c>
      <c r="AB7" s="1">
        <v>221615.47884421135</v>
      </c>
      <c r="AC7" s="1">
        <v>225742.35838469455</v>
      </c>
      <c r="AD7" s="1">
        <v>229219.86269518643</v>
      </c>
      <c r="AE7" s="1">
        <v>232102.82656005491</v>
      </c>
      <c r="AF7" s="1">
        <v>234452.82024952126</v>
      </c>
      <c r="AG7" s="1">
        <v>236338.0551033988</v>
      </c>
      <c r="AH7" s="1">
        <v>237829.91404860548</v>
      </c>
      <c r="AI7" s="1">
        <v>238999.82155918976</v>
      </c>
      <c r="AJ7" s="1">
        <v>239916.52786457812</v>
      </c>
      <c r="AK7" s="1">
        <v>240643.83898271559</v>
      </c>
      <c r="AL7" s="1">
        <v>241238.82796174381</v>
      </c>
      <c r="AM7" s="1">
        <v>241750.57963914529</v>
      </c>
      <c r="AN7" s="1">
        <v>242219.95706030406</v>
      </c>
    </row>
    <row r="8" spans="1:40" x14ac:dyDescent="0.25">
      <c r="F8" s="3" t="s">
        <v>6</v>
      </c>
    </row>
    <row r="9" spans="1:40" x14ac:dyDescent="0.25">
      <c r="G9" t="s">
        <v>2</v>
      </c>
      <c r="I9" t="s">
        <v>4</v>
      </c>
      <c r="J9" s="1">
        <v>77.793198952726442</v>
      </c>
      <c r="K9" s="1">
        <v>74.304651621753578</v>
      </c>
      <c r="L9" s="1">
        <v>78.898689298468625</v>
      </c>
      <c r="M9" s="1">
        <v>88.887512913343897</v>
      </c>
      <c r="N9" s="1">
        <v>98.786129440781806</v>
      </c>
      <c r="O9" s="1">
        <v>108.71961163387687</v>
      </c>
      <c r="P9" s="1">
        <v>264.10634776327703</v>
      </c>
      <c r="Q9" s="1">
        <v>455.14979818084646</v>
      </c>
      <c r="R9" s="1">
        <v>668.19844800074816</v>
      </c>
      <c r="S9" s="1">
        <v>902.44073409173086</v>
      </c>
      <c r="T9" s="1">
        <v>1139.9061176636662</v>
      </c>
      <c r="U9" s="1">
        <v>1368.1765475177669</v>
      </c>
      <c r="V9" s="1">
        <v>1594.5937867199914</v>
      </c>
      <c r="W9" s="1">
        <v>1815.8748069544172</v>
      </c>
      <c r="X9" s="1">
        <v>2028.4666564532422</v>
      </c>
      <c r="Y9" s="1">
        <v>2228.6952565424936</v>
      </c>
      <c r="Z9" s="1">
        <v>2413.0045584367494</v>
      </c>
      <c r="AA9" s="1">
        <v>2578.2592489387439</v>
      </c>
      <c r="AB9" s="1">
        <v>2722.0609959185758</v>
      </c>
      <c r="AC9" s="1">
        <v>2843.0162438578868</v>
      </c>
      <c r="AD9" s="1">
        <v>2940.8994670940629</v>
      </c>
      <c r="AE9" s="1">
        <v>3016.6729757396874</v>
      </c>
      <c r="AF9" s="1">
        <v>3072.3767513756256</v>
      </c>
      <c r="AG9" s="1">
        <v>3110.8863132129304</v>
      </c>
      <c r="AH9" s="1">
        <v>3135.6013847580771</v>
      </c>
      <c r="AI9" s="1">
        <v>3150.1132276216845</v>
      </c>
      <c r="AJ9" s="1">
        <v>3157.898023296746</v>
      </c>
      <c r="AK9" s="1">
        <v>3162.0703748479705</v>
      </c>
      <c r="AL9" s="1">
        <v>3165.2145795657989</v>
      </c>
      <c r="AM9" s="1">
        <v>3169.2963405019873</v>
      </c>
      <c r="AN9" s="1">
        <v>3175.6466986678811</v>
      </c>
    </row>
    <row r="10" spans="1:40" x14ac:dyDescent="0.25">
      <c r="G10" t="s">
        <v>3</v>
      </c>
      <c r="I10" t="s">
        <v>4</v>
      </c>
      <c r="J10" s="1">
        <v>77.793198952726442</v>
      </c>
      <c r="K10" s="1">
        <v>74.304651621753578</v>
      </c>
      <c r="L10" s="1">
        <v>78.795205707924111</v>
      </c>
      <c r="M10" s="1">
        <v>88.610907985462134</v>
      </c>
      <c r="N10" s="1">
        <v>98.306735374906694</v>
      </c>
      <c r="O10" s="1">
        <v>108.02204947315715</v>
      </c>
      <c r="P10" s="1">
        <v>184.23491072142099</v>
      </c>
      <c r="Q10" s="1">
        <v>346.0300780305713</v>
      </c>
      <c r="R10" s="1">
        <v>524.26699133617694</v>
      </c>
      <c r="S10" s="1">
        <v>717.83548692943396</v>
      </c>
      <c r="T10" s="1">
        <v>931.90729821883235</v>
      </c>
      <c r="U10" s="1">
        <v>1136.7195926355</v>
      </c>
      <c r="V10" s="1">
        <v>1339.6435328926136</v>
      </c>
      <c r="W10" s="1">
        <v>1537.4271283322555</v>
      </c>
      <c r="X10" s="1">
        <v>1726.5520352864903</v>
      </c>
      <c r="Y10" s="1">
        <v>1903.3793530589974</v>
      </c>
      <c r="Z10" s="1">
        <v>2064.3844102203857</v>
      </c>
      <c r="AA10" s="1">
        <v>2206.454034967026</v>
      </c>
      <c r="AB10" s="1">
        <v>2327.1969145848952</v>
      </c>
      <c r="AC10" s="1">
        <v>2425.2059210659304</v>
      </c>
      <c r="AD10" s="1">
        <v>2500.2172990140666</v>
      </c>
      <c r="AE10" s="1">
        <v>2553.1213069528321</v>
      </c>
      <c r="AF10" s="1">
        <v>2585.8682418993053</v>
      </c>
      <c r="AG10" s="1">
        <v>2601.2236377033446</v>
      </c>
      <c r="AH10" s="1">
        <v>2602.4649920951833</v>
      </c>
      <c r="AI10" s="1">
        <v>2593.0598725946593</v>
      </c>
      <c r="AJ10" s="1">
        <v>2576.3717077406627</v>
      </c>
      <c r="AK10" s="1">
        <v>2555.4258346574343</v>
      </c>
      <c r="AL10" s="1">
        <v>2532.7516746628085</v>
      </c>
      <c r="AM10" s="1">
        <v>2510.3018935796463</v>
      </c>
      <c r="AN10" s="1">
        <v>2489.438826673012</v>
      </c>
    </row>
    <row r="11" spans="1:40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F12" s="3" t="s">
        <v>43</v>
      </c>
    </row>
    <row r="13" spans="1:40" x14ac:dyDescent="0.25">
      <c r="G13" s="2" t="s">
        <v>7</v>
      </c>
      <c r="H13" s="2"/>
    </row>
    <row r="14" spans="1:40" x14ac:dyDescent="0.25">
      <c r="G14" s="4" t="s">
        <v>44</v>
      </c>
      <c r="H14" s="4"/>
      <c r="I14" t="s">
        <v>4</v>
      </c>
      <c r="J14">
        <v>4037</v>
      </c>
      <c r="K14">
        <v>4442</v>
      </c>
      <c r="L14">
        <v>4848</v>
      </c>
      <c r="M14">
        <v>5253</v>
      </c>
      <c r="N14">
        <v>5370</v>
      </c>
      <c r="O14">
        <v>5487</v>
      </c>
      <c r="P14">
        <v>5713</v>
      </c>
      <c r="Q14">
        <v>5940</v>
      </c>
      <c r="R14">
        <v>6166</v>
      </c>
      <c r="S14">
        <v>6393</v>
      </c>
      <c r="T14">
        <v>6619</v>
      </c>
      <c r="U14">
        <v>6651</v>
      </c>
      <c r="V14">
        <v>6683</v>
      </c>
      <c r="W14">
        <v>6715</v>
      </c>
      <c r="X14">
        <v>6747</v>
      </c>
      <c r="Y14">
        <v>6779</v>
      </c>
      <c r="Z14">
        <v>6828</v>
      </c>
      <c r="AA14">
        <v>6878</v>
      </c>
      <c r="AB14">
        <v>6927</v>
      </c>
      <c r="AC14">
        <v>6977</v>
      </c>
      <c r="AD14">
        <v>7026</v>
      </c>
      <c r="AE14">
        <v>6938</v>
      </c>
      <c r="AF14">
        <v>6850</v>
      </c>
      <c r="AG14">
        <v>6761</v>
      </c>
      <c r="AH14">
        <v>6673</v>
      </c>
      <c r="AI14">
        <v>6585</v>
      </c>
      <c r="AJ14">
        <v>6485</v>
      </c>
      <c r="AK14">
        <v>6385</v>
      </c>
      <c r="AL14">
        <v>6286</v>
      </c>
      <c r="AM14">
        <v>6186</v>
      </c>
      <c r="AN14">
        <v>6086</v>
      </c>
    </row>
    <row r="15" spans="1:40" x14ac:dyDescent="0.25">
      <c r="G15" s="4" t="s">
        <v>45</v>
      </c>
      <c r="H15" s="4"/>
      <c r="I15" t="s">
        <v>4</v>
      </c>
      <c r="J15">
        <v>918</v>
      </c>
      <c r="K15">
        <v>980</v>
      </c>
      <c r="L15">
        <v>1043</v>
      </c>
      <c r="M15">
        <v>1105</v>
      </c>
      <c r="N15">
        <v>1085</v>
      </c>
      <c r="O15">
        <v>1064</v>
      </c>
      <c r="P15">
        <v>1069</v>
      </c>
      <c r="Q15">
        <v>1074</v>
      </c>
      <c r="R15">
        <v>1080</v>
      </c>
      <c r="S15">
        <v>1085</v>
      </c>
      <c r="T15">
        <v>1090</v>
      </c>
      <c r="U15">
        <v>1056</v>
      </c>
      <c r="V15">
        <v>1022</v>
      </c>
      <c r="W15">
        <v>987</v>
      </c>
      <c r="X15">
        <v>953</v>
      </c>
      <c r="Y15">
        <v>919</v>
      </c>
      <c r="Z15">
        <v>901</v>
      </c>
      <c r="AA15">
        <v>883</v>
      </c>
      <c r="AB15">
        <v>865</v>
      </c>
      <c r="AC15">
        <v>847</v>
      </c>
      <c r="AD15">
        <v>829</v>
      </c>
      <c r="AE15">
        <v>811</v>
      </c>
      <c r="AF15">
        <v>793</v>
      </c>
      <c r="AG15">
        <v>774</v>
      </c>
      <c r="AH15">
        <v>756</v>
      </c>
      <c r="AI15">
        <v>738</v>
      </c>
      <c r="AJ15">
        <v>726</v>
      </c>
      <c r="AK15">
        <v>713</v>
      </c>
      <c r="AL15">
        <v>701</v>
      </c>
      <c r="AM15">
        <v>688</v>
      </c>
      <c r="AN15">
        <v>676</v>
      </c>
    </row>
    <row r="16" spans="1:40" x14ac:dyDescent="0.25">
      <c r="G16" t="s">
        <v>41</v>
      </c>
    </row>
    <row r="17" spans="3:40" x14ac:dyDescent="0.25">
      <c r="G17" s="4" t="s">
        <v>44</v>
      </c>
      <c r="H17" s="4"/>
      <c r="I17" t="s">
        <v>4</v>
      </c>
      <c r="J17">
        <v>4037</v>
      </c>
      <c r="K17">
        <v>4444</v>
      </c>
      <c r="L17">
        <v>4850</v>
      </c>
      <c r="M17">
        <v>5257</v>
      </c>
      <c r="N17">
        <v>5438</v>
      </c>
      <c r="O17">
        <v>5619</v>
      </c>
      <c r="P17">
        <v>5990</v>
      </c>
      <c r="Q17">
        <v>6362</v>
      </c>
      <c r="R17">
        <v>6733</v>
      </c>
      <c r="S17">
        <v>7105</v>
      </c>
      <c r="T17">
        <v>7476</v>
      </c>
      <c r="U17">
        <v>7607</v>
      </c>
      <c r="V17">
        <v>7739</v>
      </c>
      <c r="W17">
        <v>7870</v>
      </c>
      <c r="X17">
        <v>8002</v>
      </c>
      <c r="Y17">
        <v>8133</v>
      </c>
      <c r="Z17">
        <v>8192</v>
      </c>
      <c r="AA17">
        <v>8251</v>
      </c>
      <c r="AB17">
        <v>8310</v>
      </c>
      <c r="AC17">
        <v>8369</v>
      </c>
      <c r="AD17">
        <v>8428</v>
      </c>
      <c r="AE17">
        <v>8200</v>
      </c>
      <c r="AF17">
        <v>7972</v>
      </c>
      <c r="AG17">
        <v>7743</v>
      </c>
      <c r="AH17">
        <v>7515</v>
      </c>
      <c r="AI17">
        <v>7287</v>
      </c>
      <c r="AJ17">
        <v>6978</v>
      </c>
      <c r="AK17">
        <v>6670</v>
      </c>
      <c r="AL17">
        <v>6361</v>
      </c>
      <c r="AM17">
        <v>6053</v>
      </c>
      <c r="AN17">
        <v>5744</v>
      </c>
    </row>
    <row r="18" spans="3:40" x14ac:dyDescent="0.25">
      <c r="G18" s="4" t="s">
        <v>45</v>
      </c>
      <c r="H18" s="4"/>
      <c r="I18" t="s">
        <v>4</v>
      </c>
      <c r="J18">
        <v>918</v>
      </c>
      <c r="K18">
        <v>979</v>
      </c>
      <c r="L18">
        <v>1039</v>
      </c>
      <c r="M18">
        <v>1100</v>
      </c>
      <c r="N18">
        <v>1075</v>
      </c>
      <c r="O18">
        <v>1050</v>
      </c>
      <c r="P18">
        <v>1067</v>
      </c>
      <c r="Q18">
        <v>1084</v>
      </c>
      <c r="R18">
        <v>1101</v>
      </c>
      <c r="S18">
        <v>1118</v>
      </c>
      <c r="T18">
        <v>1135</v>
      </c>
      <c r="U18">
        <v>1114</v>
      </c>
      <c r="V18">
        <v>1092</v>
      </c>
      <c r="W18">
        <v>1071</v>
      </c>
      <c r="X18">
        <v>1049</v>
      </c>
      <c r="Y18">
        <v>1028</v>
      </c>
      <c r="Z18">
        <v>1016</v>
      </c>
      <c r="AA18">
        <v>1004</v>
      </c>
      <c r="AB18">
        <v>992</v>
      </c>
      <c r="AC18">
        <v>980</v>
      </c>
      <c r="AD18">
        <v>968</v>
      </c>
      <c r="AE18">
        <v>937</v>
      </c>
      <c r="AF18">
        <v>906</v>
      </c>
      <c r="AG18">
        <v>875</v>
      </c>
      <c r="AH18">
        <v>844</v>
      </c>
      <c r="AI18">
        <v>813</v>
      </c>
      <c r="AJ18">
        <v>778</v>
      </c>
      <c r="AK18">
        <v>743</v>
      </c>
      <c r="AL18">
        <v>709</v>
      </c>
      <c r="AM18">
        <v>674</v>
      </c>
      <c r="AN18">
        <v>639</v>
      </c>
    </row>
    <row r="21" spans="3:40" x14ac:dyDescent="0.25">
      <c r="C21" s="3" t="s">
        <v>31</v>
      </c>
    </row>
    <row r="22" spans="3:40" x14ac:dyDescent="0.25">
      <c r="D22" s="3" t="s">
        <v>10</v>
      </c>
    </row>
    <row r="23" spans="3:40" x14ac:dyDescent="0.25">
      <c r="E23">
        <v>0</v>
      </c>
    </row>
    <row r="24" spans="3:40" x14ac:dyDescent="0.25">
      <c r="G24" t="s">
        <v>11</v>
      </c>
      <c r="I24" t="s">
        <v>12</v>
      </c>
      <c r="J24" s="3">
        <v>2020</v>
      </c>
      <c r="K24" s="3">
        <v>2021</v>
      </c>
      <c r="L24" s="3">
        <v>2022</v>
      </c>
      <c r="M24" s="3">
        <v>2023</v>
      </c>
      <c r="N24" s="3">
        <v>2024</v>
      </c>
      <c r="O24" s="3">
        <v>2025</v>
      </c>
      <c r="P24" s="3">
        <v>2026</v>
      </c>
      <c r="Q24" s="3">
        <v>2027</v>
      </c>
      <c r="R24" s="3">
        <v>2028</v>
      </c>
      <c r="S24" s="3">
        <v>2029</v>
      </c>
      <c r="T24" s="3">
        <v>2030</v>
      </c>
      <c r="U24" s="3">
        <v>2031</v>
      </c>
      <c r="V24" s="3">
        <v>2032</v>
      </c>
      <c r="W24" s="3">
        <v>2033</v>
      </c>
      <c r="X24" s="3">
        <v>2034</v>
      </c>
      <c r="Y24" s="3">
        <v>2035</v>
      </c>
      <c r="Z24" s="3">
        <v>2036</v>
      </c>
      <c r="AA24" s="3">
        <v>2037</v>
      </c>
      <c r="AB24" s="3">
        <v>2038</v>
      </c>
      <c r="AC24" s="3">
        <v>2039</v>
      </c>
      <c r="AD24" s="3">
        <v>2040</v>
      </c>
      <c r="AE24" s="3">
        <v>2041</v>
      </c>
      <c r="AF24" s="3">
        <v>2042</v>
      </c>
      <c r="AG24" s="3">
        <v>2043</v>
      </c>
      <c r="AH24" s="3">
        <v>2044</v>
      </c>
      <c r="AI24" s="3">
        <v>2045</v>
      </c>
      <c r="AJ24" s="3">
        <v>2046</v>
      </c>
      <c r="AK24" s="3">
        <v>2047</v>
      </c>
      <c r="AL24" s="3">
        <v>2048</v>
      </c>
      <c r="AM24" s="3">
        <v>2049</v>
      </c>
      <c r="AN24" s="3">
        <v>2050</v>
      </c>
    </row>
    <row r="25" spans="3:40" x14ac:dyDescent="0.25">
      <c r="D25" t="s">
        <v>13</v>
      </c>
      <c r="E25">
        <v>1</v>
      </c>
      <c r="F25" t="s">
        <v>14</v>
      </c>
      <c r="G25" t="s">
        <v>7</v>
      </c>
      <c r="I25" t="s">
        <v>4</v>
      </c>
      <c r="J25">
        <v>4714</v>
      </c>
      <c r="K25">
        <v>7065</v>
      </c>
      <c r="L25">
        <v>10390</v>
      </c>
      <c r="M25">
        <v>15960</v>
      </c>
      <c r="N25">
        <v>23724</v>
      </c>
      <c r="O25">
        <v>33746</v>
      </c>
      <c r="P25">
        <v>47214</v>
      </c>
      <c r="Q25">
        <v>64108</v>
      </c>
      <c r="R25">
        <v>84422</v>
      </c>
      <c r="S25">
        <v>108124</v>
      </c>
      <c r="T25">
        <v>135169</v>
      </c>
      <c r="U25">
        <v>166168</v>
      </c>
      <c r="V25">
        <v>201061</v>
      </c>
      <c r="W25">
        <v>239777</v>
      </c>
      <c r="X25">
        <v>282199</v>
      </c>
      <c r="Y25">
        <v>328198</v>
      </c>
      <c r="Z25">
        <v>376652</v>
      </c>
      <c r="AA25">
        <v>427411</v>
      </c>
      <c r="AB25">
        <v>480276</v>
      </c>
      <c r="AC25">
        <v>535040</v>
      </c>
      <c r="AD25">
        <v>591472</v>
      </c>
      <c r="AE25">
        <v>647142</v>
      </c>
      <c r="AF25">
        <v>701862</v>
      </c>
      <c r="AG25">
        <v>755450</v>
      </c>
      <c r="AH25">
        <v>807783</v>
      </c>
      <c r="AI25">
        <v>858754</v>
      </c>
      <c r="AJ25">
        <v>906788</v>
      </c>
      <c r="AK25">
        <v>951829</v>
      </c>
      <c r="AL25">
        <v>993867</v>
      </c>
      <c r="AM25">
        <v>1032930</v>
      </c>
      <c r="AN25">
        <v>1069098</v>
      </c>
    </row>
    <row r="26" spans="3:40" x14ac:dyDescent="0.25">
      <c r="E26">
        <v>1</v>
      </c>
      <c r="G26" t="s">
        <v>15</v>
      </c>
      <c r="I26" t="s">
        <v>4</v>
      </c>
      <c r="J26">
        <v>4714</v>
      </c>
      <c r="K26">
        <v>7065</v>
      </c>
      <c r="L26">
        <v>10390</v>
      </c>
      <c r="M26">
        <v>16953</v>
      </c>
      <c r="N26">
        <v>26613</v>
      </c>
      <c r="O26">
        <v>39360</v>
      </c>
      <c r="P26">
        <v>56576</v>
      </c>
      <c r="Q26">
        <v>78028</v>
      </c>
      <c r="R26">
        <v>103491</v>
      </c>
      <c r="S26">
        <v>132725</v>
      </c>
      <c r="T26">
        <v>165461</v>
      </c>
      <c r="U26">
        <v>201000</v>
      </c>
      <c r="V26">
        <v>239115</v>
      </c>
      <c r="W26">
        <v>279510</v>
      </c>
      <c r="X26">
        <v>321876</v>
      </c>
      <c r="Y26">
        <v>365864</v>
      </c>
      <c r="Z26">
        <v>409716</v>
      </c>
      <c r="AA26">
        <v>453174</v>
      </c>
      <c r="AB26">
        <v>495932</v>
      </c>
      <c r="AC26">
        <v>537681</v>
      </c>
      <c r="AD26">
        <v>578105</v>
      </c>
      <c r="AE26">
        <v>615661</v>
      </c>
      <c r="AF26">
        <v>650135</v>
      </c>
      <c r="AG26">
        <v>681402</v>
      </c>
      <c r="AH26">
        <v>709419</v>
      </c>
      <c r="AI26">
        <v>734211</v>
      </c>
      <c r="AJ26">
        <v>754687</v>
      </c>
      <c r="AK26">
        <v>771027</v>
      </c>
      <c r="AL26">
        <v>783463</v>
      </c>
      <c r="AM26">
        <v>792243</v>
      </c>
      <c r="AN26">
        <v>797650</v>
      </c>
    </row>
    <row r="27" spans="3:40" x14ac:dyDescent="0.25">
      <c r="D27" s="3"/>
      <c r="E27">
        <v>1</v>
      </c>
      <c r="G27" t="s">
        <v>16</v>
      </c>
      <c r="I27" t="s">
        <v>4</v>
      </c>
      <c r="J27">
        <v>4714</v>
      </c>
      <c r="K27">
        <v>7065</v>
      </c>
      <c r="L27">
        <v>10390</v>
      </c>
      <c r="M27">
        <v>16912</v>
      </c>
      <c r="N27">
        <v>26442</v>
      </c>
      <c r="O27">
        <v>38938</v>
      </c>
      <c r="P27">
        <v>55706</v>
      </c>
      <c r="Q27">
        <v>76460</v>
      </c>
      <c r="R27">
        <v>100924</v>
      </c>
      <c r="S27">
        <v>128784</v>
      </c>
      <c r="T27">
        <v>159732</v>
      </c>
      <c r="U27">
        <v>193061</v>
      </c>
      <c r="V27">
        <v>228493</v>
      </c>
      <c r="W27">
        <v>265692</v>
      </c>
      <c r="X27">
        <v>304311</v>
      </c>
      <c r="Y27">
        <v>343955</v>
      </c>
      <c r="Z27">
        <v>383439</v>
      </c>
      <c r="AA27">
        <v>422510</v>
      </c>
      <c r="AB27">
        <v>460885</v>
      </c>
      <c r="AC27">
        <v>498268</v>
      </c>
      <c r="AD27">
        <v>534389</v>
      </c>
      <c r="AE27">
        <v>567809</v>
      </c>
      <c r="AF27">
        <v>598363</v>
      </c>
      <c r="AG27">
        <v>625949</v>
      </c>
      <c r="AH27">
        <v>650547</v>
      </c>
      <c r="AI27">
        <v>672217</v>
      </c>
      <c r="AJ27">
        <v>690492</v>
      </c>
      <c r="AK27">
        <v>705555</v>
      </c>
      <c r="AL27">
        <v>717619</v>
      </c>
      <c r="AM27">
        <v>726924</v>
      </c>
      <c r="AN27">
        <v>733722</v>
      </c>
    </row>
    <row r="28" spans="3:40" x14ac:dyDescent="0.25">
      <c r="D28" t="s">
        <v>17</v>
      </c>
      <c r="E28">
        <v>2</v>
      </c>
      <c r="F28" t="s">
        <v>18</v>
      </c>
      <c r="G28" t="s">
        <v>7</v>
      </c>
      <c r="I28" t="s">
        <v>4</v>
      </c>
      <c r="J28">
        <v>5</v>
      </c>
      <c r="K28">
        <v>5</v>
      </c>
      <c r="L28">
        <v>8</v>
      </c>
      <c r="M28">
        <v>14</v>
      </c>
      <c r="N28">
        <v>23</v>
      </c>
      <c r="O28">
        <v>35</v>
      </c>
      <c r="P28">
        <v>49</v>
      </c>
      <c r="Q28">
        <v>68</v>
      </c>
      <c r="R28">
        <v>91</v>
      </c>
      <c r="S28">
        <v>120</v>
      </c>
      <c r="T28">
        <v>154</v>
      </c>
      <c r="U28">
        <v>192</v>
      </c>
      <c r="V28">
        <v>232</v>
      </c>
      <c r="W28">
        <v>274</v>
      </c>
      <c r="X28">
        <v>321</v>
      </c>
      <c r="Y28">
        <v>367</v>
      </c>
      <c r="Z28">
        <v>416</v>
      </c>
      <c r="AA28">
        <v>472</v>
      </c>
      <c r="AB28">
        <v>531</v>
      </c>
      <c r="AC28">
        <v>596</v>
      </c>
      <c r="AD28">
        <v>661</v>
      </c>
      <c r="AE28">
        <v>727</v>
      </c>
      <c r="AF28">
        <v>797</v>
      </c>
      <c r="AG28">
        <v>871</v>
      </c>
      <c r="AH28">
        <v>950</v>
      </c>
      <c r="AI28">
        <v>1028</v>
      </c>
      <c r="AJ28">
        <v>1107</v>
      </c>
      <c r="AK28">
        <v>1184</v>
      </c>
      <c r="AL28">
        <v>1260</v>
      </c>
      <c r="AM28">
        <v>1333</v>
      </c>
      <c r="AN28">
        <v>1404</v>
      </c>
    </row>
    <row r="29" spans="3:40" x14ac:dyDescent="0.25">
      <c r="E29">
        <v>2</v>
      </c>
      <c r="G29" t="s">
        <v>15</v>
      </c>
      <c r="I29" t="s">
        <v>4</v>
      </c>
      <c r="J29">
        <v>5</v>
      </c>
      <c r="K29">
        <v>5</v>
      </c>
      <c r="L29">
        <v>8</v>
      </c>
      <c r="M29">
        <v>25</v>
      </c>
      <c r="N29">
        <v>52</v>
      </c>
      <c r="O29">
        <v>86</v>
      </c>
      <c r="P29">
        <v>136</v>
      </c>
      <c r="Q29">
        <v>207</v>
      </c>
      <c r="R29">
        <v>302</v>
      </c>
      <c r="S29">
        <v>425</v>
      </c>
      <c r="T29">
        <v>575</v>
      </c>
      <c r="U29">
        <v>740</v>
      </c>
      <c r="V29">
        <v>922</v>
      </c>
      <c r="W29">
        <v>1124</v>
      </c>
      <c r="X29">
        <v>1341</v>
      </c>
      <c r="Y29">
        <v>1575</v>
      </c>
      <c r="Z29">
        <v>1811</v>
      </c>
      <c r="AA29">
        <v>2054</v>
      </c>
      <c r="AB29">
        <v>2303</v>
      </c>
      <c r="AC29">
        <v>2552</v>
      </c>
      <c r="AD29">
        <v>2801</v>
      </c>
      <c r="AE29">
        <v>3040</v>
      </c>
      <c r="AF29">
        <v>3272</v>
      </c>
      <c r="AG29">
        <v>3493</v>
      </c>
      <c r="AH29">
        <v>3706</v>
      </c>
      <c r="AI29">
        <v>3906</v>
      </c>
      <c r="AJ29">
        <v>4100</v>
      </c>
      <c r="AK29">
        <v>4285</v>
      </c>
      <c r="AL29">
        <v>4456</v>
      </c>
      <c r="AM29">
        <v>4621</v>
      </c>
      <c r="AN29">
        <v>4776</v>
      </c>
    </row>
    <row r="30" spans="3:40" x14ac:dyDescent="0.25">
      <c r="E30">
        <v>2</v>
      </c>
      <c r="G30" t="s">
        <v>16</v>
      </c>
      <c r="I30" t="s">
        <v>4</v>
      </c>
      <c r="J30">
        <v>5</v>
      </c>
      <c r="K30">
        <v>5</v>
      </c>
      <c r="L30">
        <v>8</v>
      </c>
      <c r="M30">
        <v>14</v>
      </c>
      <c r="N30">
        <v>21</v>
      </c>
      <c r="O30">
        <v>30</v>
      </c>
      <c r="P30">
        <v>49</v>
      </c>
      <c r="Q30">
        <v>81</v>
      </c>
      <c r="R30">
        <v>134</v>
      </c>
      <c r="S30">
        <v>213</v>
      </c>
      <c r="T30">
        <v>326</v>
      </c>
      <c r="U30">
        <v>413</v>
      </c>
      <c r="V30">
        <v>508</v>
      </c>
      <c r="W30">
        <v>615</v>
      </c>
      <c r="X30">
        <v>742</v>
      </c>
      <c r="Y30">
        <v>874</v>
      </c>
      <c r="Z30">
        <v>1012</v>
      </c>
      <c r="AA30">
        <v>1155</v>
      </c>
      <c r="AB30">
        <v>1308</v>
      </c>
      <c r="AC30">
        <v>1467</v>
      </c>
      <c r="AD30">
        <v>1629</v>
      </c>
      <c r="AE30">
        <v>1791</v>
      </c>
      <c r="AF30">
        <v>1950</v>
      </c>
      <c r="AG30">
        <v>2105</v>
      </c>
      <c r="AH30">
        <v>2256</v>
      </c>
      <c r="AI30">
        <v>2402</v>
      </c>
      <c r="AJ30">
        <v>2542</v>
      </c>
      <c r="AK30">
        <v>2673</v>
      </c>
      <c r="AL30">
        <v>2801</v>
      </c>
      <c r="AM30">
        <v>2922</v>
      </c>
      <c r="AN30">
        <v>3045</v>
      </c>
    </row>
    <row r="31" spans="3:40" x14ac:dyDescent="0.25">
      <c r="D31" t="s">
        <v>19</v>
      </c>
      <c r="E31">
        <v>3</v>
      </c>
      <c r="F31" t="s">
        <v>20</v>
      </c>
      <c r="G31" t="s">
        <v>7</v>
      </c>
      <c r="I31" t="s">
        <v>4</v>
      </c>
      <c r="J31">
        <v>1</v>
      </c>
      <c r="K31">
        <v>1</v>
      </c>
      <c r="L31">
        <v>2</v>
      </c>
      <c r="M31">
        <v>4</v>
      </c>
      <c r="N31">
        <v>6</v>
      </c>
      <c r="O31">
        <v>7</v>
      </c>
      <c r="P31">
        <v>11</v>
      </c>
      <c r="Q31">
        <v>17</v>
      </c>
      <c r="R31">
        <v>26</v>
      </c>
      <c r="S31">
        <v>37</v>
      </c>
      <c r="T31">
        <v>50</v>
      </c>
      <c r="U31">
        <v>68</v>
      </c>
      <c r="V31">
        <v>92</v>
      </c>
      <c r="W31">
        <v>124</v>
      </c>
      <c r="X31">
        <v>162</v>
      </c>
      <c r="Y31">
        <v>206</v>
      </c>
      <c r="Z31">
        <v>257</v>
      </c>
      <c r="AA31">
        <v>315</v>
      </c>
      <c r="AB31">
        <v>380</v>
      </c>
      <c r="AC31">
        <v>450</v>
      </c>
      <c r="AD31">
        <v>527</v>
      </c>
      <c r="AE31">
        <v>611</v>
      </c>
      <c r="AF31">
        <v>699</v>
      </c>
      <c r="AG31">
        <v>788</v>
      </c>
      <c r="AH31">
        <v>886</v>
      </c>
      <c r="AI31">
        <v>986</v>
      </c>
      <c r="AJ31">
        <v>1082</v>
      </c>
      <c r="AK31">
        <v>1177</v>
      </c>
      <c r="AL31">
        <v>1274</v>
      </c>
      <c r="AM31">
        <v>1369</v>
      </c>
      <c r="AN31">
        <v>1461</v>
      </c>
    </row>
    <row r="32" spans="3:40" x14ac:dyDescent="0.25">
      <c r="D32" s="3"/>
      <c r="E32">
        <v>3</v>
      </c>
      <c r="G32" t="s">
        <v>15</v>
      </c>
      <c r="I32" t="s">
        <v>4</v>
      </c>
      <c r="J32">
        <v>1</v>
      </c>
      <c r="K32">
        <v>1</v>
      </c>
      <c r="L32">
        <v>2</v>
      </c>
      <c r="M32">
        <v>6</v>
      </c>
      <c r="N32">
        <v>11</v>
      </c>
      <c r="O32">
        <v>17</v>
      </c>
      <c r="P32">
        <v>27</v>
      </c>
      <c r="Q32">
        <v>41</v>
      </c>
      <c r="R32">
        <v>59</v>
      </c>
      <c r="S32">
        <v>83</v>
      </c>
      <c r="T32">
        <v>113</v>
      </c>
      <c r="U32">
        <v>153</v>
      </c>
      <c r="V32">
        <v>201</v>
      </c>
      <c r="W32">
        <v>256</v>
      </c>
      <c r="X32">
        <v>318</v>
      </c>
      <c r="Y32">
        <v>386</v>
      </c>
      <c r="Z32">
        <v>459</v>
      </c>
      <c r="AA32">
        <v>538</v>
      </c>
      <c r="AB32">
        <v>623</v>
      </c>
      <c r="AC32">
        <v>713</v>
      </c>
      <c r="AD32">
        <v>805</v>
      </c>
      <c r="AE32">
        <v>895</v>
      </c>
      <c r="AF32">
        <v>985</v>
      </c>
      <c r="AG32">
        <v>1072</v>
      </c>
      <c r="AH32">
        <v>1154</v>
      </c>
      <c r="AI32">
        <v>1236</v>
      </c>
      <c r="AJ32">
        <v>1311</v>
      </c>
      <c r="AK32">
        <v>1381</v>
      </c>
      <c r="AL32">
        <v>1442</v>
      </c>
      <c r="AM32">
        <v>1497</v>
      </c>
      <c r="AN32">
        <v>1548</v>
      </c>
    </row>
    <row r="33" spans="4:40" x14ac:dyDescent="0.25">
      <c r="E33">
        <v>3</v>
      </c>
      <c r="G33" t="s">
        <v>16</v>
      </c>
      <c r="I33" t="s">
        <v>4</v>
      </c>
      <c r="J33">
        <v>1</v>
      </c>
      <c r="K33">
        <v>1</v>
      </c>
      <c r="L33">
        <v>2</v>
      </c>
      <c r="M33">
        <v>4</v>
      </c>
      <c r="N33">
        <v>5</v>
      </c>
      <c r="O33">
        <v>5</v>
      </c>
      <c r="P33">
        <v>7</v>
      </c>
      <c r="Q33">
        <v>12</v>
      </c>
      <c r="R33">
        <v>20</v>
      </c>
      <c r="S33">
        <v>30</v>
      </c>
      <c r="T33">
        <v>43</v>
      </c>
      <c r="U33">
        <v>57</v>
      </c>
      <c r="V33">
        <v>74</v>
      </c>
      <c r="W33">
        <v>94</v>
      </c>
      <c r="X33">
        <v>120</v>
      </c>
      <c r="Y33">
        <v>151</v>
      </c>
      <c r="Z33">
        <v>191</v>
      </c>
      <c r="AA33">
        <v>238</v>
      </c>
      <c r="AB33">
        <v>290</v>
      </c>
      <c r="AC33">
        <v>351</v>
      </c>
      <c r="AD33">
        <v>420</v>
      </c>
      <c r="AE33">
        <v>493</v>
      </c>
      <c r="AF33">
        <v>570</v>
      </c>
      <c r="AG33">
        <v>643</v>
      </c>
      <c r="AH33">
        <v>716</v>
      </c>
      <c r="AI33">
        <v>789</v>
      </c>
      <c r="AJ33">
        <v>861</v>
      </c>
      <c r="AK33">
        <v>930</v>
      </c>
      <c r="AL33">
        <v>991</v>
      </c>
      <c r="AM33">
        <v>1047</v>
      </c>
      <c r="AN33">
        <v>1101</v>
      </c>
    </row>
    <row r="34" spans="4:40" x14ac:dyDescent="0.25">
      <c r="D34" t="s">
        <v>21</v>
      </c>
      <c r="E34">
        <v>1</v>
      </c>
      <c r="F34" t="s">
        <v>22</v>
      </c>
      <c r="G34" t="s">
        <v>7</v>
      </c>
      <c r="I34" t="s">
        <v>4</v>
      </c>
      <c r="J34">
        <v>205</v>
      </c>
      <c r="K34">
        <v>283</v>
      </c>
      <c r="L34">
        <v>360</v>
      </c>
      <c r="M34">
        <v>470</v>
      </c>
      <c r="N34">
        <v>606</v>
      </c>
      <c r="O34">
        <v>769</v>
      </c>
      <c r="P34">
        <v>1473</v>
      </c>
      <c r="Q34">
        <v>2700</v>
      </c>
      <c r="R34">
        <v>4461</v>
      </c>
      <c r="S34">
        <v>6749</v>
      </c>
      <c r="T34">
        <v>9549</v>
      </c>
      <c r="U34">
        <v>12658</v>
      </c>
      <c r="V34">
        <v>16057</v>
      </c>
      <c r="W34">
        <v>19707</v>
      </c>
      <c r="X34">
        <v>23588</v>
      </c>
      <c r="Y34">
        <v>27673</v>
      </c>
      <c r="Z34">
        <v>31949</v>
      </c>
      <c r="AA34">
        <v>36391</v>
      </c>
      <c r="AB34">
        <v>40990</v>
      </c>
      <c r="AC34">
        <v>45716</v>
      </c>
      <c r="AD34">
        <v>50538</v>
      </c>
      <c r="AE34">
        <v>55587</v>
      </c>
      <c r="AF34">
        <v>60849</v>
      </c>
      <c r="AG34">
        <v>66313</v>
      </c>
      <c r="AH34">
        <v>71963</v>
      </c>
      <c r="AI34">
        <v>77809</v>
      </c>
      <c r="AJ34">
        <v>83530</v>
      </c>
      <c r="AK34">
        <v>89124</v>
      </c>
      <c r="AL34">
        <v>94601</v>
      </c>
      <c r="AM34">
        <v>99969</v>
      </c>
      <c r="AN34">
        <v>105220</v>
      </c>
    </row>
    <row r="35" spans="4:40" x14ac:dyDescent="0.25">
      <c r="E35">
        <v>1</v>
      </c>
      <c r="G35" t="s">
        <v>15</v>
      </c>
      <c r="I35" t="s">
        <v>4</v>
      </c>
      <c r="J35">
        <v>205</v>
      </c>
      <c r="K35">
        <v>283</v>
      </c>
      <c r="L35">
        <v>360</v>
      </c>
      <c r="M35">
        <v>510</v>
      </c>
      <c r="N35">
        <v>722</v>
      </c>
      <c r="O35">
        <v>996</v>
      </c>
      <c r="P35">
        <v>2066</v>
      </c>
      <c r="Q35">
        <v>3884</v>
      </c>
      <c r="R35">
        <v>6436</v>
      </c>
      <c r="S35">
        <v>9693</v>
      </c>
      <c r="T35">
        <v>13613</v>
      </c>
      <c r="U35">
        <v>18178</v>
      </c>
      <c r="V35">
        <v>23355</v>
      </c>
      <c r="W35">
        <v>29102</v>
      </c>
      <c r="X35">
        <v>35375</v>
      </c>
      <c r="Y35">
        <v>42144</v>
      </c>
      <c r="Z35">
        <v>48439</v>
      </c>
      <c r="AA35">
        <v>54256</v>
      </c>
      <c r="AB35">
        <v>59591</v>
      </c>
      <c r="AC35">
        <v>64430</v>
      </c>
      <c r="AD35">
        <v>68772</v>
      </c>
      <c r="AE35">
        <v>72848</v>
      </c>
      <c r="AF35">
        <v>76663</v>
      </c>
      <c r="AG35">
        <v>80232</v>
      </c>
      <c r="AH35">
        <v>83567</v>
      </c>
      <c r="AI35">
        <v>86689</v>
      </c>
      <c r="AJ35">
        <v>89520</v>
      </c>
      <c r="AK35">
        <v>92077</v>
      </c>
      <c r="AL35">
        <v>94388</v>
      </c>
      <c r="AM35">
        <v>96479</v>
      </c>
      <c r="AN35">
        <v>98383</v>
      </c>
    </row>
    <row r="36" spans="4:40" x14ac:dyDescent="0.25">
      <c r="E36">
        <v>1</v>
      </c>
      <c r="G36" t="s">
        <v>16</v>
      </c>
      <c r="I36" t="s">
        <v>4</v>
      </c>
      <c r="J36">
        <v>205</v>
      </c>
      <c r="K36">
        <v>283</v>
      </c>
      <c r="L36">
        <v>360</v>
      </c>
      <c r="M36">
        <v>510</v>
      </c>
      <c r="N36">
        <v>722</v>
      </c>
      <c r="O36">
        <v>996</v>
      </c>
      <c r="P36">
        <v>2066</v>
      </c>
      <c r="Q36">
        <v>3884</v>
      </c>
      <c r="R36">
        <v>6436</v>
      </c>
      <c r="S36">
        <v>9693</v>
      </c>
      <c r="T36">
        <v>13613</v>
      </c>
      <c r="U36">
        <v>18178</v>
      </c>
      <c r="V36">
        <v>23355</v>
      </c>
      <c r="W36">
        <v>29102</v>
      </c>
      <c r="X36">
        <v>35375</v>
      </c>
      <c r="Y36">
        <v>42144</v>
      </c>
      <c r="Z36">
        <v>48439</v>
      </c>
      <c r="AA36">
        <v>54256</v>
      </c>
      <c r="AB36">
        <v>59591</v>
      </c>
      <c r="AC36">
        <v>64430</v>
      </c>
      <c r="AD36">
        <v>68772</v>
      </c>
      <c r="AE36">
        <v>72848</v>
      </c>
      <c r="AF36">
        <v>76663</v>
      </c>
      <c r="AG36">
        <v>80232</v>
      </c>
      <c r="AH36">
        <v>83567</v>
      </c>
      <c r="AI36">
        <v>86689</v>
      </c>
      <c r="AJ36">
        <v>89520</v>
      </c>
      <c r="AK36">
        <v>92077</v>
      </c>
      <c r="AL36">
        <v>94388</v>
      </c>
      <c r="AM36">
        <v>96479</v>
      </c>
      <c r="AN36">
        <v>98383</v>
      </c>
    </row>
    <row r="37" spans="4:40" x14ac:dyDescent="0.25">
      <c r="D37" s="3" t="s">
        <v>23</v>
      </c>
      <c r="E37">
        <v>2</v>
      </c>
      <c r="F37" t="s">
        <v>24</v>
      </c>
      <c r="G37" t="s">
        <v>7</v>
      </c>
      <c r="I37" t="s">
        <v>4</v>
      </c>
      <c r="J37">
        <v>1</v>
      </c>
      <c r="K37">
        <v>1</v>
      </c>
      <c r="L37">
        <v>2</v>
      </c>
      <c r="M37">
        <v>3</v>
      </c>
      <c r="N37">
        <v>4</v>
      </c>
      <c r="O37">
        <v>5</v>
      </c>
      <c r="P37">
        <v>17</v>
      </c>
      <c r="Q37">
        <v>42</v>
      </c>
      <c r="R37">
        <v>81</v>
      </c>
      <c r="S37">
        <v>135</v>
      </c>
      <c r="T37">
        <v>205</v>
      </c>
      <c r="U37">
        <v>306</v>
      </c>
      <c r="V37">
        <v>439</v>
      </c>
      <c r="W37">
        <v>607</v>
      </c>
      <c r="X37">
        <v>802</v>
      </c>
      <c r="Y37">
        <v>1030</v>
      </c>
      <c r="Z37">
        <v>1338</v>
      </c>
      <c r="AA37">
        <v>1726</v>
      </c>
      <c r="AB37">
        <v>2193</v>
      </c>
      <c r="AC37">
        <v>2739</v>
      </c>
      <c r="AD37">
        <v>3364</v>
      </c>
      <c r="AE37">
        <v>4085</v>
      </c>
      <c r="AF37">
        <v>4910</v>
      </c>
      <c r="AG37">
        <v>5828</v>
      </c>
      <c r="AH37">
        <v>6833</v>
      </c>
      <c r="AI37">
        <v>7931</v>
      </c>
      <c r="AJ37">
        <v>9041</v>
      </c>
      <c r="AK37">
        <v>10162</v>
      </c>
      <c r="AL37">
        <v>11296</v>
      </c>
      <c r="AM37">
        <v>12422</v>
      </c>
      <c r="AN37">
        <v>13555</v>
      </c>
    </row>
    <row r="38" spans="4:40" x14ac:dyDescent="0.25">
      <c r="E38">
        <v>2</v>
      </c>
      <c r="G38" t="s">
        <v>15</v>
      </c>
      <c r="I38" t="s">
        <v>4</v>
      </c>
      <c r="J38">
        <v>1</v>
      </c>
      <c r="K38">
        <v>1</v>
      </c>
      <c r="L38">
        <v>2</v>
      </c>
      <c r="M38">
        <v>3</v>
      </c>
      <c r="N38">
        <v>4</v>
      </c>
      <c r="O38">
        <v>5</v>
      </c>
      <c r="P38">
        <v>27</v>
      </c>
      <c r="Q38">
        <v>72</v>
      </c>
      <c r="R38">
        <v>140</v>
      </c>
      <c r="S38">
        <v>233</v>
      </c>
      <c r="T38">
        <v>351</v>
      </c>
      <c r="U38">
        <v>560</v>
      </c>
      <c r="V38">
        <v>854</v>
      </c>
      <c r="W38">
        <v>1231</v>
      </c>
      <c r="X38">
        <v>1683</v>
      </c>
      <c r="Y38">
        <v>2215</v>
      </c>
      <c r="Z38">
        <v>2825</v>
      </c>
      <c r="AA38">
        <v>3509</v>
      </c>
      <c r="AB38">
        <v>4265</v>
      </c>
      <c r="AC38">
        <v>5085</v>
      </c>
      <c r="AD38">
        <v>5970</v>
      </c>
      <c r="AE38">
        <v>6851</v>
      </c>
      <c r="AF38">
        <v>7729</v>
      </c>
      <c r="AG38">
        <v>8597</v>
      </c>
      <c r="AH38">
        <v>9456</v>
      </c>
      <c r="AI38">
        <v>10304</v>
      </c>
      <c r="AJ38">
        <v>11102</v>
      </c>
      <c r="AK38">
        <v>11851</v>
      </c>
      <c r="AL38">
        <v>12553</v>
      </c>
      <c r="AM38">
        <v>13207</v>
      </c>
      <c r="AN38">
        <v>13812</v>
      </c>
    </row>
    <row r="39" spans="4:40" x14ac:dyDescent="0.25">
      <c r="E39">
        <v>2</v>
      </c>
      <c r="G39" t="s">
        <v>16</v>
      </c>
      <c r="I39" t="s">
        <v>4</v>
      </c>
      <c r="J39">
        <v>1</v>
      </c>
      <c r="K39">
        <v>1</v>
      </c>
      <c r="L39">
        <v>2</v>
      </c>
      <c r="M39">
        <v>3</v>
      </c>
      <c r="N39">
        <v>4</v>
      </c>
      <c r="O39">
        <v>5</v>
      </c>
      <c r="P39">
        <v>27</v>
      </c>
      <c r="Q39">
        <v>72</v>
      </c>
      <c r="R39">
        <v>140</v>
      </c>
      <c r="S39">
        <v>233</v>
      </c>
      <c r="T39">
        <v>351</v>
      </c>
      <c r="U39">
        <v>560</v>
      </c>
      <c r="V39">
        <v>854</v>
      </c>
      <c r="W39">
        <v>1231</v>
      </c>
      <c r="X39">
        <v>1683</v>
      </c>
      <c r="Y39">
        <v>2215</v>
      </c>
      <c r="Z39">
        <v>2825</v>
      </c>
      <c r="AA39">
        <v>3509</v>
      </c>
      <c r="AB39">
        <v>4265</v>
      </c>
      <c r="AC39">
        <v>5085</v>
      </c>
      <c r="AD39">
        <v>5970</v>
      </c>
      <c r="AE39">
        <v>6851</v>
      </c>
      <c r="AF39">
        <v>7729</v>
      </c>
      <c r="AG39">
        <v>8597</v>
      </c>
      <c r="AH39">
        <v>9456</v>
      </c>
      <c r="AI39">
        <v>10304</v>
      </c>
      <c r="AJ39">
        <v>11102</v>
      </c>
      <c r="AK39">
        <v>11851</v>
      </c>
      <c r="AL39">
        <v>12553</v>
      </c>
      <c r="AM39">
        <v>13207</v>
      </c>
      <c r="AN39">
        <v>13812</v>
      </c>
    </row>
    <row r="40" spans="4:40" x14ac:dyDescent="0.25">
      <c r="D40" t="s">
        <v>25</v>
      </c>
      <c r="E40">
        <v>3</v>
      </c>
      <c r="F40" t="s">
        <v>26</v>
      </c>
      <c r="G40" t="s">
        <v>7</v>
      </c>
      <c r="I40" t="s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17</v>
      </c>
      <c r="Q40">
        <v>50</v>
      </c>
      <c r="R40">
        <v>102</v>
      </c>
      <c r="S40">
        <v>169</v>
      </c>
      <c r="T40">
        <v>252</v>
      </c>
      <c r="U40">
        <v>428</v>
      </c>
      <c r="V40">
        <v>697</v>
      </c>
      <c r="W40">
        <v>1058</v>
      </c>
      <c r="X40">
        <v>1502</v>
      </c>
      <c r="Y40">
        <v>2031</v>
      </c>
      <c r="Z40">
        <v>2687</v>
      </c>
      <c r="AA40">
        <v>3459</v>
      </c>
      <c r="AB40">
        <v>4319</v>
      </c>
      <c r="AC40">
        <v>5271</v>
      </c>
      <c r="AD40">
        <v>6296</v>
      </c>
      <c r="AE40">
        <v>7359</v>
      </c>
      <c r="AF40">
        <v>8457</v>
      </c>
      <c r="AG40">
        <v>9578</v>
      </c>
      <c r="AH40">
        <v>10726</v>
      </c>
      <c r="AI40">
        <v>11894</v>
      </c>
      <c r="AJ40">
        <v>13031</v>
      </c>
      <c r="AK40">
        <v>14133</v>
      </c>
      <c r="AL40">
        <v>15197</v>
      </c>
      <c r="AM40">
        <v>16230</v>
      </c>
      <c r="AN40">
        <v>17233</v>
      </c>
    </row>
    <row r="41" spans="4:40" x14ac:dyDescent="0.25">
      <c r="E41">
        <v>3</v>
      </c>
      <c r="G41" t="s">
        <v>15</v>
      </c>
      <c r="I41" t="s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32</v>
      </c>
      <c r="Q41">
        <v>96</v>
      </c>
      <c r="R41">
        <v>192</v>
      </c>
      <c r="S41">
        <v>317</v>
      </c>
      <c r="T41">
        <v>471</v>
      </c>
      <c r="U41">
        <v>683</v>
      </c>
      <c r="V41">
        <v>943</v>
      </c>
      <c r="W41">
        <v>1247</v>
      </c>
      <c r="X41">
        <v>1584</v>
      </c>
      <c r="Y41">
        <v>1946</v>
      </c>
      <c r="Z41">
        <v>2392</v>
      </c>
      <c r="AA41">
        <v>2911</v>
      </c>
      <c r="AB41">
        <v>3501</v>
      </c>
      <c r="AC41">
        <v>4147</v>
      </c>
      <c r="AD41">
        <v>4850</v>
      </c>
      <c r="AE41">
        <v>5586</v>
      </c>
      <c r="AF41">
        <v>6346</v>
      </c>
      <c r="AG41">
        <v>7122</v>
      </c>
      <c r="AH41">
        <v>7904</v>
      </c>
      <c r="AI41">
        <v>8681</v>
      </c>
      <c r="AJ41">
        <v>9351</v>
      </c>
      <c r="AK41">
        <v>9925</v>
      </c>
      <c r="AL41">
        <v>10404</v>
      </c>
      <c r="AM41">
        <v>10808</v>
      </c>
      <c r="AN41">
        <v>11149</v>
      </c>
    </row>
    <row r="42" spans="4:40" x14ac:dyDescent="0.25">
      <c r="E42">
        <v>3</v>
      </c>
      <c r="G42" t="s">
        <v>16</v>
      </c>
      <c r="I42" t="s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32</v>
      </c>
      <c r="Q42">
        <v>96</v>
      </c>
      <c r="R42">
        <v>192</v>
      </c>
      <c r="S42">
        <v>317</v>
      </c>
      <c r="T42">
        <v>471</v>
      </c>
      <c r="U42">
        <v>683</v>
      </c>
      <c r="V42">
        <v>943</v>
      </c>
      <c r="W42">
        <v>1247</v>
      </c>
      <c r="X42">
        <v>1584</v>
      </c>
      <c r="Y42">
        <v>1946</v>
      </c>
      <c r="Z42">
        <v>2392</v>
      </c>
      <c r="AA42">
        <v>2911</v>
      </c>
      <c r="AB42">
        <v>3501</v>
      </c>
      <c r="AC42">
        <v>4147</v>
      </c>
      <c r="AD42">
        <v>4850</v>
      </c>
      <c r="AE42">
        <v>5586</v>
      </c>
      <c r="AF42">
        <v>6346</v>
      </c>
      <c r="AG42">
        <v>7122</v>
      </c>
      <c r="AH42">
        <v>7904</v>
      </c>
      <c r="AI42">
        <v>8681</v>
      </c>
      <c r="AJ42">
        <v>9351</v>
      </c>
      <c r="AK42">
        <v>9925</v>
      </c>
      <c r="AL42">
        <v>10404</v>
      </c>
      <c r="AM42">
        <v>10808</v>
      </c>
      <c r="AN42">
        <v>11149</v>
      </c>
    </row>
    <row r="49" spans="4:9" x14ac:dyDescent="0.25">
      <c r="G49" t="s">
        <v>7</v>
      </c>
      <c r="I49" t="s">
        <v>27</v>
      </c>
    </row>
    <row r="50" spans="4:9" x14ac:dyDescent="0.25">
      <c r="G50" t="s">
        <v>15</v>
      </c>
      <c r="I50" t="s">
        <v>28</v>
      </c>
    </row>
    <row r="51" spans="4:9" x14ac:dyDescent="0.25">
      <c r="G51" t="s">
        <v>16</v>
      </c>
      <c r="I51" t="s">
        <v>29</v>
      </c>
    </row>
    <row r="53" spans="4:9" x14ac:dyDescent="0.25">
      <c r="G53" t="s">
        <v>30</v>
      </c>
    </row>
    <row r="55" spans="4:9" x14ac:dyDescent="0.25">
      <c r="G55" t="s">
        <v>32</v>
      </c>
      <c r="I55" t="s">
        <v>8</v>
      </c>
    </row>
    <row r="56" spans="4:9" x14ac:dyDescent="0.25">
      <c r="G56" t="s">
        <v>33</v>
      </c>
      <c r="I56" t="s">
        <v>34</v>
      </c>
    </row>
    <row r="57" spans="4:9" x14ac:dyDescent="0.25">
      <c r="G57" t="s">
        <v>35</v>
      </c>
      <c r="I57" t="s">
        <v>36</v>
      </c>
    </row>
    <row r="58" spans="4:9" x14ac:dyDescent="0.25">
      <c r="G58" t="s">
        <v>9</v>
      </c>
      <c r="I58" t="s">
        <v>37</v>
      </c>
    </row>
    <row r="59" spans="4:9" x14ac:dyDescent="0.25">
      <c r="G59" t="s">
        <v>38</v>
      </c>
      <c r="I59" t="s">
        <v>39</v>
      </c>
    </row>
    <row r="60" spans="4:9" x14ac:dyDescent="0.25">
      <c r="G60" t="s">
        <v>25</v>
      </c>
      <c r="I60" t="s">
        <v>40</v>
      </c>
    </row>
    <row r="63" spans="4:9" x14ac:dyDescent="0.25">
      <c r="D63" s="3" t="s">
        <v>59</v>
      </c>
    </row>
    <row r="66" spans="6:39" ht="15.75" x14ac:dyDescent="0.25">
      <c r="F66" s="12" t="s">
        <v>67</v>
      </c>
    </row>
    <row r="67" spans="6:39" x14ac:dyDescent="0.25">
      <c r="F67" s="6"/>
      <c r="G67" s="7"/>
      <c r="H67" s="8">
        <v>2024</v>
      </c>
      <c r="I67" s="8">
        <v>2025</v>
      </c>
      <c r="J67" s="8">
        <v>2026</v>
      </c>
      <c r="K67" s="8">
        <v>2027</v>
      </c>
      <c r="L67" s="8">
        <v>2028</v>
      </c>
      <c r="M67" s="8">
        <v>2029</v>
      </c>
      <c r="N67" s="8">
        <v>2030</v>
      </c>
      <c r="O67" s="8">
        <v>2031</v>
      </c>
      <c r="P67" s="8">
        <v>2032</v>
      </c>
      <c r="Q67" s="8">
        <v>2033</v>
      </c>
      <c r="R67" s="8">
        <v>2034</v>
      </c>
      <c r="S67" s="8">
        <v>2035</v>
      </c>
      <c r="T67" s="8">
        <v>2036</v>
      </c>
      <c r="U67" s="8">
        <v>2037</v>
      </c>
      <c r="V67" s="8">
        <v>2038</v>
      </c>
      <c r="W67" s="8">
        <v>2039</v>
      </c>
      <c r="X67" s="8">
        <v>2040</v>
      </c>
      <c r="Y67" s="8">
        <v>2041</v>
      </c>
      <c r="Z67" s="8">
        <v>2042</v>
      </c>
      <c r="AA67" s="8">
        <v>2043</v>
      </c>
      <c r="AB67" s="8">
        <v>2044</v>
      </c>
      <c r="AC67" s="8">
        <v>2045</v>
      </c>
      <c r="AD67" s="8">
        <v>2046</v>
      </c>
      <c r="AE67" s="8">
        <v>2047</v>
      </c>
      <c r="AF67" s="8">
        <v>2048</v>
      </c>
      <c r="AG67" s="8">
        <v>2049</v>
      </c>
      <c r="AH67" s="8">
        <v>2050</v>
      </c>
      <c r="AI67" s="8">
        <v>2051</v>
      </c>
      <c r="AJ67" s="8">
        <v>2052</v>
      </c>
      <c r="AK67" s="8">
        <v>2053</v>
      </c>
      <c r="AL67" s="8">
        <v>2054</v>
      </c>
      <c r="AM67" s="8">
        <v>2055</v>
      </c>
    </row>
    <row r="68" spans="6:39" x14ac:dyDescent="0.25">
      <c r="F68" s="9" t="s">
        <v>47</v>
      </c>
      <c r="G68" s="16" t="s">
        <v>0</v>
      </c>
      <c r="H68" s="134">
        <f>SUM(H69:H79)</f>
        <v>338</v>
      </c>
      <c r="I68" s="10">
        <v>369.52670369358225</v>
      </c>
      <c r="J68" s="58">
        <f>($N68-$I68)/5*(J$67-$I$67)+$I68</f>
        <v>469.9146121374979</v>
      </c>
      <c r="K68" s="58">
        <f t="shared" ref="K68:M68" si="1">($N68-$I68)/5*(K$67-$I$67)+$I68</f>
        <v>570.30252058141355</v>
      </c>
      <c r="L68" s="58">
        <f t="shared" si="1"/>
        <v>670.69042902532908</v>
      </c>
      <c r="M68" s="58">
        <f t="shared" si="1"/>
        <v>771.07833746924473</v>
      </c>
      <c r="N68" s="10">
        <v>871.46624591316038</v>
      </c>
      <c r="O68" s="58">
        <f>($S68-$N68)/5*(O$67-$N$67)+$N68</f>
        <v>1084.16594551957</v>
      </c>
      <c r="P68" s="58">
        <f t="shared" ref="P68:R79" si="2">($S68-$N68)/5*(P$67-$N$67)+$N68</f>
        <v>1296.8656451259797</v>
      </c>
      <c r="Q68" s="58">
        <f t="shared" si="2"/>
        <v>1509.5653447323893</v>
      </c>
      <c r="R68" s="58">
        <f t="shared" si="2"/>
        <v>1722.2650443387988</v>
      </c>
      <c r="S68" s="10">
        <v>1934.9647439452085</v>
      </c>
      <c r="T68" s="58">
        <f>($X68-$S68)/5*(T$67-$S$67)+$S68</f>
        <v>2251.3683030536558</v>
      </c>
      <c r="U68" s="58">
        <f t="shared" ref="U68:W79" si="3">($X68-$S68)/5*(U$67-$S$67)+$S68</f>
        <v>2567.7718621621034</v>
      </c>
      <c r="V68" s="58">
        <f t="shared" si="3"/>
        <v>2884.1754212705505</v>
      </c>
      <c r="W68" s="58">
        <f t="shared" si="3"/>
        <v>3200.5789803789976</v>
      </c>
      <c r="X68" s="10">
        <v>3516.9825394874451</v>
      </c>
      <c r="Y68" s="58">
        <f>($AC68-$X68)/5*(Y$67-$X$67)+$X68</f>
        <v>3853.3950723520206</v>
      </c>
      <c r="Z68" s="58">
        <f t="shared" ref="Z68:AB79" si="4">($AC68-$X68)/5*(Z$67-$X$67)+$X68</f>
        <v>4189.8076052165961</v>
      </c>
      <c r="AA68" s="58">
        <f t="shared" si="4"/>
        <v>4526.2201380811712</v>
      </c>
      <c r="AB68" s="58">
        <f t="shared" si="4"/>
        <v>4862.6326709457462</v>
      </c>
      <c r="AC68" s="10">
        <v>5199.0452038103222</v>
      </c>
      <c r="AD68" s="58">
        <f>($AH68-$AC68)/5*(AD$67-$AC$67)+$AC68</f>
        <v>5384.2237157991121</v>
      </c>
      <c r="AE68" s="58">
        <f t="shared" ref="AE68:AG79" si="5">($AH68-$AC68)/5*(AE$67-$AC$67)+$AC68</f>
        <v>5569.4022277879021</v>
      </c>
      <c r="AF68" s="58">
        <f t="shared" si="5"/>
        <v>5754.580739776693</v>
      </c>
      <c r="AG68" s="58">
        <f t="shared" si="5"/>
        <v>5939.759251765483</v>
      </c>
      <c r="AH68" s="10">
        <v>6124.937763754273</v>
      </c>
      <c r="AI68" s="58">
        <f>($AM68-$AH68)/5*(AI$67-$AH$67)+$AH68</f>
        <v>6154.8833751942166</v>
      </c>
      <c r="AJ68" s="58">
        <f t="shared" ref="AJ68:AL79" si="6">($AM68-$AH68)/5*(AJ$67-$AH$67)+$AH68</f>
        <v>6184.8289866341602</v>
      </c>
      <c r="AK68" s="58">
        <f t="shared" si="6"/>
        <v>6214.7745980741029</v>
      </c>
      <c r="AL68" s="58">
        <f t="shared" si="6"/>
        <v>6244.7202095140465</v>
      </c>
      <c r="AM68" s="10">
        <v>6274.6658209539901</v>
      </c>
    </row>
    <row r="69" spans="6:39" x14ac:dyDescent="0.25">
      <c r="F69" s="7" t="s">
        <v>48</v>
      </c>
      <c r="G69" s="17" t="s">
        <v>0</v>
      </c>
      <c r="H69" s="136">
        <v>55</v>
      </c>
      <c r="I69" s="11">
        <v>64.595761170490874</v>
      </c>
      <c r="J69" s="58">
        <f t="shared" ref="J69:M79" si="7">($N69-$I69)/5*(J$67-$I$67)+$I69</f>
        <v>103.67844744521145</v>
      </c>
      <c r="K69" s="58">
        <f t="shared" si="7"/>
        <v>142.76113371993199</v>
      </c>
      <c r="L69" s="58">
        <f t="shared" si="7"/>
        <v>181.84381999465256</v>
      </c>
      <c r="M69" s="58">
        <f t="shared" si="7"/>
        <v>220.92650626937314</v>
      </c>
      <c r="N69" s="11">
        <v>260.00919254409371</v>
      </c>
      <c r="O69" s="58">
        <f t="shared" ref="O69:O79" si="8">($S69-$N69)/5*(O$67-$N$67)+$N69</f>
        <v>319.34188315921267</v>
      </c>
      <c r="P69" s="58">
        <f t="shared" si="2"/>
        <v>378.67457377433163</v>
      </c>
      <c r="Q69" s="58">
        <f t="shared" si="2"/>
        <v>438.0072643894506</v>
      </c>
      <c r="R69" s="58">
        <f t="shared" si="2"/>
        <v>497.33995500456956</v>
      </c>
      <c r="S69" s="11">
        <v>556.67264561968852</v>
      </c>
      <c r="T69" s="58">
        <f t="shared" ref="T69:T79" si="9">($X69-$S69)/5*(T$67-$S$67)+$S69</f>
        <v>628.83114375584864</v>
      </c>
      <c r="U69" s="58">
        <f t="shared" si="3"/>
        <v>700.98964189200888</v>
      </c>
      <c r="V69" s="58">
        <f t="shared" si="3"/>
        <v>773.148140028169</v>
      </c>
      <c r="W69" s="58">
        <f t="shared" si="3"/>
        <v>845.30663816432912</v>
      </c>
      <c r="X69" s="11">
        <v>917.46513630048923</v>
      </c>
      <c r="Y69" s="58">
        <f t="shared" ref="Y69:Y78" si="10">($AC69-$X69)/5*(Y$67-$X$67)+$X69</f>
        <v>963.25533814964524</v>
      </c>
      <c r="Z69" s="58">
        <f t="shared" si="4"/>
        <v>1009.0455399988012</v>
      </c>
      <c r="AA69" s="58">
        <f t="shared" si="4"/>
        <v>1054.8357418479573</v>
      </c>
      <c r="AB69" s="58">
        <f t="shared" si="4"/>
        <v>1100.6259436971131</v>
      </c>
      <c r="AC69" s="11">
        <v>1146.4161455462693</v>
      </c>
      <c r="AD69" s="58">
        <f t="shared" ref="AD69:AD79" si="11">($AH69-$AC69)/5*(AD$67-$AC$67)+$AC69</f>
        <v>1157.815106588446</v>
      </c>
      <c r="AE69" s="58">
        <f t="shared" si="5"/>
        <v>1169.2140676306228</v>
      </c>
      <c r="AF69" s="58">
        <f t="shared" si="5"/>
        <v>1180.6130286727996</v>
      </c>
      <c r="AG69" s="58">
        <f t="shared" si="5"/>
        <v>1192.0119897149764</v>
      </c>
      <c r="AH69" s="11">
        <v>1203.4109507571532</v>
      </c>
      <c r="AI69" s="58">
        <f t="shared" ref="AI69:AI79" si="12">($AM69-$AH69)/5*(AI$67-$AH$67)+$AH69</f>
        <v>1206.4241276225423</v>
      </c>
      <c r="AJ69" s="58">
        <f t="shared" si="6"/>
        <v>1209.4373044879317</v>
      </c>
      <c r="AK69" s="58">
        <f t="shared" si="6"/>
        <v>1212.4504813533208</v>
      </c>
      <c r="AL69" s="58">
        <f t="shared" si="6"/>
        <v>1215.4636582187102</v>
      </c>
      <c r="AM69" s="11">
        <v>1218.4768350840993</v>
      </c>
    </row>
    <row r="70" spans="6:39" x14ac:dyDescent="0.25">
      <c r="F70" s="7" t="s">
        <v>49</v>
      </c>
      <c r="G70" s="17" t="s">
        <v>0</v>
      </c>
      <c r="H70" s="136">
        <v>8</v>
      </c>
      <c r="I70" s="11">
        <v>13.186170757232057</v>
      </c>
      <c r="J70" s="58">
        <f t="shared" si="7"/>
        <v>26.171325055352909</v>
      </c>
      <c r="K70" s="58">
        <f t="shared" si="7"/>
        <v>39.156479353473763</v>
      </c>
      <c r="L70" s="58">
        <f t="shared" si="7"/>
        <v>52.14163365159461</v>
      </c>
      <c r="M70" s="58">
        <f t="shared" si="7"/>
        <v>65.126787949715464</v>
      </c>
      <c r="N70" s="11">
        <v>78.111942247836325</v>
      </c>
      <c r="O70" s="58">
        <f t="shared" si="8"/>
        <v>100.36416785786294</v>
      </c>
      <c r="P70" s="58">
        <f t="shared" si="2"/>
        <v>122.61639346788954</v>
      </c>
      <c r="Q70" s="58">
        <f t="shared" si="2"/>
        <v>144.86861907791615</v>
      </c>
      <c r="R70" s="58">
        <f t="shared" si="2"/>
        <v>167.12084468794276</v>
      </c>
      <c r="S70" s="11">
        <v>189.37307029796938</v>
      </c>
      <c r="T70" s="58">
        <f t="shared" si="9"/>
        <v>215.49823277396348</v>
      </c>
      <c r="U70" s="58">
        <f t="shared" si="3"/>
        <v>241.62339524995761</v>
      </c>
      <c r="V70" s="58">
        <f t="shared" si="3"/>
        <v>267.74855772595174</v>
      </c>
      <c r="W70" s="58">
        <f t="shared" si="3"/>
        <v>293.87372020194584</v>
      </c>
      <c r="X70" s="11">
        <v>319.99888267793995</v>
      </c>
      <c r="Y70" s="58">
        <f t="shared" si="10"/>
        <v>337.68441845149664</v>
      </c>
      <c r="Z70" s="58">
        <f t="shared" si="4"/>
        <v>355.36995422505333</v>
      </c>
      <c r="AA70" s="58">
        <f t="shared" si="4"/>
        <v>373.05548999861003</v>
      </c>
      <c r="AB70" s="58">
        <f t="shared" si="4"/>
        <v>390.74102577216672</v>
      </c>
      <c r="AC70" s="11">
        <v>408.42656154572342</v>
      </c>
      <c r="AD70" s="58">
        <f t="shared" si="11"/>
        <v>413.46895322348576</v>
      </c>
      <c r="AE70" s="58">
        <f t="shared" si="5"/>
        <v>418.51134490124815</v>
      </c>
      <c r="AF70" s="58">
        <f t="shared" si="5"/>
        <v>423.55373657901049</v>
      </c>
      <c r="AG70" s="58">
        <f t="shared" si="5"/>
        <v>428.59612825677289</v>
      </c>
      <c r="AH70" s="11">
        <v>433.63851993453522</v>
      </c>
      <c r="AI70" s="58">
        <f t="shared" si="12"/>
        <v>434.63205173838782</v>
      </c>
      <c r="AJ70" s="58">
        <f t="shared" si="6"/>
        <v>435.62558354224041</v>
      </c>
      <c r="AK70" s="58">
        <f t="shared" si="6"/>
        <v>436.619115346093</v>
      </c>
      <c r="AL70" s="58">
        <f t="shared" si="6"/>
        <v>437.61264714994559</v>
      </c>
      <c r="AM70" s="11">
        <v>438.60617895379818</v>
      </c>
    </row>
    <row r="71" spans="6:39" x14ac:dyDescent="0.25">
      <c r="F71" s="7" t="s">
        <v>50</v>
      </c>
      <c r="G71" s="17" t="s">
        <v>0</v>
      </c>
      <c r="H71" s="136">
        <v>0</v>
      </c>
      <c r="I71" s="11">
        <v>0</v>
      </c>
      <c r="J71" s="58">
        <f t="shared" si="7"/>
        <v>0</v>
      </c>
      <c r="K71" s="58">
        <f t="shared" si="7"/>
        <v>0</v>
      </c>
      <c r="L71" s="58">
        <f t="shared" si="7"/>
        <v>0</v>
      </c>
      <c r="M71" s="58">
        <f t="shared" si="7"/>
        <v>0</v>
      </c>
      <c r="N71" s="11">
        <v>0</v>
      </c>
      <c r="O71" s="58">
        <f t="shared" si="8"/>
        <v>0</v>
      </c>
      <c r="P71" s="58">
        <f t="shared" si="2"/>
        <v>0</v>
      </c>
      <c r="Q71" s="58">
        <f t="shared" si="2"/>
        <v>0</v>
      </c>
      <c r="R71" s="58">
        <f t="shared" si="2"/>
        <v>0</v>
      </c>
      <c r="S71" s="11">
        <v>0</v>
      </c>
      <c r="T71" s="58">
        <f t="shared" si="9"/>
        <v>0</v>
      </c>
      <c r="U71" s="58">
        <f t="shared" si="3"/>
        <v>0</v>
      </c>
      <c r="V71" s="58">
        <f t="shared" si="3"/>
        <v>0</v>
      </c>
      <c r="W71" s="58">
        <f t="shared" si="3"/>
        <v>0</v>
      </c>
      <c r="X71" s="11">
        <v>0</v>
      </c>
      <c r="Y71" s="58">
        <f t="shared" si="10"/>
        <v>0</v>
      </c>
      <c r="Z71" s="58">
        <f t="shared" si="4"/>
        <v>0</v>
      </c>
      <c r="AA71" s="58">
        <f t="shared" si="4"/>
        <v>0</v>
      </c>
      <c r="AB71" s="58">
        <f t="shared" si="4"/>
        <v>0</v>
      </c>
      <c r="AC71" s="11">
        <v>0</v>
      </c>
      <c r="AD71" s="58">
        <f t="shared" si="11"/>
        <v>0</v>
      </c>
      <c r="AE71" s="58">
        <f t="shared" si="5"/>
        <v>0</v>
      </c>
      <c r="AF71" s="58">
        <f t="shared" si="5"/>
        <v>0</v>
      </c>
      <c r="AG71" s="58">
        <f t="shared" si="5"/>
        <v>0</v>
      </c>
      <c r="AH71" s="11">
        <v>0</v>
      </c>
      <c r="AI71" s="58">
        <f t="shared" si="12"/>
        <v>0</v>
      </c>
      <c r="AJ71" s="58">
        <f t="shared" si="6"/>
        <v>0</v>
      </c>
      <c r="AK71" s="58">
        <f t="shared" si="6"/>
        <v>0</v>
      </c>
      <c r="AL71" s="58">
        <f t="shared" si="6"/>
        <v>0</v>
      </c>
      <c r="AM71" s="11">
        <v>0</v>
      </c>
    </row>
    <row r="72" spans="6:39" x14ac:dyDescent="0.25">
      <c r="F72" s="7" t="s">
        <v>51</v>
      </c>
      <c r="G72" s="17" t="s">
        <v>0</v>
      </c>
      <c r="H72" s="136">
        <v>0</v>
      </c>
      <c r="I72" s="11">
        <v>3.4802860381302327</v>
      </c>
      <c r="J72" s="58">
        <f t="shared" si="7"/>
        <v>11.095899108093469</v>
      </c>
      <c r="K72" s="58">
        <f t="shared" si="7"/>
        <v>18.711512178056708</v>
      </c>
      <c r="L72" s="58">
        <f t="shared" si="7"/>
        <v>26.327125248019939</v>
      </c>
      <c r="M72" s="58">
        <f t="shared" si="7"/>
        <v>33.942738317983178</v>
      </c>
      <c r="N72" s="11">
        <v>41.558351387946416</v>
      </c>
      <c r="O72" s="58">
        <f t="shared" si="8"/>
        <v>58.798878191896556</v>
      </c>
      <c r="P72" s="58">
        <f t="shared" si="2"/>
        <v>76.039404995846695</v>
      </c>
      <c r="Q72" s="58">
        <f t="shared" si="2"/>
        <v>93.279931799796827</v>
      </c>
      <c r="R72" s="58">
        <f t="shared" si="2"/>
        <v>110.52045860374697</v>
      </c>
      <c r="S72" s="11">
        <v>127.76098540769711</v>
      </c>
      <c r="T72" s="58">
        <f t="shared" si="9"/>
        <v>148.21007512745419</v>
      </c>
      <c r="U72" s="58">
        <f t="shared" si="3"/>
        <v>168.65916484721129</v>
      </c>
      <c r="V72" s="58">
        <f t="shared" si="3"/>
        <v>189.10825456696836</v>
      </c>
      <c r="W72" s="58">
        <f t="shared" si="3"/>
        <v>209.55734428672542</v>
      </c>
      <c r="X72" s="11">
        <v>230.00643400648252</v>
      </c>
      <c r="Y72" s="58">
        <f t="shared" si="10"/>
        <v>249.99579843962653</v>
      </c>
      <c r="Z72" s="58">
        <f t="shared" si="4"/>
        <v>269.98516287277056</v>
      </c>
      <c r="AA72" s="58">
        <f t="shared" si="4"/>
        <v>289.97452730591453</v>
      </c>
      <c r="AB72" s="58">
        <f t="shared" si="4"/>
        <v>309.96389173905857</v>
      </c>
      <c r="AC72" s="11">
        <v>329.9532561722026</v>
      </c>
      <c r="AD72" s="58">
        <f t="shared" si="11"/>
        <v>344.92659918752429</v>
      </c>
      <c r="AE72" s="58">
        <f t="shared" si="5"/>
        <v>359.89994220284592</v>
      </c>
      <c r="AF72" s="58">
        <f t="shared" si="5"/>
        <v>374.87328521816761</v>
      </c>
      <c r="AG72" s="58">
        <f t="shared" si="5"/>
        <v>389.84662823348924</v>
      </c>
      <c r="AH72" s="11">
        <v>404.81997124881093</v>
      </c>
      <c r="AI72" s="58">
        <f t="shared" si="12"/>
        <v>406.05860789587047</v>
      </c>
      <c r="AJ72" s="58">
        <f t="shared" si="6"/>
        <v>407.29724454293006</v>
      </c>
      <c r="AK72" s="58">
        <f t="shared" si="6"/>
        <v>408.5358811899896</v>
      </c>
      <c r="AL72" s="58">
        <f t="shared" si="6"/>
        <v>409.77451783704919</v>
      </c>
      <c r="AM72" s="11">
        <v>411.01315448410872</v>
      </c>
    </row>
    <row r="73" spans="6:39" x14ac:dyDescent="0.25">
      <c r="F73" s="7" t="s">
        <v>52</v>
      </c>
      <c r="G73" s="17" t="s">
        <v>0</v>
      </c>
      <c r="H73" s="136">
        <v>0</v>
      </c>
      <c r="I73" s="11">
        <v>4.0367372768683731</v>
      </c>
      <c r="J73" s="58">
        <f t="shared" si="7"/>
        <v>14.547359993863292</v>
      </c>
      <c r="K73" s="58">
        <f t="shared" si="7"/>
        <v>25.057982710858212</v>
      </c>
      <c r="L73" s="58">
        <f t="shared" si="7"/>
        <v>35.568605427853136</v>
      </c>
      <c r="M73" s="58">
        <f t="shared" si="7"/>
        <v>46.079228144848052</v>
      </c>
      <c r="N73" s="11">
        <v>56.589850861842969</v>
      </c>
      <c r="O73" s="58">
        <f t="shared" si="8"/>
        <v>81.463182011600665</v>
      </c>
      <c r="P73" s="58">
        <f t="shared" si="2"/>
        <v>106.33651316135837</v>
      </c>
      <c r="Q73" s="58">
        <f t="shared" si="2"/>
        <v>131.20984431111606</v>
      </c>
      <c r="R73" s="58">
        <f t="shared" si="2"/>
        <v>156.08317546087378</v>
      </c>
      <c r="S73" s="11">
        <v>180.95650661063146</v>
      </c>
      <c r="T73" s="58">
        <f t="shared" si="9"/>
        <v>205.08588900664776</v>
      </c>
      <c r="U73" s="58">
        <f t="shared" si="3"/>
        <v>229.21527140266403</v>
      </c>
      <c r="V73" s="58">
        <f t="shared" si="3"/>
        <v>253.34465379868033</v>
      </c>
      <c r="W73" s="58">
        <f t="shared" si="3"/>
        <v>277.47403619469662</v>
      </c>
      <c r="X73" s="11">
        <v>301.60341859071292</v>
      </c>
      <c r="Y73" s="58">
        <f t="shared" si="10"/>
        <v>317.75868023651219</v>
      </c>
      <c r="Z73" s="58">
        <f t="shared" si="4"/>
        <v>333.91394188231152</v>
      </c>
      <c r="AA73" s="58">
        <f t="shared" si="4"/>
        <v>350.06920352811079</v>
      </c>
      <c r="AB73" s="58">
        <f t="shared" si="4"/>
        <v>366.22446517391006</v>
      </c>
      <c r="AC73" s="11">
        <v>382.37972681970939</v>
      </c>
      <c r="AD73" s="58">
        <f t="shared" si="11"/>
        <v>391.11525762240893</v>
      </c>
      <c r="AE73" s="58">
        <f t="shared" si="5"/>
        <v>399.85078842510853</v>
      </c>
      <c r="AF73" s="58">
        <f t="shared" si="5"/>
        <v>408.58631922780808</v>
      </c>
      <c r="AG73" s="58">
        <f t="shared" si="5"/>
        <v>417.32185003050768</v>
      </c>
      <c r="AH73" s="11">
        <v>426.05738083320722</v>
      </c>
      <c r="AI73" s="58">
        <f t="shared" si="12"/>
        <v>427.46650750321436</v>
      </c>
      <c r="AJ73" s="58">
        <f t="shared" si="6"/>
        <v>428.87563417322156</v>
      </c>
      <c r="AK73" s="58">
        <f t="shared" si="6"/>
        <v>430.2847608432287</v>
      </c>
      <c r="AL73" s="58">
        <f t="shared" si="6"/>
        <v>431.69388751323589</v>
      </c>
      <c r="AM73" s="11">
        <v>433.10301418324303</v>
      </c>
    </row>
    <row r="74" spans="6:39" x14ac:dyDescent="0.25">
      <c r="F74" s="7" t="s">
        <v>53</v>
      </c>
      <c r="G74" s="17" t="s">
        <v>0</v>
      </c>
      <c r="H74" s="136">
        <v>0</v>
      </c>
      <c r="I74" s="11">
        <v>0.21955224730907993</v>
      </c>
      <c r="J74" s="58">
        <f t="shared" si="7"/>
        <v>3.6506777133439696</v>
      </c>
      <c r="K74" s="58">
        <f t="shared" si="7"/>
        <v>7.0818031793788592</v>
      </c>
      <c r="L74" s="58">
        <f t="shared" si="7"/>
        <v>10.51292864541375</v>
      </c>
      <c r="M74" s="58">
        <f t="shared" si="7"/>
        <v>13.944054111448638</v>
      </c>
      <c r="N74" s="11">
        <v>17.375179577483525</v>
      </c>
      <c r="O74" s="58">
        <f t="shared" si="8"/>
        <v>36.850118763984923</v>
      </c>
      <c r="P74" s="58">
        <f t="shared" si="2"/>
        <v>56.325057950486325</v>
      </c>
      <c r="Q74" s="58">
        <f t="shared" si="2"/>
        <v>75.799997136987713</v>
      </c>
      <c r="R74" s="58">
        <f t="shared" si="2"/>
        <v>95.274936323489115</v>
      </c>
      <c r="S74" s="11">
        <v>114.74987550999052</v>
      </c>
      <c r="T74" s="58">
        <f t="shared" si="9"/>
        <v>159.27215954114934</v>
      </c>
      <c r="U74" s="58">
        <f t="shared" si="3"/>
        <v>203.79444357230813</v>
      </c>
      <c r="V74" s="58">
        <f t="shared" si="3"/>
        <v>248.31672760346694</v>
      </c>
      <c r="W74" s="58">
        <f t="shared" si="3"/>
        <v>292.83901163462576</v>
      </c>
      <c r="X74" s="11">
        <v>337.36129566578455</v>
      </c>
      <c r="Y74" s="58">
        <f t="shared" si="10"/>
        <v>388.68333046335721</v>
      </c>
      <c r="Z74" s="58">
        <f t="shared" si="4"/>
        <v>440.00536526092992</v>
      </c>
      <c r="AA74" s="58">
        <f t="shared" si="4"/>
        <v>491.32740005850258</v>
      </c>
      <c r="AB74" s="58">
        <f t="shared" si="4"/>
        <v>542.64943485607523</v>
      </c>
      <c r="AC74" s="11">
        <v>593.97146965364789</v>
      </c>
      <c r="AD74" s="58">
        <f t="shared" si="11"/>
        <v>628.67227355560624</v>
      </c>
      <c r="AE74" s="58">
        <f t="shared" si="5"/>
        <v>663.3730774575647</v>
      </c>
      <c r="AF74" s="58">
        <f t="shared" si="5"/>
        <v>698.07388135952306</v>
      </c>
      <c r="AG74" s="58">
        <f t="shared" si="5"/>
        <v>732.77468526148141</v>
      </c>
      <c r="AH74" s="11">
        <v>767.47548916343987</v>
      </c>
      <c r="AI74" s="58">
        <f t="shared" si="12"/>
        <v>779.72520959375765</v>
      </c>
      <c r="AJ74" s="58">
        <f t="shared" si="6"/>
        <v>791.97493002407543</v>
      </c>
      <c r="AK74" s="58">
        <f t="shared" si="6"/>
        <v>804.2246504543931</v>
      </c>
      <c r="AL74" s="58">
        <f t="shared" si="6"/>
        <v>816.47437088471088</v>
      </c>
      <c r="AM74" s="11">
        <v>828.72409131502866</v>
      </c>
    </row>
    <row r="75" spans="6:39" x14ac:dyDescent="0.25">
      <c r="F75" s="7" t="s">
        <v>54</v>
      </c>
      <c r="G75" s="17" t="s">
        <v>0</v>
      </c>
      <c r="H75" s="136">
        <v>0</v>
      </c>
      <c r="I75" s="11">
        <v>0</v>
      </c>
      <c r="J75" s="58">
        <f t="shared" si="7"/>
        <v>6.8933042909758315</v>
      </c>
      <c r="K75" s="58">
        <f t="shared" si="7"/>
        <v>13.786608581951663</v>
      </c>
      <c r="L75" s="58">
        <f t="shared" si="7"/>
        <v>20.679912872927495</v>
      </c>
      <c r="M75" s="58">
        <f t="shared" si="7"/>
        <v>27.573217163903326</v>
      </c>
      <c r="N75" s="11">
        <v>34.466521454879157</v>
      </c>
      <c r="O75" s="58">
        <f t="shared" si="8"/>
        <v>57.54948305907152</v>
      </c>
      <c r="P75" s="58">
        <f t="shared" si="2"/>
        <v>80.632444663263882</v>
      </c>
      <c r="Q75" s="58">
        <f t="shared" si="2"/>
        <v>103.71540626745625</v>
      </c>
      <c r="R75" s="58">
        <f t="shared" si="2"/>
        <v>126.79836787164861</v>
      </c>
      <c r="S75" s="11">
        <v>149.88132947584097</v>
      </c>
      <c r="T75" s="58">
        <f t="shared" si="9"/>
        <v>196.16705473416869</v>
      </c>
      <c r="U75" s="58">
        <f t="shared" si="3"/>
        <v>242.45277999249637</v>
      </c>
      <c r="V75" s="58">
        <f t="shared" si="3"/>
        <v>288.73850525082406</v>
      </c>
      <c r="W75" s="58">
        <f t="shared" si="3"/>
        <v>335.02423050915178</v>
      </c>
      <c r="X75" s="11">
        <v>381.30995576747949</v>
      </c>
      <c r="Y75" s="58">
        <f t="shared" si="10"/>
        <v>448.5721317793807</v>
      </c>
      <c r="Z75" s="58">
        <f t="shared" si="4"/>
        <v>515.83430779128184</v>
      </c>
      <c r="AA75" s="58">
        <f t="shared" si="4"/>
        <v>583.09648380318311</v>
      </c>
      <c r="AB75" s="58">
        <f t="shared" si="4"/>
        <v>650.35865981508437</v>
      </c>
      <c r="AC75" s="11">
        <v>717.62083582698551</v>
      </c>
      <c r="AD75" s="58">
        <f t="shared" si="11"/>
        <v>754.47852976168667</v>
      </c>
      <c r="AE75" s="58">
        <f t="shared" si="5"/>
        <v>791.33622369638783</v>
      </c>
      <c r="AF75" s="58">
        <f t="shared" si="5"/>
        <v>828.19391763108911</v>
      </c>
      <c r="AG75" s="58">
        <f t="shared" si="5"/>
        <v>865.05161156579027</v>
      </c>
      <c r="AH75" s="11">
        <v>901.90930550049143</v>
      </c>
      <c r="AI75" s="58">
        <f t="shared" si="12"/>
        <v>906.28828299400186</v>
      </c>
      <c r="AJ75" s="58">
        <f t="shared" si="6"/>
        <v>910.66726048751229</v>
      </c>
      <c r="AK75" s="58">
        <f t="shared" si="6"/>
        <v>915.04623798102284</v>
      </c>
      <c r="AL75" s="58">
        <f t="shared" si="6"/>
        <v>919.42521547453327</v>
      </c>
      <c r="AM75" s="11">
        <v>923.80419296804371</v>
      </c>
    </row>
    <row r="76" spans="6:39" x14ac:dyDescent="0.25">
      <c r="F76" s="7" t="s">
        <v>55</v>
      </c>
      <c r="G76" s="17" t="s">
        <v>0</v>
      </c>
      <c r="H76" s="136">
        <v>0</v>
      </c>
      <c r="I76" s="11">
        <v>0</v>
      </c>
      <c r="J76" s="58">
        <f t="shared" si="7"/>
        <v>10.420334888413697</v>
      </c>
      <c r="K76" s="58">
        <f t="shared" si="7"/>
        <v>20.840669776827394</v>
      </c>
      <c r="L76" s="58">
        <f t="shared" si="7"/>
        <v>31.261004665241089</v>
      </c>
      <c r="M76" s="58">
        <f t="shared" si="7"/>
        <v>41.681339553654787</v>
      </c>
      <c r="N76" s="11">
        <v>52.101674442068486</v>
      </c>
      <c r="O76" s="58">
        <f t="shared" si="8"/>
        <v>87.06063941651135</v>
      </c>
      <c r="P76" s="58">
        <f t="shared" si="2"/>
        <v>122.0196043909542</v>
      </c>
      <c r="Q76" s="58">
        <f t="shared" si="2"/>
        <v>156.97856936539705</v>
      </c>
      <c r="R76" s="58">
        <f t="shared" si="2"/>
        <v>191.93753433983991</v>
      </c>
      <c r="S76" s="11">
        <v>226.89649931428278</v>
      </c>
      <c r="T76" s="58">
        <f t="shared" si="9"/>
        <v>297.14632232616589</v>
      </c>
      <c r="U76" s="58">
        <f t="shared" si="3"/>
        <v>367.396145338049</v>
      </c>
      <c r="V76" s="58">
        <f t="shared" si="3"/>
        <v>437.6459683499321</v>
      </c>
      <c r="W76" s="58">
        <f t="shared" si="3"/>
        <v>507.89579136181521</v>
      </c>
      <c r="X76" s="11">
        <v>578.14561437369832</v>
      </c>
      <c r="Y76" s="58">
        <f t="shared" si="10"/>
        <v>680.49405055791431</v>
      </c>
      <c r="Z76" s="58">
        <f t="shared" si="4"/>
        <v>782.84248674213029</v>
      </c>
      <c r="AA76" s="58">
        <f t="shared" si="4"/>
        <v>885.19092292634627</v>
      </c>
      <c r="AB76" s="58">
        <f t="shared" si="4"/>
        <v>987.53935911056226</v>
      </c>
      <c r="AC76" s="11">
        <v>1089.8877952947782</v>
      </c>
      <c r="AD76" s="58">
        <f t="shared" si="11"/>
        <v>1146.3541228276447</v>
      </c>
      <c r="AE76" s="58">
        <f t="shared" si="5"/>
        <v>1202.8204503605111</v>
      </c>
      <c r="AF76" s="58">
        <f t="shared" si="5"/>
        <v>1259.2867778933773</v>
      </c>
      <c r="AG76" s="58">
        <f t="shared" si="5"/>
        <v>1315.7531054262438</v>
      </c>
      <c r="AH76" s="11">
        <v>1372.2194329591102</v>
      </c>
      <c r="AI76" s="58">
        <f t="shared" si="12"/>
        <v>1378.881874488917</v>
      </c>
      <c r="AJ76" s="58">
        <f t="shared" si="6"/>
        <v>1385.5443160187237</v>
      </c>
      <c r="AK76" s="58">
        <f t="shared" si="6"/>
        <v>1392.2067575485307</v>
      </c>
      <c r="AL76" s="58">
        <f t="shared" si="6"/>
        <v>1398.8691990783375</v>
      </c>
      <c r="AM76" s="11">
        <v>1405.5316406081442</v>
      </c>
    </row>
    <row r="77" spans="6:39" x14ac:dyDescent="0.25">
      <c r="F77" s="7" t="s">
        <v>56</v>
      </c>
      <c r="G77" s="17" t="s">
        <v>0</v>
      </c>
      <c r="H77" s="136">
        <v>83</v>
      </c>
      <c r="I77" s="11">
        <v>89.227157141771315</v>
      </c>
      <c r="J77" s="58">
        <f t="shared" si="7"/>
        <v>95.404421866970864</v>
      </c>
      <c r="K77" s="58">
        <f t="shared" si="7"/>
        <v>101.58168659217043</v>
      </c>
      <c r="L77" s="58">
        <f t="shared" si="7"/>
        <v>107.75895131736998</v>
      </c>
      <c r="M77" s="58">
        <f t="shared" si="7"/>
        <v>113.93621604256953</v>
      </c>
      <c r="N77" s="11">
        <v>120.11348076776909</v>
      </c>
      <c r="O77" s="58">
        <f t="shared" si="8"/>
        <v>130.40892197643501</v>
      </c>
      <c r="P77" s="58">
        <f t="shared" si="2"/>
        <v>140.7043631851009</v>
      </c>
      <c r="Q77" s="58">
        <f t="shared" si="2"/>
        <v>150.99980439376682</v>
      </c>
      <c r="R77" s="58">
        <f t="shared" si="2"/>
        <v>161.29524560243271</v>
      </c>
      <c r="S77" s="11">
        <v>171.59068681109864</v>
      </c>
      <c r="T77" s="58">
        <f t="shared" si="9"/>
        <v>183.03006593183855</v>
      </c>
      <c r="U77" s="58">
        <f t="shared" si="3"/>
        <v>194.46944505257844</v>
      </c>
      <c r="V77" s="58">
        <f t="shared" si="3"/>
        <v>205.90882417331835</v>
      </c>
      <c r="W77" s="58">
        <f t="shared" si="3"/>
        <v>217.34820329405824</v>
      </c>
      <c r="X77" s="11">
        <v>228.78758241479815</v>
      </c>
      <c r="Y77" s="58">
        <f t="shared" si="10"/>
        <v>241.37089944761206</v>
      </c>
      <c r="Z77" s="58">
        <f t="shared" si="4"/>
        <v>253.95421648042597</v>
      </c>
      <c r="AA77" s="58">
        <f t="shared" si="4"/>
        <v>266.53753351323985</v>
      </c>
      <c r="AB77" s="58">
        <f t="shared" si="4"/>
        <v>279.12085054605376</v>
      </c>
      <c r="AC77" s="11">
        <v>291.70416757886767</v>
      </c>
      <c r="AD77" s="58">
        <f t="shared" si="11"/>
        <v>305.4314225237556</v>
      </c>
      <c r="AE77" s="58">
        <f t="shared" si="5"/>
        <v>319.15867746864348</v>
      </c>
      <c r="AF77" s="58">
        <f t="shared" si="5"/>
        <v>332.88593241353141</v>
      </c>
      <c r="AG77" s="58">
        <f t="shared" si="5"/>
        <v>346.61318735841928</v>
      </c>
      <c r="AH77" s="11">
        <v>360.34044230330721</v>
      </c>
      <c r="AI77" s="58">
        <f t="shared" si="12"/>
        <v>360.34044230330721</v>
      </c>
      <c r="AJ77" s="58">
        <f t="shared" si="6"/>
        <v>360.34044230330721</v>
      </c>
      <c r="AK77" s="58">
        <f t="shared" si="6"/>
        <v>360.34044230330721</v>
      </c>
      <c r="AL77" s="58">
        <f t="shared" si="6"/>
        <v>360.34044230330721</v>
      </c>
      <c r="AM77" s="11">
        <v>360.34044230330721</v>
      </c>
    </row>
    <row r="78" spans="6:39" x14ac:dyDescent="0.25">
      <c r="F78" s="7" t="s">
        <v>57</v>
      </c>
      <c r="G78" s="17" t="s">
        <v>0</v>
      </c>
      <c r="H78" s="136">
        <v>185</v>
      </c>
      <c r="I78" s="11">
        <v>188.04403906178035</v>
      </c>
      <c r="J78" s="58">
        <f t="shared" si="7"/>
        <v>191.31584177527239</v>
      </c>
      <c r="K78" s="58">
        <f t="shared" si="7"/>
        <v>194.58764448876443</v>
      </c>
      <c r="L78" s="58">
        <f t="shared" si="7"/>
        <v>197.85944720225646</v>
      </c>
      <c r="M78" s="58">
        <f t="shared" si="7"/>
        <v>201.1312499157485</v>
      </c>
      <c r="N78" s="11">
        <v>204.40305262924053</v>
      </c>
      <c r="O78" s="58">
        <f t="shared" si="8"/>
        <v>205.59167108299428</v>
      </c>
      <c r="P78" s="58">
        <f t="shared" si="2"/>
        <v>206.78028953674806</v>
      </c>
      <c r="Q78" s="58">
        <f t="shared" si="2"/>
        <v>207.9689079905018</v>
      </c>
      <c r="R78" s="58">
        <f t="shared" si="2"/>
        <v>209.15752644425558</v>
      </c>
      <c r="S78" s="11">
        <v>210.34614489800933</v>
      </c>
      <c r="T78" s="58">
        <f t="shared" si="9"/>
        <v>211.39035985641942</v>
      </c>
      <c r="U78" s="58">
        <f t="shared" si="3"/>
        <v>212.43457481482949</v>
      </c>
      <c r="V78" s="58">
        <f t="shared" si="3"/>
        <v>213.47878977323958</v>
      </c>
      <c r="W78" s="58">
        <f t="shared" si="3"/>
        <v>214.52300473164965</v>
      </c>
      <c r="X78" s="11">
        <v>215.56721969005974</v>
      </c>
      <c r="Y78" s="58">
        <f t="shared" si="10"/>
        <v>218.84342482647548</v>
      </c>
      <c r="Z78" s="58">
        <f t="shared" si="4"/>
        <v>222.1196299628912</v>
      </c>
      <c r="AA78" s="58">
        <f t="shared" si="4"/>
        <v>225.39583509930694</v>
      </c>
      <c r="AB78" s="58">
        <f t="shared" si="4"/>
        <v>228.67204023572265</v>
      </c>
      <c r="AC78" s="11">
        <v>231.94824537213839</v>
      </c>
      <c r="AD78" s="58">
        <f t="shared" si="11"/>
        <v>235.2244505085541</v>
      </c>
      <c r="AE78" s="58">
        <f t="shared" si="5"/>
        <v>238.50065564496984</v>
      </c>
      <c r="AF78" s="58">
        <f t="shared" si="5"/>
        <v>241.77686078138555</v>
      </c>
      <c r="AG78" s="58">
        <f t="shared" si="5"/>
        <v>245.05306591780129</v>
      </c>
      <c r="AH78" s="11">
        <v>248.329271054217</v>
      </c>
      <c r="AI78" s="58">
        <f t="shared" si="12"/>
        <v>248.329271054217</v>
      </c>
      <c r="AJ78" s="58">
        <f t="shared" si="6"/>
        <v>248.329271054217</v>
      </c>
      <c r="AK78" s="58">
        <f t="shared" si="6"/>
        <v>248.329271054217</v>
      </c>
      <c r="AL78" s="58">
        <f t="shared" si="6"/>
        <v>248.329271054217</v>
      </c>
      <c r="AM78" s="11">
        <v>248.329271054217</v>
      </c>
    </row>
    <row r="79" spans="6:39" x14ac:dyDescent="0.25">
      <c r="F79" s="7" t="s">
        <v>58</v>
      </c>
      <c r="G79" s="17" t="s">
        <v>0</v>
      </c>
      <c r="H79" s="136">
        <v>7</v>
      </c>
      <c r="I79" s="11">
        <v>6.7370000000000001</v>
      </c>
      <c r="J79" s="58">
        <f>($N79-$I79)/5*(J$67-$I$67)+$I79</f>
        <v>6.7370000000000001</v>
      </c>
      <c r="K79" s="58">
        <f t="shared" si="7"/>
        <v>6.7370000000000001</v>
      </c>
      <c r="L79" s="58">
        <f t="shared" si="7"/>
        <v>6.7370000000000001</v>
      </c>
      <c r="M79" s="58">
        <f t="shared" si="7"/>
        <v>6.7370000000000001</v>
      </c>
      <c r="N79" s="11">
        <v>6.7370000000000001</v>
      </c>
      <c r="O79" s="58">
        <f t="shared" si="8"/>
        <v>6.7370000000000001</v>
      </c>
      <c r="P79" s="58">
        <f t="shared" si="2"/>
        <v>6.7370000000000001</v>
      </c>
      <c r="Q79" s="58">
        <f t="shared" si="2"/>
        <v>6.7370000000000001</v>
      </c>
      <c r="R79" s="58">
        <f t="shared" si="2"/>
        <v>6.7370000000000001</v>
      </c>
      <c r="S79" s="11">
        <v>6.7370000000000001</v>
      </c>
      <c r="T79" s="58">
        <f t="shared" si="9"/>
        <v>6.7370000000000001</v>
      </c>
      <c r="U79" s="58">
        <f t="shared" si="3"/>
        <v>6.7370000000000001</v>
      </c>
      <c r="V79" s="58">
        <f t="shared" si="3"/>
        <v>6.7370000000000001</v>
      </c>
      <c r="W79" s="58">
        <f t="shared" si="3"/>
        <v>6.7370000000000001</v>
      </c>
      <c r="X79" s="11">
        <v>6.7370000000000001</v>
      </c>
      <c r="Y79" s="58">
        <f>($AC79-$X79)/5*(Y$67-$X$67)+$X79</f>
        <v>6.7370000000000001</v>
      </c>
      <c r="Z79" s="58">
        <f t="shared" si="4"/>
        <v>6.7370000000000001</v>
      </c>
      <c r="AA79" s="58">
        <f t="shared" si="4"/>
        <v>6.7370000000000001</v>
      </c>
      <c r="AB79" s="58">
        <f t="shared" si="4"/>
        <v>6.7370000000000001</v>
      </c>
      <c r="AC79" s="11">
        <v>6.7370000000000001</v>
      </c>
      <c r="AD79" s="58">
        <f t="shared" si="11"/>
        <v>6.7370000000000001</v>
      </c>
      <c r="AE79" s="58">
        <f t="shared" si="5"/>
        <v>6.7370000000000001</v>
      </c>
      <c r="AF79" s="58">
        <f t="shared" si="5"/>
        <v>6.7370000000000001</v>
      </c>
      <c r="AG79" s="58">
        <f t="shared" si="5"/>
        <v>6.7370000000000001</v>
      </c>
      <c r="AH79" s="11">
        <v>6.7370000000000001</v>
      </c>
      <c r="AI79" s="58">
        <f t="shared" si="12"/>
        <v>6.7370000000000001</v>
      </c>
      <c r="AJ79" s="58">
        <f t="shared" si="6"/>
        <v>6.7370000000000001</v>
      </c>
      <c r="AK79" s="58">
        <f t="shared" si="6"/>
        <v>6.7370000000000001</v>
      </c>
      <c r="AL79" s="58">
        <f t="shared" si="6"/>
        <v>6.7370000000000001</v>
      </c>
      <c r="AM79" s="11">
        <v>6.7370000000000001</v>
      </c>
    </row>
    <row r="80" spans="6:39" x14ac:dyDescent="0.25">
      <c r="H80" s="3"/>
      <c r="I80" s="1"/>
    </row>
    <row r="81" spans="4:34" x14ac:dyDescent="0.25">
      <c r="P81" s="1"/>
      <c r="R81" s="1"/>
      <c r="S81" s="1"/>
      <c r="T81" s="1"/>
      <c r="U81" s="1"/>
      <c r="V81" s="1"/>
      <c r="W81" s="1"/>
      <c r="X81" s="1"/>
      <c r="Y81" s="1"/>
    </row>
    <row r="82" spans="4:34" x14ac:dyDescent="0.25">
      <c r="F82" s="9" t="s">
        <v>60</v>
      </c>
      <c r="P82" s="1"/>
      <c r="R82" s="1"/>
      <c r="S82" s="1"/>
      <c r="T82" s="1"/>
      <c r="U82" s="1"/>
      <c r="V82" s="1"/>
      <c r="W82" s="1"/>
      <c r="X82" s="1"/>
      <c r="Y82" s="1"/>
    </row>
    <row r="83" spans="4:34" x14ac:dyDescent="0.25">
      <c r="H83" s="8">
        <v>2024</v>
      </c>
      <c r="I83" s="8">
        <v>2025</v>
      </c>
      <c r="J83" s="8">
        <v>2026</v>
      </c>
      <c r="K83" s="8">
        <v>2027</v>
      </c>
      <c r="L83" s="8">
        <v>2028</v>
      </c>
      <c r="M83" s="8">
        <v>2029</v>
      </c>
      <c r="N83" s="8">
        <v>2030</v>
      </c>
      <c r="O83" s="8">
        <v>2031</v>
      </c>
      <c r="P83" s="8">
        <v>2032</v>
      </c>
      <c r="Q83" s="8">
        <v>2033</v>
      </c>
      <c r="R83" s="8">
        <v>2034</v>
      </c>
      <c r="S83" s="8">
        <v>2035</v>
      </c>
      <c r="T83" s="8">
        <v>2036</v>
      </c>
      <c r="U83" s="8">
        <v>2037</v>
      </c>
      <c r="V83" s="8">
        <v>2038</v>
      </c>
      <c r="W83" s="8">
        <v>2039</v>
      </c>
      <c r="X83" s="8">
        <v>2040</v>
      </c>
      <c r="Y83" s="8">
        <v>2041</v>
      </c>
      <c r="Z83" s="8">
        <v>2042</v>
      </c>
      <c r="AA83" s="8">
        <v>2043</v>
      </c>
      <c r="AB83" s="8">
        <v>2044</v>
      </c>
      <c r="AC83" s="8">
        <v>2045</v>
      </c>
      <c r="AD83" s="8">
        <v>2046</v>
      </c>
      <c r="AE83" s="8">
        <v>2047</v>
      </c>
      <c r="AF83" s="8">
        <v>2048</v>
      </c>
      <c r="AG83" s="8">
        <v>2049</v>
      </c>
      <c r="AH83" s="8">
        <v>2050</v>
      </c>
    </row>
    <row r="84" spans="4:34" x14ac:dyDescent="0.25">
      <c r="E84" t="s">
        <v>133</v>
      </c>
      <c r="F84" t="s">
        <v>61</v>
      </c>
      <c r="G84" s="17" t="s">
        <v>0</v>
      </c>
      <c r="H84" s="136">
        <v>84</v>
      </c>
      <c r="I84" s="1">
        <v>99.692181614190829</v>
      </c>
      <c r="J84" s="58">
        <f>($N84-$I84)/5*(J$83-$I$83)+$I84</f>
        <v>115.6825554536512</v>
      </c>
      <c r="K84" s="58">
        <f t="shared" ref="K84:M90" si="13">($N84-$I84)/5*(K$83-$I$83)+$I84</f>
        <v>131.67292929311157</v>
      </c>
      <c r="L84" s="58">
        <f t="shared" si="13"/>
        <v>147.66330313257194</v>
      </c>
      <c r="M84" s="58">
        <f t="shared" si="13"/>
        <v>163.65367697203232</v>
      </c>
      <c r="N84" s="1">
        <v>179.64405081149269</v>
      </c>
      <c r="O84" s="58">
        <f>($S84-$N84)/5*(O$83-$N$83)+$N84</f>
        <v>194.99306302106211</v>
      </c>
      <c r="P84" s="58">
        <f t="shared" ref="P84:R90" si="14">($S84-$N84)/5*(P$83-$N$83)+$N84</f>
        <v>210.34207523063154</v>
      </c>
      <c r="Q84" s="58">
        <f t="shared" si="14"/>
        <v>225.69108744020093</v>
      </c>
      <c r="R84" s="58">
        <f t="shared" si="14"/>
        <v>241.04009964977035</v>
      </c>
      <c r="S84" s="1">
        <v>256.38911185933978</v>
      </c>
      <c r="T84" s="58">
        <f>($X84-$S84)/5*(T$83-$S$83)+$S84</f>
        <v>264.1458036900807</v>
      </c>
      <c r="U84" s="58">
        <f t="shared" ref="U84:W90" si="15">($X84-$S84)/5*(U$83-$S$83)+$S84</f>
        <v>271.90249552082162</v>
      </c>
      <c r="V84" s="58">
        <f t="shared" si="15"/>
        <v>279.65918735156248</v>
      </c>
      <c r="W84" s="58">
        <f t="shared" si="15"/>
        <v>287.4158791823034</v>
      </c>
      <c r="X84" s="1">
        <v>295.17257101304432</v>
      </c>
      <c r="Y84" s="58">
        <f>($AC84-$X84)/5*(Y$83-$X$83)+$X84</f>
        <v>295.46416886133505</v>
      </c>
      <c r="Z84" s="58">
        <f t="shared" ref="Z84:AB90" si="16">($AC84-$X84)/5*(Z$83-$X$83)+$X84</f>
        <v>295.75576670962579</v>
      </c>
      <c r="AA84" s="58">
        <f t="shared" si="16"/>
        <v>296.04736455791647</v>
      </c>
      <c r="AB84" s="58">
        <f t="shared" si="16"/>
        <v>296.3389624062072</v>
      </c>
      <c r="AC84" s="1">
        <v>296.63056025449794</v>
      </c>
      <c r="AD84" s="58">
        <f>($AH84-$AC84)/5*(AD$83-$AC$83)+$AC84</f>
        <v>294.67617643389605</v>
      </c>
      <c r="AE84" s="58">
        <f t="shared" ref="AE84:AG90" si="17">($AH84-$AC84)/5*(AE$83-$AC$83)+$AC84</f>
        <v>292.72179261329416</v>
      </c>
      <c r="AF84" s="58">
        <f t="shared" si="17"/>
        <v>290.76740879269232</v>
      </c>
      <c r="AG84" s="58">
        <f t="shared" si="17"/>
        <v>288.81302497209043</v>
      </c>
      <c r="AH84" s="1">
        <v>286.85864115148854</v>
      </c>
    </row>
    <row r="85" spans="4:34" x14ac:dyDescent="0.25">
      <c r="E85" t="s">
        <v>133</v>
      </c>
      <c r="F85" t="s">
        <v>62</v>
      </c>
      <c r="G85" s="17" t="s">
        <v>0</v>
      </c>
      <c r="H85" s="136">
        <v>102</v>
      </c>
      <c r="I85" s="1">
        <v>113.40619502600107</v>
      </c>
      <c r="J85" s="58">
        <f t="shared" ref="J85:J90" si="18">($N85-$I85)/5*(J$83-$I$83)+$I85</f>
        <v>123.55910799212387</v>
      </c>
      <c r="K85" s="58">
        <f t="shared" si="13"/>
        <v>133.71202095824668</v>
      </c>
      <c r="L85" s="58">
        <f t="shared" si="13"/>
        <v>143.86493392436947</v>
      </c>
      <c r="M85" s="58">
        <f t="shared" si="13"/>
        <v>154.01784689049225</v>
      </c>
      <c r="N85" s="1">
        <v>164.17075985661506</v>
      </c>
      <c r="O85" s="58">
        <f t="shared" ref="O85:O90" si="19">($S85-$N85)/5*(O$83-$N$83)+$N85</f>
        <v>171.84344499216522</v>
      </c>
      <c r="P85" s="58">
        <f t="shared" si="14"/>
        <v>179.51613012771534</v>
      </c>
      <c r="Q85" s="58">
        <f t="shared" si="14"/>
        <v>187.1888152632655</v>
      </c>
      <c r="R85" s="58">
        <f t="shared" si="14"/>
        <v>194.86150039881562</v>
      </c>
      <c r="S85" s="1">
        <v>202.53418553436578</v>
      </c>
      <c r="T85" s="58">
        <f t="shared" ref="T85:T90" si="20">($X85-$S85)/5*(T$83-$S$83)+$S85</f>
        <v>206.57925617223049</v>
      </c>
      <c r="U85" s="58">
        <f t="shared" si="15"/>
        <v>210.6243268100952</v>
      </c>
      <c r="V85" s="58">
        <f t="shared" si="15"/>
        <v>214.66939744795988</v>
      </c>
      <c r="W85" s="58">
        <f t="shared" si="15"/>
        <v>218.71446808582459</v>
      </c>
      <c r="X85" s="1">
        <v>222.7595387236893</v>
      </c>
      <c r="Y85" s="58">
        <f t="shared" ref="Y85:Y90" si="21">($AC85-$X85)/5*(Y$83-$X$83)+$X85</f>
        <v>222.92754152745249</v>
      </c>
      <c r="Z85" s="58">
        <f t="shared" si="16"/>
        <v>223.09554433121565</v>
      </c>
      <c r="AA85" s="58">
        <f t="shared" si="16"/>
        <v>223.26354713497884</v>
      </c>
      <c r="AB85" s="58">
        <f t="shared" si="16"/>
        <v>223.43154993874199</v>
      </c>
      <c r="AC85" s="1">
        <v>223.59955274250518</v>
      </c>
      <c r="AD85" s="58">
        <f t="shared" ref="AD85:AD90" si="22">($AH85-$AC85)/5*(AD$83-$AC$83)+$AC85</f>
        <v>222.16254495334695</v>
      </c>
      <c r="AE85" s="58">
        <f t="shared" si="17"/>
        <v>220.72553716418872</v>
      </c>
      <c r="AF85" s="58">
        <f t="shared" si="17"/>
        <v>219.28852937503052</v>
      </c>
      <c r="AG85" s="58">
        <f t="shared" si="17"/>
        <v>217.85152158587229</v>
      </c>
      <c r="AH85" s="1">
        <v>216.41451379671406</v>
      </c>
    </row>
    <row r="86" spans="4:34" x14ac:dyDescent="0.25">
      <c r="E86" t="s">
        <v>132</v>
      </c>
      <c r="F86" t="s">
        <v>63</v>
      </c>
      <c r="G86" s="17" t="s">
        <v>0</v>
      </c>
      <c r="H86" s="136">
        <v>915</v>
      </c>
      <c r="I86" s="1">
        <v>975.46309938553634</v>
      </c>
      <c r="J86" s="58">
        <f t="shared" si="18"/>
        <v>1034.8943097949609</v>
      </c>
      <c r="K86" s="58">
        <f t="shared" si="13"/>
        <v>1094.3255202043856</v>
      </c>
      <c r="L86" s="58">
        <f t="shared" si="13"/>
        <v>1153.7567306138103</v>
      </c>
      <c r="M86" s="58">
        <f t="shared" si="13"/>
        <v>1213.187941023235</v>
      </c>
      <c r="N86" s="1">
        <v>1272.6191514326597</v>
      </c>
      <c r="O86" s="58">
        <f t="shared" si="19"/>
        <v>1305.2803326918636</v>
      </c>
      <c r="P86" s="58">
        <f t="shared" si="14"/>
        <v>1337.9415139510672</v>
      </c>
      <c r="Q86" s="58">
        <f t="shared" si="14"/>
        <v>1370.6026952102711</v>
      </c>
      <c r="R86" s="58">
        <f t="shared" si="14"/>
        <v>1403.2638764694748</v>
      </c>
      <c r="S86" s="1">
        <v>1435.9250577286787</v>
      </c>
      <c r="T86" s="58">
        <f t="shared" si="20"/>
        <v>1444.2612586596611</v>
      </c>
      <c r="U86" s="58">
        <f t="shared" si="15"/>
        <v>1452.5974595906434</v>
      </c>
      <c r="V86" s="58">
        <f t="shared" si="15"/>
        <v>1460.9336605216258</v>
      </c>
      <c r="W86" s="58">
        <f t="shared" si="15"/>
        <v>1469.2698614526082</v>
      </c>
      <c r="X86" s="1">
        <v>1477.6060623835906</v>
      </c>
      <c r="Y86" s="58">
        <f t="shared" si="21"/>
        <v>1467.8740854080497</v>
      </c>
      <c r="Z86" s="58">
        <f t="shared" si="16"/>
        <v>1458.1421084325091</v>
      </c>
      <c r="AA86" s="58">
        <f t="shared" si="16"/>
        <v>1448.4101314569682</v>
      </c>
      <c r="AB86" s="58">
        <f t="shared" si="16"/>
        <v>1438.6781544814276</v>
      </c>
      <c r="AC86" s="1">
        <v>1428.9461775058867</v>
      </c>
      <c r="AD86" s="58">
        <f t="shared" si="22"/>
        <v>1413.2086202152325</v>
      </c>
      <c r="AE86" s="58">
        <f t="shared" si="17"/>
        <v>1397.4710629245783</v>
      </c>
      <c r="AF86" s="58">
        <f t="shared" si="17"/>
        <v>1381.7335056339243</v>
      </c>
      <c r="AG86" s="58">
        <f t="shared" si="17"/>
        <v>1365.9959483432701</v>
      </c>
      <c r="AH86" s="1">
        <v>1350.2583910526159</v>
      </c>
    </row>
    <row r="87" spans="4:34" x14ac:dyDescent="0.25">
      <c r="E87" t="s">
        <v>131</v>
      </c>
      <c r="F87" t="s">
        <v>64</v>
      </c>
      <c r="G87" s="17" t="s">
        <v>0</v>
      </c>
      <c r="H87" s="136">
        <v>143</v>
      </c>
      <c r="I87" s="1">
        <v>142.58865800252516</v>
      </c>
      <c r="J87" s="58">
        <f t="shared" si="18"/>
        <v>142.38503628367502</v>
      </c>
      <c r="K87" s="58">
        <f t="shared" si="13"/>
        <v>142.18141456482488</v>
      </c>
      <c r="L87" s="58">
        <f t="shared" si="13"/>
        <v>141.9777928459747</v>
      </c>
      <c r="M87" s="58">
        <f t="shared" si="13"/>
        <v>141.77417112712456</v>
      </c>
      <c r="N87" s="1">
        <v>141.57054940827442</v>
      </c>
      <c r="O87" s="58">
        <f t="shared" si="19"/>
        <v>136.43939657174951</v>
      </c>
      <c r="P87" s="58">
        <f t="shared" si="14"/>
        <v>131.30824373522464</v>
      </c>
      <c r="Q87" s="58">
        <f t="shared" si="14"/>
        <v>126.17709089869975</v>
      </c>
      <c r="R87" s="58">
        <f t="shared" si="14"/>
        <v>121.04593806217486</v>
      </c>
      <c r="S87" s="1">
        <v>115.91478522564996</v>
      </c>
      <c r="T87" s="58">
        <f t="shared" si="20"/>
        <v>105.72756733568067</v>
      </c>
      <c r="U87" s="58">
        <f t="shared" si="15"/>
        <v>95.540349445711399</v>
      </c>
      <c r="V87" s="58">
        <f t="shared" si="15"/>
        <v>85.35313155574211</v>
      </c>
      <c r="W87" s="58">
        <f t="shared" si="15"/>
        <v>75.16591366577282</v>
      </c>
      <c r="X87" s="1">
        <v>64.97869577580353</v>
      </c>
      <c r="Y87" s="58">
        <f t="shared" si="21"/>
        <v>62.857793819394217</v>
      </c>
      <c r="Z87" s="58">
        <f t="shared" si="16"/>
        <v>60.736891862984912</v>
      </c>
      <c r="AA87" s="58">
        <f t="shared" si="16"/>
        <v>58.615989906575599</v>
      </c>
      <c r="AB87" s="58">
        <f t="shared" si="16"/>
        <v>56.495087950166294</v>
      </c>
      <c r="AC87" s="1">
        <v>54.374185993756981</v>
      </c>
      <c r="AD87" s="58">
        <f t="shared" si="22"/>
        <v>54.231648565299515</v>
      </c>
      <c r="AE87" s="58">
        <f t="shared" si="17"/>
        <v>54.08911113684205</v>
      </c>
      <c r="AF87" s="58">
        <f t="shared" si="17"/>
        <v>53.946573708384591</v>
      </c>
      <c r="AG87" s="58">
        <f t="shared" si="17"/>
        <v>53.804036279927125</v>
      </c>
      <c r="AH87" s="1">
        <v>53.661498851469659</v>
      </c>
    </row>
    <row r="88" spans="4:34" x14ac:dyDescent="0.25">
      <c r="F88" t="s">
        <v>134</v>
      </c>
      <c r="G88" s="17" t="s">
        <v>0</v>
      </c>
      <c r="H88" s="134">
        <f>SUM(H84:H87)</f>
        <v>1244</v>
      </c>
      <c r="I88" s="5">
        <v>1331.1501340282534</v>
      </c>
      <c r="J88" s="58">
        <f t="shared" si="18"/>
        <v>1416.5210095244111</v>
      </c>
      <c r="K88" s="58">
        <f t="shared" si="13"/>
        <v>1501.8918850205687</v>
      </c>
      <c r="L88" s="58">
        <f t="shared" si="13"/>
        <v>1587.2627605167263</v>
      </c>
      <c r="M88" s="58">
        <f t="shared" si="13"/>
        <v>1672.6336360128842</v>
      </c>
      <c r="N88" s="5">
        <v>1758.0045115090418</v>
      </c>
      <c r="O88" s="58">
        <f t="shared" si="19"/>
        <v>1808.5562372768402</v>
      </c>
      <c r="P88" s="58">
        <f t="shared" si="14"/>
        <v>1859.1079630446386</v>
      </c>
      <c r="Q88" s="58">
        <f t="shared" si="14"/>
        <v>1909.6596888124373</v>
      </c>
      <c r="R88" s="58">
        <f t="shared" si="14"/>
        <v>1960.2114145802357</v>
      </c>
      <c r="S88" s="5">
        <v>2010.7631403480341</v>
      </c>
      <c r="T88" s="58">
        <f t="shared" si="20"/>
        <v>2020.7138858576527</v>
      </c>
      <c r="U88" s="58">
        <f t="shared" si="15"/>
        <v>2030.6646313672716</v>
      </c>
      <c r="V88" s="58">
        <f t="shared" si="15"/>
        <v>2040.6153768768902</v>
      </c>
      <c r="W88" s="58">
        <f t="shared" si="15"/>
        <v>2050.5661223865091</v>
      </c>
      <c r="X88" s="5">
        <v>2060.5168678961277</v>
      </c>
      <c r="Y88" s="58">
        <f t="shared" si="21"/>
        <v>2049.1235896162316</v>
      </c>
      <c r="Z88" s="58">
        <f t="shared" si="16"/>
        <v>2037.7303113363353</v>
      </c>
      <c r="AA88" s="58">
        <f t="shared" si="16"/>
        <v>2026.3370330564392</v>
      </c>
      <c r="AB88" s="58">
        <f t="shared" si="16"/>
        <v>2014.9437547765428</v>
      </c>
      <c r="AC88" s="5">
        <v>2003.5504764966468</v>
      </c>
      <c r="AD88" s="58">
        <f t="shared" si="22"/>
        <v>1984.278990167775</v>
      </c>
      <c r="AE88" s="58">
        <f t="shared" si="17"/>
        <v>1965.0075038389034</v>
      </c>
      <c r="AF88" s="58">
        <f t="shared" si="17"/>
        <v>1945.7360175100316</v>
      </c>
      <c r="AG88" s="58">
        <f t="shared" si="17"/>
        <v>1926.4645311811601</v>
      </c>
      <c r="AH88" s="5">
        <v>1907.1930448522883</v>
      </c>
    </row>
    <row r="89" spans="4:34" x14ac:dyDescent="0.25">
      <c r="F89" t="s">
        <v>135</v>
      </c>
      <c r="G89" s="17" t="s">
        <v>0</v>
      </c>
      <c r="H89" s="5">
        <f>H84+H85</f>
        <v>186</v>
      </c>
      <c r="I89" s="5">
        <f>I84+I85</f>
        <v>213.0983766401919</v>
      </c>
      <c r="J89" s="5">
        <f t="shared" ref="J89:AH89" si="23">J84+J85</f>
        <v>239.24166344577509</v>
      </c>
      <c r="K89" s="5">
        <f t="shared" si="23"/>
        <v>265.38495025135825</v>
      </c>
      <c r="L89" s="5">
        <f t="shared" si="23"/>
        <v>291.52823705694141</v>
      </c>
      <c r="M89" s="5">
        <f t="shared" si="23"/>
        <v>317.67152386252457</v>
      </c>
      <c r="N89" s="5">
        <f t="shared" si="23"/>
        <v>343.81481066810773</v>
      </c>
      <c r="O89" s="5">
        <f t="shared" si="23"/>
        <v>366.83650801322733</v>
      </c>
      <c r="P89" s="5">
        <f t="shared" si="23"/>
        <v>389.85820535834688</v>
      </c>
      <c r="Q89" s="5">
        <f t="shared" si="23"/>
        <v>412.87990270346643</v>
      </c>
      <c r="R89" s="5">
        <f t="shared" si="23"/>
        <v>435.90160004858598</v>
      </c>
      <c r="S89" s="5">
        <f t="shared" si="23"/>
        <v>458.92329739370552</v>
      </c>
      <c r="T89" s="5">
        <f t="shared" si="23"/>
        <v>470.72505986231118</v>
      </c>
      <c r="U89" s="5">
        <f t="shared" si="23"/>
        <v>482.52682233091684</v>
      </c>
      <c r="V89" s="5">
        <f t="shared" si="23"/>
        <v>494.32858479952233</v>
      </c>
      <c r="W89" s="5">
        <f t="shared" si="23"/>
        <v>506.13034726812799</v>
      </c>
      <c r="X89" s="5">
        <f t="shared" si="23"/>
        <v>517.93210973673365</v>
      </c>
      <c r="Y89" s="5">
        <f t="shared" si="23"/>
        <v>518.39171038878749</v>
      </c>
      <c r="Z89" s="5">
        <f t="shared" si="23"/>
        <v>518.85131104084144</v>
      </c>
      <c r="AA89" s="5">
        <f t="shared" si="23"/>
        <v>519.31091169289527</v>
      </c>
      <c r="AB89" s="5">
        <f t="shared" si="23"/>
        <v>519.77051234494922</v>
      </c>
      <c r="AC89" s="5">
        <f t="shared" si="23"/>
        <v>520.23011299700306</v>
      </c>
      <c r="AD89" s="5">
        <f t="shared" si="23"/>
        <v>516.83872138724303</v>
      </c>
      <c r="AE89" s="5">
        <f t="shared" si="23"/>
        <v>513.44732977748288</v>
      </c>
      <c r="AF89" s="5">
        <f t="shared" si="23"/>
        <v>510.05593816772284</v>
      </c>
      <c r="AG89" s="5">
        <f t="shared" si="23"/>
        <v>506.66454655796269</v>
      </c>
      <c r="AH89" s="5">
        <f t="shared" si="23"/>
        <v>503.2731549482026</v>
      </c>
    </row>
    <row r="90" spans="4:34" x14ac:dyDescent="0.25">
      <c r="F90" s="15" t="s">
        <v>65</v>
      </c>
      <c r="G90" s="16" t="s">
        <v>0</v>
      </c>
      <c r="H90" s="135">
        <v>66</v>
      </c>
      <c r="I90" s="1">
        <v>71.39198322524382</v>
      </c>
      <c r="J90" s="58">
        <f t="shared" si="18"/>
        <v>75.834864921103076</v>
      </c>
      <c r="K90" s="58">
        <f t="shared" si="13"/>
        <v>80.277746616962332</v>
      </c>
      <c r="L90" s="58">
        <f t="shared" si="13"/>
        <v>84.720628312821589</v>
      </c>
      <c r="M90" s="58">
        <f t="shared" si="13"/>
        <v>89.163510008680831</v>
      </c>
      <c r="N90" s="1">
        <v>93.606391704540087</v>
      </c>
      <c r="O90" s="58">
        <f t="shared" si="19"/>
        <v>95.729965532510676</v>
      </c>
      <c r="P90" s="58">
        <f t="shared" si="14"/>
        <v>97.853539360481264</v>
      </c>
      <c r="Q90" s="58">
        <f t="shared" si="14"/>
        <v>99.977113188451838</v>
      </c>
      <c r="R90" s="58">
        <f t="shared" si="14"/>
        <v>102.10068701642243</v>
      </c>
      <c r="S90" s="1">
        <v>104.22426084439302</v>
      </c>
      <c r="T90" s="58">
        <f t="shared" si="20"/>
        <v>105.49393236776736</v>
      </c>
      <c r="U90" s="58">
        <f t="shared" si="15"/>
        <v>106.7636038911417</v>
      </c>
      <c r="V90" s="58">
        <f t="shared" si="15"/>
        <v>108.03327541451603</v>
      </c>
      <c r="W90" s="58">
        <f t="shared" si="15"/>
        <v>109.30294693789037</v>
      </c>
      <c r="X90" s="1">
        <v>110.57261846126471</v>
      </c>
      <c r="Y90" s="58">
        <f t="shared" si="21"/>
        <v>109.4795757440174</v>
      </c>
      <c r="Z90" s="58">
        <f t="shared" si="16"/>
        <v>108.38653302677008</v>
      </c>
      <c r="AA90" s="58">
        <f t="shared" si="16"/>
        <v>107.29349030952277</v>
      </c>
      <c r="AB90" s="58">
        <f t="shared" si="16"/>
        <v>106.20044759227545</v>
      </c>
      <c r="AC90" s="1">
        <v>105.10740487502814</v>
      </c>
      <c r="AD90" s="58">
        <f t="shared" si="22"/>
        <v>103.1403935952398</v>
      </c>
      <c r="AE90" s="58">
        <f t="shared" si="17"/>
        <v>101.17338231545146</v>
      </c>
      <c r="AF90" s="58">
        <f t="shared" si="17"/>
        <v>99.206371035663125</v>
      </c>
      <c r="AG90" s="58">
        <f t="shared" si="17"/>
        <v>97.239359755874787</v>
      </c>
      <c r="AH90" s="1">
        <v>95.272348476086449</v>
      </c>
    </row>
    <row r="95" spans="4:34" x14ac:dyDescent="0.2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BE7B0CAABA43AED742E598976A4A" ma:contentTypeVersion="19" ma:contentTypeDescription="Create a new document." ma:contentTypeScope="" ma:versionID="5768611ea62c0e1bf83d4498f2411bf5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5936fe5d9f34e1640289d11b59618ac6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B294A1-D573-485F-8C4B-BEEDAC9CE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3AA742-FB80-4044-91C5-51BC06E41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9c1d4-cef5-4d42-90b0-1acbf86e465b"/>
    <ds:schemaRef ds:uri="df635b4a-7af1-4a5e-a23a-fe7c9242e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8478EF-E1D1-4336-B918-CCA78F5146EC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RabaEE</vt:lpstr>
      <vt:lpstr>Razprsena_proizvodnja_OVE</vt:lpstr>
      <vt:lpstr>Razprsena_proizvodnja_SPTE</vt:lpstr>
      <vt:lpstr>Hranilniki</vt:lpstr>
      <vt:lpstr>PodatkiONapravah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matjazc</dc:creator>
  <cp:lastModifiedBy>DOLINAR, TOMAŽ</cp:lastModifiedBy>
  <dcterms:created xsi:type="dcterms:W3CDTF">2023-08-16T10:36:45Z</dcterms:created>
  <dcterms:modified xsi:type="dcterms:W3CDTF">2025-07-10T14:42:00Z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