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8" windowWidth="20112" windowHeight="7992" activeTab="3"/>
  </bookViews>
  <sheets>
    <sheet name="Sheet1" sheetId="1" r:id="rId1"/>
    <sheet name="Sheet3" sheetId="3" r:id="rId2"/>
    <sheet name="Sheet2" sheetId="4" r:id="rId3"/>
    <sheet name="Tempo" sheetId="5" r:id="rId4"/>
  </sheets>
  <calcPr calcId="114210"/>
</workbook>
</file>

<file path=xl/calcChain.xml><?xml version="1.0" encoding="utf-8"?>
<calcChain xmlns="http://schemas.openxmlformats.org/spreadsheetml/2006/main">
  <c r="K19" i="5"/>
  <c r="K18"/>
  <c r="N47" i="1"/>
  <c r="L12" i="5"/>
  <c r="K12"/>
  <c r="A19"/>
  <c r="A18"/>
  <c r="Q101" i="1"/>
  <c r="Q87"/>
  <c r="Q88"/>
  <c r="Q89"/>
  <c r="Q90"/>
  <c r="Q91"/>
  <c r="Q92"/>
  <c r="Q93"/>
  <c r="Q94"/>
  <c r="Q95"/>
  <c r="Q96"/>
  <c r="Q97"/>
  <c r="Q98"/>
  <c r="Q99"/>
  <c r="Q100"/>
  <c r="Q81"/>
  <c r="Q82"/>
  <c r="Q83"/>
  <c r="Q84"/>
  <c r="Q85"/>
  <c r="Q86"/>
  <c r="Q80"/>
  <c r="Q70"/>
  <c r="Q69"/>
  <c r="Q68"/>
  <c r="A12" i="5"/>
  <c r="A10"/>
  <c r="B10"/>
  <c r="C10"/>
  <c r="D10"/>
  <c r="E10"/>
  <c r="F10"/>
  <c r="G10"/>
  <c r="H10"/>
  <c r="I10"/>
  <c r="J10"/>
  <c r="K10"/>
  <c r="L10"/>
  <c r="L11"/>
  <c r="Q21" i="1"/>
  <c r="Q20"/>
  <c r="Q18"/>
  <c r="Q17"/>
  <c r="Q16"/>
  <c r="Q15"/>
  <c r="Q14"/>
  <c r="Q13"/>
  <c r="Q12"/>
  <c r="Q11"/>
  <c r="Q10"/>
  <c r="Q9"/>
  <c r="Q8"/>
  <c r="Q7"/>
  <c r="Q6"/>
  <c r="Q5"/>
  <c r="I16" i="4"/>
  <c r="M13"/>
  <c r="M10"/>
  <c r="I23"/>
  <c r="I5"/>
  <c r="I34"/>
  <c r="I33"/>
  <c r="I28"/>
  <c r="I27"/>
  <c r="I22"/>
  <c r="I21"/>
  <c r="I15"/>
  <c r="I10"/>
  <c r="I9"/>
  <c r="I4"/>
  <c r="I3"/>
  <c r="Q67" i="1"/>
  <c r="Q64"/>
  <c r="Q61"/>
  <c r="Q55"/>
  <c r="Q52"/>
  <c r="Q57"/>
  <c r="Q66"/>
  <c r="Q51"/>
  <c r="Q60"/>
  <c r="Q19"/>
  <c r="Q63"/>
  <c r="Q54"/>
  <c r="Q4"/>
  <c r="J4"/>
  <c r="I4"/>
  <c r="I2" i="3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2"/>
  <c r="I80" i="1"/>
  <c r="J3"/>
  <c r="J1"/>
  <c r="I1"/>
  <c r="I3"/>
  <c r="J8"/>
  <c r="D44" i="3"/>
  <c r="E44"/>
  <c r="E43"/>
  <c r="D43"/>
  <c r="E42"/>
  <c r="D42"/>
  <c r="E41"/>
  <c r="D41"/>
  <c r="E40"/>
  <c r="D40"/>
  <c r="E39"/>
  <c r="D39"/>
  <c r="E38"/>
  <c r="D38"/>
  <c r="E37"/>
  <c r="D37"/>
  <c r="E36"/>
  <c r="D36"/>
  <c r="E35"/>
  <c r="D35"/>
  <c r="E34"/>
  <c r="D34"/>
  <c r="E33"/>
  <c r="D33"/>
  <c r="E32"/>
  <c r="D32"/>
  <c r="E31"/>
  <c r="D31"/>
  <c r="E30"/>
  <c r="D30"/>
  <c r="E29"/>
  <c r="D29"/>
  <c r="E28"/>
  <c r="D28"/>
  <c r="E27"/>
  <c r="D27"/>
  <c r="E26"/>
  <c r="D26"/>
  <c r="E25"/>
  <c r="D25"/>
  <c r="E24"/>
  <c r="D24"/>
  <c r="E23"/>
  <c r="D23"/>
  <c r="E22"/>
  <c r="D22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E12"/>
  <c r="D12"/>
  <c r="E11"/>
  <c r="D11"/>
  <c r="E10"/>
  <c r="D10"/>
  <c r="E9"/>
  <c r="D9"/>
  <c r="E8"/>
  <c r="D8"/>
  <c r="E7"/>
  <c r="D7"/>
  <c r="E6"/>
  <c r="D6"/>
  <c r="E5"/>
  <c r="D5"/>
  <c r="E4"/>
  <c r="D4"/>
  <c r="E3"/>
  <c r="D3"/>
  <c r="E2"/>
  <c r="D2"/>
  <c r="J76" i="1"/>
  <c r="J75"/>
  <c r="J74"/>
  <c r="J73"/>
  <c r="J72"/>
  <c r="J71"/>
  <c r="I76"/>
  <c r="I75"/>
  <c r="I74"/>
  <c r="I73"/>
  <c r="I72"/>
  <c r="I71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J9"/>
  <c r="J10"/>
  <c r="J11"/>
  <c r="J12"/>
  <c r="J13"/>
  <c r="J14"/>
  <c r="J15"/>
  <c r="J16"/>
  <c r="J17"/>
  <c r="J18"/>
  <c r="J20"/>
  <c r="I9"/>
  <c r="I10"/>
  <c r="I11"/>
  <c r="I12"/>
  <c r="I13"/>
  <c r="I14"/>
  <c r="I15"/>
  <c r="I16"/>
  <c r="I17"/>
  <c r="I18"/>
  <c r="I20"/>
  <c r="I8"/>
  <c r="J50"/>
  <c r="I50"/>
  <c r="J5"/>
  <c r="J6"/>
  <c r="I5"/>
  <c r="I6"/>
</calcChain>
</file>

<file path=xl/sharedStrings.xml><?xml version="1.0" encoding="utf-8"?>
<sst xmlns="http://schemas.openxmlformats.org/spreadsheetml/2006/main" count="391" uniqueCount="149">
  <si>
    <t>var1</t>
  </si>
  <si>
    <t>var2</t>
  </si>
  <si>
    <t>med.theta1</t>
  </si>
  <si>
    <t>med.theta2</t>
  </si>
  <si>
    <t>neff</t>
  </si>
  <si>
    <t>tx aceitacao</t>
  </si>
  <si>
    <t>Bergm_Bergm_2thetas_Bergm_50_2015_11_17 10_04_23</t>
  </si>
  <si>
    <t>n iteracoes</t>
  </si>
  <si>
    <t>arquivo</t>
  </si>
  <si>
    <t>Bergm_Bergm_2thetas_Bergm_50_2015_11_22 15_28_46</t>
  </si>
  <si>
    <t>Bergm_Bergm_2thetas_Bergm_50_2015_11_22 19_42_30</t>
  </si>
  <si>
    <t>Bergm_Bergm_2thetas_Bergm_50_2015_11_23 08_02_46</t>
  </si>
  <si>
    <t>Bergm_Bergm_2thetas_Bergm_50_2015_11_23 11_47_22</t>
  </si>
  <si>
    <t>Bergm_Bergm_2thetas_Bergm_50_2015_11_23 18_14_28</t>
  </si>
  <si>
    <t>simulate2 _ABC_sequencial_2thetas_Lenormand_50_2015_11_24 17_20_02</t>
  </si>
  <si>
    <t>alpha</t>
  </si>
  <si>
    <t>p_acc_min</t>
  </si>
  <si>
    <t>simulate 2_ABC_sequencial_2thetas_Lenormand_50_2015_11_24 21_50_46</t>
  </si>
  <si>
    <t>simulate2 _ABC_sequencial_2thetas_Lenormand_50_2015_11_24 21_00_40</t>
  </si>
  <si>
    <t>simulate_ABC_sequencial_2thetas_Lenormand_50_2015_11_24 22_52_03</t>
  </si>
  <si>
    <t>simulate 8_ABC_sequencial_2thetas_Lenormand_50_2015_11_25 11_38_18</t>
  </si>
  <si>
    <t>optimize_ABC_sequencial_2thetas_Lenormand_50_2015_11_25 14_29_21</t>
  </si>
  <si>
    <t>Bergm_Bergm_2thetas_Bergm_50_2015_11_30 13_25_07</t>
  </si>
  <si>
    <t>Bergm _Bergm_2thetas_Bergm_50_2015_11_30 23_02_35</t>
  </si>
  <si>
    <t>Bergm_Bergm_2thetas_Bergm_50_2015_12_01 07_56_58</t>
  </si>
  <si>
    <t>Bergm_Bergm_2thetas_Bergm_50_2015_12_01 12_01_14</t>
  </si>
  <si>
    <t>Bergm _Bergm_2thetas_Bergm_50_2015_12_01 15_36_48</t>
  </si>
  <si>
    <t>Bergm _Bergm_2thetas_Bergm_50_2015_12_01 19_48_22</t>
  </si>
  <si>
    <t>Bergm _Bergm_2thetas_Bergm_50_2015_12_01 22_48_53</t>
  </si>
  <si>
    <t>Bergm _Bergm_2thetas_Bergm_50_2015_12_02 10_04_11</t>
  </si>
  <si>
    <t>Bergm _Bergm_2thetas_Bergm_50_2015_12_02 12_24_16</t>
  </si>
  <si>
    <t>Bergm_Bergm_2thetas_Bergm_50_2015_12_02 15_18_08</t>
  </si>
  <si>
    <t>Bergm _Bergm_2thetas_Bergm_50_2015_12_02 17_50_48</t>
  </si>
  <si>
    <t>Bergm _Bergm_2thetas_Bergm_50_2015_12_02 23_05_05</t>
  </si>
  <si>
    <t>Bergm_Bergm_2thetas_Bergm_50_2015_12_03 09_49_12</t>
  </si>
  <si>
    <t>Bergm _Bergm_2thetas_Bergm_50_2015_12_03 13_50_07</t>
  </si>
  <si>
    <t>Bergm _Bergm_2thetas_Bergm_50_2015_12_03 16_25_24</t>
  </si>
  <si>
    <t>Bergm _Bergm_2thetas_Bergm_50_2015_12_09 21_42_55.log</t>
  </si>
  <si>
    <t>Bergm _Bergm_2thetas_Bergm_50_2015_12_09 16_59_50.log</t>
  </si>
  <si>
    <t>Bergm _Bergm_2thetas_Bergm_50_2015_12_09 23_34_02.log</t>
  </si>
  <si>
    <t>Bergm _Bergm_2thetas_Bergm_50_2015_12_10 08_26_34.log</t>
  </si>
  <si>
    <t>Bergm _Bergm_2thetas_Bergm_50_2015_12_10 10_35_48.log</t>
  </si>
  <si>
    <t>Bergm _Bergm_2thetas_Bergm_50_2015_12_10 13_50_07.log</t>
  </si>
  <si>
    <t>Bergm _Bergm_2thetas_Bergm_50_2015_12_10 15_59_07.log</t>
  </si>
  <si>
    <t>Bergm _Bergm_2thetas_Bergm_50_2015_12_10 18_24_38.log</t>
  </si>
  <si>
    <t>Bergm _Bergm_2thetas_Bergm_50_2015_12_11 10_11_58.log</t>
  </si>
  <si>
    <t>Bergm _Bergm_2thetas_Bergm_50_2015_12_11 13_39_26.log</t>
  </si>
  <si>
    <t>gamma</t>
  </si>
  <si>
    <t>Bergm _Bergm_2thetas_Bergm_50_2015_12_11 16_47_33.log</t>
  </si>
  <si>
    <t>Bergm _Bergm_2thetas_Bergm_50_2015_12_11 22_14_19.log</t>
  </si>
  <si>
    <t>Bergm _Bergm_2thetas_Bergm_50_2015_12_14 00_03_07.log</t>
  </si>
  <si>
    <t>Bergm _Bergm_2thetas_Bergm_50_2015_12_14 08_26_36.log</t>
  </si>
  <si>
    <t>2*Beta1</t>
  </si>
  <si>
    <t>6*Beta2/nVertices</t>
  </si>
  <si>
    <t>Cod</t>
  </si>
  <si>
    <t>Beta1t</t>
  </si>
  <si>
    <t>Beta2t</t>
  </si>
  <si>
    <t>Beta1</t>
  </si>
  <si>
    <t>Beta2</t>
  </si>
  <si>
    <t>BD_0,8_0,02</t>
  </si>
  <si>
    <t>LD_0,8_0,02</t>
  </si>
  <si>
    <t>BD_0,9_0,02</t>
  </si>
  <si>
    <t>BA_0,2_0,2</t>
  </si>
  <si>
    <t>LA_0,2_0,2</t>
  </si>
  <si>
    <t>p</t>
  </si>
  <si>
    <t>pHat</t>
  </si>
  <si>
    <t>Bergm _Bergm_2thetas_Bergm_50_2015_12_13 20_43_54.log
Bergm _Bergm_2thetas_Bergm_50_2015_12_15 17_07_42.pdf</t>
  </si>
  <si>
    <t>optimize _ABC_sequencial_2thetas_Lenormand_50_2015_12_15 17_14_30.pdf</t>
  </si>
  <si>
    <t>LD_0,9_0,02</t>
  </si>
  <si>
    <t>Beta1tt</t>
  </si>
  <si>
    <t>Beta2tt</t>
  </si>
  <si>
    <t>pHat-t</t>
  </si>
  <si>
    <t>0.9093 e 0.999</t>
  </si>
  <si>
    <t>optimize _ABC_sequencial_2thetas_Lenormand_50_2015_12_15 20_10_43.pdf</t>
  </si>
  <si>
    <t>optimize _ABC_sequencial_2thetas_Lenormand_50_2015_12_15 21_05_06.pdf</t>
  </si>
  <si>
    <t>optimize _ABC_sequencial_2thetas_Lenormand_50_2015_12_16 18_13_29.pdf</t>
  </si>
  <si>
    <t>BD_0,5_0,35</t>
  </si>
  <si>
    <t>Gerou amostras com apenas 1 valor e deu erro na função density.</t>
  </si>
  <si>
    <r>
      <t xml:space="preserve">LENORMAND </t>
    </r>
    <r>
      <rPr>
        <b/>
        <sz val="11"/>
        <color indexed="10"/>
        <rFont val="Calibri"/>
        <family val="2"/>
      </rPr>
      <t>depois</t>
    </r>
    <r>
      <rPr>
        <sz val="11"/>
        <color theme="1"/>
        <rFont val="Calibri"/>
        <family val="2"/>
        <scheme val="minor"/>
      </rPr>
      <t xml:space="preserve"> da simulação de 10.000 grafos. </t>
    </r>
  </si>
  <si>
    <r>
      <t xml:space="preserve">BERGM </t>
    </r>
    <r>
      <rPr>
        <b/>
        <sz val="11"/>
        <color indexed="10"/>
        <rFont val="Calibri"/>
        <family val="2"/>
      </rPr>
      <t>depois</t>
    </r>
    <r>
      <rPr>
        <sz val="11"/>
        <color theme="1"/>
        <rFont val="Calibri"/>
        <family val="2"/>
        <scheme val="minor"/>
      </rPr>
      <t xml:space="preserve"> da simulação de 10.000 grafos.</t>
    </r>
  </si>
  <si>
    <r>
      <t xml:space="preserve">BERGM </t>
    </r>
    <r>
      <rPr>
        <b/>
        <sz val="11"/>
        <color indexed="53"/>
        <rFont val="Calibri"/>
        <family val="2"/>
      </rPr>
      <t>antes</t>
    </r>
    <r>
      <rPr>
        <sz val="11"/>
        <color theme="1"/>
        <rFont val="Calibri"/>
        <family val="2"/>
        <scheme val="minor"/>
      </rPr>
      <t xml:space="preserve"> da simulação de 10.000 grafos. </t>
    </r>
  </si>
  <si>
    <r>
      <t xml:space="preserve">LENORMAND </t>
    </r>
    <r>
      <rPr>
        <b/>
        <sz val="11"/>
        <color indexed="53"/>
        <rFont val="Calibri"/>
        <family val="2"/>
      </rPr>
      <t>antes</t>
    </r>
    <r>
      <rPr>
        <sz val="11"/>
        <color theme="1"/>
        <rFont val="Calibri"/>
        <family val="2"/>
        <scheme val="minor"/>
      </rPr>
      <t xml:space="preserve"> da simulação de 10.000 grafos.</t>
    </r>
  </si>
  <si>
    <t>Sobrepus o arquivo base 0.5,0.35 inadvertidamente.</t>
  </si>
  <si>
    <t>0.9771 e 1</t>
  </si>
  <si>
    <t>optimize _ABC_sequencial_2thetas_Lenormand_50_2015_12_17 11_50_59.pdf</t>
  </si>
  <si>
    <t>BD_0,6_0,1</t>
  </si>
  <si>
    <t>Error in density(amostraTheta1): `x` contains missing values.</t>
  </si>
  <si>
    <t>LD_0,6_0,1</t>
  </si>
  <si>
    <t>LD_0,2_0,2</t>
  </si>
  <si>
    <t>Bergm _Bergm_2thetas_Bergm_50_2015_12_21 13_38_45.pdf</t>
  </si>
  <si>
    <t xml:space="preserve">tempo </t>
  </si>
  <si>
    <t>Escala</t>
  </si>
  <si>
    <t>Hora</t>
  </si>
  <si>
    <t>Min</t>
  </si>
  <si>
    <t>Bergm _Bergm_2thetas_Bergm_50_2015_12_21 16_42_17.pdf</t>
  </si>
  <si>
    <t>optimize _ABC_sequencial_2thetas_Lenormand_50_2015_12_21 19_40_57.pdf</t>
  </si>
  <si>
    <t>BD_0,2_0,2</t>
  </si>
  <si>
    <t>LD_0,7_0,3</t>
  </si>
  <si>
    <t>0.9045 e 0.9077</t>
  </si>
  <si>
    <t>optimize _ABC_sequencial_2thetas_Lenormand_50_2015_12_25 12_55_50.pdf</t>
  </si>
  <si>
    <t>BD_0,7_0,3</t>
  </si>
  <si>
    <t>LDS_0,8_0,02</t>
  </si>
  <si>
    <t>simulate _ABC_sequencial_2thetas_Lenormand_50_2015_12_25 22_05_25.pdf</t>
  </si>
  <si>
    <t>H</t>
  </si>
  <si>
    <t>simulate _ABC_sequencial_2thetas_Lenormand_50_2015_12_26 12_16_37.pdf</t>
  </si>
  <si>
    <t>simulate _ABC_sequencial_2thetas_Lenormand_50_2015_12_26 19_54_58.pdf</t>
  </si>
  <si>
    <t>simulate _ABC_sequencial_2thetas_Lenormand_50_2015_12_27 11_00_33.pdf</t>
  </si>
  <si>
    <t>LDS_0,6_0,1</t>
  </si>
  <si>
    <t>LDS_0,9_0,02</t>
  </si>
  <si>
    <t>LD_0,5_0,35</t>
  </si>
  <si>
    <t>LDS_0,2_0,2</t>
  </si>
  <si>
    <t>LDS_0,7_0,3</t>
  </si>
  <si>
    <t>simulate _ABC_sequencial_2thetas_Lenormand_50_2015_12_29 21_33_47.pdf</t>
  </si>
  <si>
    <t>Bergm</t>
  </si>
  <si>
    <t>neff1</t>
  </si>
  <si>
    <t>teta2</t>
  </si>
  <si>
    <t>neff2</t>
  </si>
  <si>
    <t>u definido</t>
  </si>
  <si>
    <t>u estimado</t>
  </si>
  <si>
    <t>Lenormand optimize</t>
  </si>
  <si>
    <t>Lenormand simulate</t>
  </si>
  <si>
    <t>teta 1 = 0,8
teta 2 = 0,02</t>
  </si>
  <si>
    <t xml:space="preserve">teta1 </t>
  </si>
  <si>
    <t>teta 1 = 0,2
teta 2 = 0,2</t>
  </si>
  <si>
    <t>teta 1 = 0,5
teta 2 = 0,35</t>
  </si>
  <si>
    <t>teta 1 = 0,9
teta 2 = 0,02</t>
  </si>
  <si>
    <t>tx aceitação</t>
  </si>
  <si>
    <t>teta 1 = 0,6
teta 2 = 0,1</t>
  </si>
  <si>
    <t>teta 1 = 0,7
teta 2 = 0,3</t>
  </si>
  <si>
    <t>Tempo</t>
  </si>
  <si>
    <t>simulate _ABC_sequencial_2thetas_Lenormand_50_2016_02_04 17_39_55.pdf</t>
  </si>
  <si>
    <t>Análise 100</t>
  </si>
  <si>
    <t>OK</t>
  </si>
  <si>
    <t>Bernoulli</t>
  </si>
  <si>
    <t>V50</t>
  </si>
  <si>
    <t>v100</t>
  </si>
  <si>
    <t>v200</t>
  </si>
  <si>
    <t>v500</t>
  </si>
  <si>
    <t>v750</t>
  </si>
  <si>
    <t>v1000</t>
  </si>
  <si>
    <t>v1250</t>
  </si>
  <si>
    <t>v1500</t>
  </si>
  <si>
    <t>v1750</t>
  </si>
  <si>
    <t>v2000</t>
  </si>
  <si>
    <t>v2250</t>
  </si>
  <si>
    <t>Exponenciais</t>
  </si>
  <si>
    <t>dias</t>
  </si>
  <si>
    <t>horas</t>
  </si>
  <si>
    <t>Dias</t>
  </si>
</sst>
</file>

<file path=xl/styles.xml><?xml version="1.0" encoding="utf-8"?>
<styleSheet xmlns="http://schemas.openxmlformats.org/spreadsheetml/2006/main">
  <numFmts count="1">
    <numFmt numFmtId="164" formatCode="0.000"/>
  </numFmts>
  <fonts count="9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b/>
      <sz val="11"/>
      <color indexed="53"/>
      <name val="Calibri"/>
      <family val="2"/>
    </font>
    <font>
      <b/>
      <sz val="11"/>
      <color indexed="9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8"/>
      <name val="Calibri"/>
      <family val="2"/>
    </font>
    <font>
      <u/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vertical="top"/>
    </xf>
    <xf numFmtId="0" fontId="4" fillId="4" borderId="0" xfId="0" applyFont="1" applyFill="1"/>
    <xf numFmtId="0" fontId="4" fillId="4" borderId="0" xfId="0" applyFont="1" applyFill="1" applyAlignment="1">
      <alignment vertical="top"/>
    </xf>
    <xf numFmtId="0" fontId="0" fillId="0" borderId="0" xfId="0" applyAlignment="1">
      <alignment vertical="top" wrapText="1"/>
    </xf>
    <xf numFmtId="4" fontId="0" fillId="2" borderId="0" xfId="0" applyNumberFormat="1" applyFill="1"/>
    <xf numFmtId="0" fontId="0" fillId="5" borderId="0" xfId="0" applyFill="1"/>
    <xf numFmtId="0" fontId="0" fillId="5" borderId="0" xfId="0" applyFill="1" applyAlignment="1">
      <alignment vertical="top"/>
    </xf>
    <xf numFmtId="0" fontId="0" fillId="5" borderId="0" xfId="0" applyFill="1" applyAlignment="1">
      <alignment vertical="top" wrapText="1"/>
    </xf>
    <xf numFmtId="0" fontId="0" fillId="5" borderId="0" xfId="0" applyFill="1" applyAlignment="1">
      <alignment wrapText="1"/>
    </xf>
    <xf numFmtId="4" fontId="0" fillId="5" borderId="0" xfId="0" applyNumberFormat="1" applyFill="1"/>
    <xf numFmtId="4" fontId="0" fillId="3" borderId="0" xfId="0" applyNumberFormat="1" applyFill="1"/>
    <xf numFmtId="0" fontId="4" fillId="4" borderId="0" xfId="0" applyFont="1" applyFill="1" applyAlignment="1"/>
    <xf numFmtId="164" fontId="4" fillId="4" borderId="0" xfId="0" applyNumberFormat="1" applyFont="1" applyFill="1"/>
    <xf numFmtId="0" fontId="4" fillId="0" borderId="0" xfId="0" applyFont="1" applyFill="1" applyAlignment="1">
      <alignment horizontal="left"/>
    </xf>
    <xf numFmtId="0" fontId="0" fillId="0" borderId="0" xfId="0" applyFill="1"/>
    <xf numFmtId="0" fontId="5" fillId="0" borderId="0" xfId="0" applyFont="1" applyFill="1"/>
    <xf numFmtId="0" fontId="5" fillId="0" borderId="0" xfId="0" applyFont="1" applyFill="1" applyAlignment="1">
      <alignment vertical="top"/>
    </xf>
    <xf numFmtId="0" fontId="0" fillId="4" borderId="0" xfId="0" applyFill="1"/>
    <xf numFmtId="2" fontId="4" fillId="4" borderId="0" xfId="0" applyNumberFormat="1" applyFont="1" applyFill="1" applyAlignment="1"/>
    <xf numFmtId="0" fontId="4" fillId="0" borderId="0" xfId="0" applyFont="1" applyFill="1"/>
    <xf numFmtId="0" fontId="4" fillId="0" borderId="0" xfId="0" applyFont="1" applyFill="1" applyAlignment="1">
      <alignment vertical="top"/>
    </xf>
    <xf numFmtId="2" fontId="4" fillId="0" borderId="0" xfId="0" applyNumberFormat="1" applyFont="1" applyFill="1" applyAlignment="1"/>
    <xf numFmtId="0" fontId="6" fillId="0" borderId="0" xfId="0" applyFont="1" applyFill="1"/>
    <xf numFmtId="0" fontId="6" fillId="0" borderId="0" xfId="0" applyFont="1" applyFill="1" applyAlignment="1">
      <alignment vertical="top"/>
    </xf>
    <xf numFmtId="0" fontId="6" fillId="6" borderId="0" xfId="0" applyFont="1" applyFill="1"/>
    <xf numFmtId="0" fontId="6" fillId="6" borderId="0" xfId="0" applyFont="1" applyFill="1" applyAlignment="1">
      <alignment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vertical="top" wrapText="1"/>
    </xf>
    <xf numFmtId="4" fontId="0" fillId="6" borderId="0" xfId="0" applyNumberFormat="1" applyFill="1"/>
    <xf numFmtId="0" fontId="0" fillId="6" borderId="0" xfId="0" applyFill="1"/>
    <xf numFmtId="4" fontId="0" fillId="0" borderId="0" xfId="0" applyNumberFormat="1" applyFill="1"/>
    <xf numFmtId="4" fontId="0" fillId="0" borderId="0" xfId="0" applyNumberFormat="1"/>
    <xf numFmtId="0" fontId="8" fillId="0" borderId="0" xfId="0" applyFont="1"/>
    <xf numFmtId="0" fontId="4" fillId="4" borderId="0" xfId="0" applyFont="1" applyFill="1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02"/>
  <sheetViews>
    <sheetView workbookViewId="0">
      <selection activeCell="N47" sqref="N47"/>
    </sheetView>
  </sheetViews>
  <sheetFormatPr defaultRowHeight="14.4"/>
  <cols>
    <col min="1" max="1" width="13.6640625" customWidth="1"/>
    <col min="2" max="2" width="12" customWidth="1"/>
    <col min="4" max="4" width="19.6640625" customWidth="1"/>
    <col min="5" max="5" width="11.33203125" bestFit="1" customWidth="1"/>
    <col min="6" max="6" width="5" bestFit="1" customWidth="1"/>
    <col min="7" max="7" width="11.33203125" bestFit="1" customWidth="1"/>
    <col min="9" max="9" width="11.33203125" customWidth="1"/>
    <col min="10" max="10" width="17.5546875" bestFit="1" customWidth="1"/>
    <col min="11" max="11" width="6" customWidth="1"/>
    <col min="12" max="12" width="7.33203125" customWidth="1"/>
    <col min="13" max="13" width="18.44140625" customWidth="1"/>
    <col min="14" max="14" width="13.33203125" bestFit="1" customWidth="1"/>
    <col min="15" max="15" width="68.33203125" bestFit="1" customWidth="1"/>
    <col min="16" max="16" width="10.6640625" bestFit="1" customWidth="1"/>
  </cols>
  <sheetData>
    <row r="1" spans="1:18">
      <c r="A1" t="s">
        <v>79</v>
      </c>
      <c r="E1">
        <v>0.8</v>
      </c>
      <c r="G1">
        <v>0.02</v>
      </c>
      <c r="I1" s="3">
        <f>2*E1</f>
        <v>1.6</v>
      </c>
      <c r="J1" s="3">
        <f>6*G1/50</f>
        <v>2.3999999999999998E-3</v>
      </c>
    </row>
    <row r="2" spans="1:18">
      <c r="A2" t="s">
        <v>54</v>
      </c>
      <c r="B2" t="s">
        <v>0</v>
      </c>
      <c r="C2" t="s">
        <v>1</v>
      </c>
      <c r="D2" t="s">
        <v>47</v>
      </c>
      <c r="E2" t="s">
        <v>2</v>
      </c>
      <c r="F2" t="s">
        <v>4</v>
      </c>
      <c r="G2" t="s">
        <v>3</v>
      </c>
      <c r="H2" t="s">
        <v>4</v>
      </c>
      <c r="I2" t="s">
        <v>52</v>
      </c>
      <c r="J2" t="s">
        <v>53</v>
      </c>
      <c r="K2" t="s">
        <v>64</v>
      </c>
      <c r="L2" t="s">
        <v>71</v>
      </c>
      <c r="M2" t="s">
        <v>65</v>
      </c>
      <c r="N2" t="s">
        <v>5</v>
      </c>
      <c r="O2" t="s">
        <v>8</v>
      </c>
      <c r="P2" t="s">
        <v>7</v>
      </c>
      <c r="Q2" t="s">
        <v>90</v>
      </c>
      <c r="R2" t="s">
        <v>91</v>
      </c>
    </row>
    <row r="3" spans="1:18" ht="28.8">
      <c r="A3" s="3" t="s">
        <v>59</v>
      </c>
      <c r="B3" s="3">
        <v>8.0000000000000004E-4</v>
      </c>
      <c r="C3" s="3">
        <v>5.0000000000000004E-6</v>
      </c>
      <c r="D3" s="3">
        <v>2</v>
      </c>
      <c r="E3" s="3">
        <v>0.374</v>
      </c>
      <c r="F3" s="3">
        <v>1169</v>
      </c>
      <c r="G3" s="3">
        <v>3.6999999999999998E-2</v>
      </c>
      <c r="H3" s="3">
        <v>1208</v>
      </c>
      <c r="I3" s="3">
        <f>2*E3</f>
        <v>0.748</v>
      </c>
      <c r="J3" s="3">
        <f>6*G3/50</f>
        <v>4.4399999999999995E-3</v>
      </c>
      <c r="K3" s="9">
        <v>0.84399999999999997</v>
      </c>
      <c r="L3" s="3">
        <v>0.82</v>
      </c>
      <c r="M3" s="9"/>
      <c r="N3" s="3">
        <v>0.11700000000000001</v>
      </c>
      <c r="O3" s="2" t="s">
        <v>66</v>
      </c>
      <c r="P3">
        <v>30000</v>
      </c>
    </row>
    <row r="4" spans="1:18">
      <c r="A4" s="12" t="s">
        <v>59</v>
      </c>
      <c r="B4" s="12">
        <v>8.0000000000000004E-4</v>
      </c>
      <c r="C4" s="12">
        <v>5.0000000000000004E-6</v>
      </c>
      <c r="D4" s="12">
        <v>2</v>
      </c>
      <c r="E4" s="12">
        <v>0.374</v>
      </c>
      <c r="F4" s="12">
        <v>1169</v>
      </c>
      <c r="G4" s="12">
        <v>3.6999999999999998E-2</v>
      </c>
      <c r="H4" s="12">
        <v>1208</v>
      </c>
      <c r="I4" s="12">
        <f>2*E4</f>
        <v>0.748</v>
      </c>
      <c r="J4" s="12">
        <f>6*G4/50</f>
        <v>4.4399999999999995E-3</v>
      </c>
      <c r="K4" s="13">
        <v>0.84399999999999997</v>
      </c>
      <c r="L4" s="12"/>
      <c r="M4" s="13">
        <v>0.70199999999999996</v>
      </c>
      <c r="N4" s="12">
        <v>0.11700000000000001</v>
      </c>
      <c r="O4" s="14" t="s">
        <v>89</v>
      </c>
      <c r="P4" s="11">
        <v>30000</v>
      </c>
      <c r="Q4" s="15">
        <f t="shared" ref="Q4:Q18" si="0">8300/3600</f>
        <v>2.3055555555555554</v>
      </c>
      <c r="R4" s="11" t="s">
        <v>92</v>
      </c>
    </row>
    <row r="5" spans="1:18">
      <c r="A5" t="s">
        <v>59</v>
      </c>
      <c r="B5">
        <v>8.0000000000000004E-4</v>
      </c>
      <c r="C5">
        <v>5.0000000000000004E-6</v>
      </c>
      <c r="D5">
        <v>0.7</v>
      </c>
      <c r="E5">
        <v>0.36699999999999999</v>
      </c>
      <c r="F5">
        <v>1302</v>
      </c>
      <c r="G5">
        <v>3.6999999999999998E-2</v>
      </c>
      <c r="H5">
        <v>1383</v>
      </c>
      <c r="I5">
        <f>2*E5</f>
        <v>0.73399999999999999</v>
      </c>
      <c r="J5">
        <f>6*G5/50</f>
        <v>4.4399999999999995E-3</v>
      </c>
      <c r="N5">
        <v>0.38819999999999999</v>
      </c>
      <c r="O5" t="s">
        <v>50</v>
      </c>
      <c r="P5">
        <v>30000</v>
      </c>
      <c r="Q5" s="36">
        <f t="shared" si="0"/>
        <v>2.3055555555555554</v>
      </c>
    </row>
    <row r="6" spans="1:18">
      <c r="A6" t="s">
        <v>59</v>
      </c>
      <c r="B6">
        <v>8.0000000000000002E-3</v>
      </c>
      <c r="C6">
        <v>5.0000000000000002E-5</v>
      </c>
      <c r="D6">
        <v>1.5</v>
      </c>
      <c r="E6">
        <v>0.372</v>
      </c>
      <c r="F6">
        <v>1225</v>
      </c>
      <c r="G6">
        <v>3.6999999999999998E-2</v>
      </c>
      <c r="H6">
        <v>1299</v>
      </c>
      <c r="I6">
        <f>2*E6</f>
        <v>0.74399999999999999</v>
      </c>
      <c r="J6">
        <f>6*G6/50</f>
        <v>4.4399999999999995E-3</v>
      </c>
      <c r="N6">
        <v>0.1434</v>
      </c>
      <c r="O6" t="s">
        <v>51</v>
      </c>
      <c r="P6">
        <v>30000</v>
      </c>
      <c r="Q6" s="36">
        <f t="shared" si="0"/>
        <v>2.3055555555555554</v>
      </c>
    </row>
    <row r="7" spans="1:18">
      <c r="Q7" s="36">
        <f t="shared" si="0"/>
        <v>2.3055555555555554</v>
      </c>
    </row>
    <row r="8" spans="1:18">
      <c r="A8" t="s">
        <v>61</v>
      </c>
      <c r="B8">
        <v>4.0000000000000001E-3</v>
      </c>
      <c r="C8">
        <v>8.0000000000000002E-3</v>
      </c>
      <c r="D8">
        <v>1</v>
      </c>
      <c r="E8">
        <v>0.41799999999999998</v>
      </c>
      <c r="F8">
        <v>190</v>
      </c>
      <c r="G8">
        <v>3.6999999999999998E-2</v>
      </c>
      <c r="H8">
        <v>221</v>
      </c>
      <c r="I8">
        <f t="shared" ref="I8:I20" si="1">2*E8</f>
        <v>0.83599999999999997</v>
      </c>
      <c r="J8">
        <f>6*G8/50</f>
        <v>4.4399999999999995E-3</v>
      </c>
      <c r="N8">
        <v>2.41E-2</v>
      </c>
      <c r="O8" t="s">
        <v>38</v>
      </c>
      <c r="P8">
        <v>30000</v>
      </c>
      <c r="Q8" s="36">
        <f t="shared" si="0"/>
        <v>2.3055555555555554</v>
      </c>
    </row>
    <row r="9" spans="1:18">
      <c r="A9" t="s">
        <v>61</v>
      </c>
      <c r="B9">
        <v>8.0000000000000002E-3</v>
      </c>
      <c r="C9">
        <v>4.0000000000000001E-3</v>
      </c>
      <c r="D9">
        <v>1</v>
      </c>
      <c r="E9">
        <v>0.434</v>
      </c>
      <c r="F9">
        <v>232</v>
      </c>
      <c r="G9">
        <v>3.5999999999999997E-2</v>
      </c>
      <c r="H9">
        <v>286</v>
      </c>
      <c r="I9">
        <f t="shared" si="1"/>
        <v>0.86799999999999999</v>
      </c>
      <c r="J9">
        <f t="shared" ref="J9:J20" si="2">6*G9/50</f>
        <v>4.3199999999999992E-3</v>
      </c>
      <c r="N9">
        <v>3.49E-2</v>
      </c>
      <c r="O9" t="s">
        <v>37</v>
      </c>
      <c r="P9">
        <v>30000</v>
      </c>
      <c r="Q9" s="36">
        <f t="shared" si="0"/>
        <v>2.3055555555555554</v>
      </c>
    </row>
    <row r="10" spans="1:18">
      <c r="A10" t="s">
        <v>61</v>
      </c>
      <c r="B10">
        <v>0.02</v>
      </c>
      <c r="C10">
        <v>0.01</v>
      </c>
      <c r="D10">
        <v>1</v>
      </c>
      <c r="E10">
        <v>0.441</v>
      </c>
      <c r="F10">
        <v>163</v>
      </c>
      <c r="G10">
        <v>3.6999999999999998E-2</v>
      </c>
      <c r="H10">
        <v>201</v>
      </c>
      <c r="I10">
        <f t="shared" si="1"/>
        <v>0.88200000000000001</v>
      </c>
      <c r="J10">
        <f t="shared" si="2"/>
        <v>4.4399999999999995E-3</v>
      </c>
      <c r="N10">
        <v>2.1499999999999998E-2</v>
      </c>
      <c r="O10" t="s">
        <v>39</v>
      </c>
      <c r="P10">
        <v>30000</v>
      </c>
      <c r="Q10" s="36">
        <f t="shared" si="0"/>
        <v>2.3055555555555554</v>
      </c>
    </row>
    <row r="11" spans="1:18">
      <c r="A11" t="s">
        <v>61</v>
      </c>
      <c r="B11">
        <v>8.0000000000000002E-3</v>
      </c>
      <c r="C11">
        <v>1E-3</v>
      </c>
      <c r="D11">
        <v>1</v>
      </c>
      <c r="E11">
        <v>0.437</v>
      </c>
      <c r="F11">
        <v>486</v>
      </c>
      <c r="G11">
        <v>3.6999999999999998E-2</v>
      </c>
      <c r="H11">
        <v>540</v>
      </c>
      <c r="I11">
        <f t="shared" si="1"/>
        <v>0.874</v>
      </c>
      <c r="J11">
        <f t="shared" si="2"/>
        <v>4.4399999999999995E-3</v>
      </c>
      <c r="N11">
        <v>6.7699999999999996E-2</v>
      </c>
      <c r="O11" t="s">
        <v>40</v>
      </c>
      <c r="P11">
        <v>30000</v>
      </c>
      <c r="Q11" s="36">
        <f t="shared" si="0"/>
        <v>2.3055555555555554</v>
      </c>
    </row>
    <row r="12" spans="1:18">
      <c r="A12" t="s">
        <v>61</v>
      </c>
      <c r="B12">
        <v>8.0000000000000002E-3</v>
      </c>
      <c r="C12">
        <v>5.0000000000000001E-4</v>
      </c>
      <c r="D12">
        <v>1</v>
      </c>
      <c r="E12">
        <v>0.432</v>
      </c>
      <c r="F12">
        <v>640</v>
      </c>
      <c r="G12">
        <v>3.6999999999999998E-2</v>
      </c>
      <c r="H12">
        <v>743</v>
      </c>
      <c r="I12">
        <f t="shared" si="1"/>
        <v>0.86399999999999999</v>
      </c>
      <c r="J12">
        <f t="shared" si="2"/>
        <v>4.4399999999999995E-3</v>
      </c>
      <c r="N12">
        <v>9.1600000000000001E-2</v>
      </c>
      <c r="O12" t="s">
        <v>41</v>
      </c>
      <c r="P12">
        <v>30000</v>
      </c>
      <c r="Q12" s="36">
        <f t="shared" si="0"/>
        <v>2.3055555555555554</v>
      </c>
    </row>
    <row r="13" spans="1:18">
      <c r="A13" t="s">
        <v>61</v>
      </c>
      <c r="B13">
        <v>0.1</v>
      </c>
      <c r="C13">
        <v>0.01</v>
      </c>
      <c r="D13">
        <v>1</v>
      </c>
      <c r="E13">
        <v>0.42699999999999999</v>
      </c>
      <c r="F13">
        <v>169</v>
      </c>
      <c r="G13">
        <v>3.6999999999999998E-2</v>
      </c>
      <c r="H13">
        <v>193</v>
      </c>
      <c r="I13">
        <f t="shared" si="1"/>
        <v>0.85399999999999998</v>
      </c>
      <c r="J13">
        <f t="shared" si="2"/>
        <v>4.4399999999999995E-3</v>
      </c>
      <c r="N13">
        <v>1.9400000000000001E-2</v>
      </c>
      <c r="O13" t="s">
        <v>42</v>
      </c>
      <c r="P13">
        <v>30000</v>
      </c>
      <c r="Q13" s="36">
        <f t="shared" si="0"/>
        <v>2.3055555555555554</v>
      </c>
    </row>
    <row r="14" spans="1:18">
      <c r="A14" t="s">
        <v>61</v>
      </c>
      <c r="B14">
        <v>8.0000000000000002E-3</v>
      </c>
      <c r="C14">
        <v>1E-4</v>
      </c>
      <c r="D14">
        <v>1</v>
      </c>
      <c r="E14">
        <v>0.42899999999999999</v>
      </c>
      <c r="F14">
        <v>1223</v>
      </c>
      <c r="G14">
        <v>3.6999999999999998E-2</v>
      </c>
      <c r="H14">
        <v>1298</v>
      </c>
      <c r="I14">
        <f t="shared" si="1"/>
        <v>0.85799999999999998</v>
      </c>
      <c r="J14">
        <f t="shared" si="2"/>
        <v>4.4399999999999995E-3</v>
      </c>
      <c r="N14">
        <v>0.1721</v>
      </c>
      <c r="O14" t="s">
        <v>43</v>
      </c>
      <c r="P14">
        <v>30000</v>
      </c>
      <c r="Q14" s="36">
        <f t="shared" si="0"/>
        <v>2.3055555555555554</v>
      </c>
    </row>
    <row r="15" spans="1:18">
      <c r="A15" t="s">
        <v>61</v>
      </c>
      <c r="B15">
        <v>8.9999999999999993E-3</v>
      </c>
      <c r="C15">
        <v>5.0000000000000002E-5</v>
      </c>
      <c r="D15">
        <v>1</v>
      </c>
      <c r="E15">
        <v>0.435</v>
      </c>
      <c r="F15">
        <v>1377</v>
      </c>
      <c r="G15">
        <v>3.6999999999999998E-2</v>
      </c>
      <c r="H15">
        <v>1470</v>
      </c>
      <c r="I15">
        <f t="shared" si="1"/>
        <v>0.87</v>
      </c>
      <c r="J15">
        <f t="shared" si="2"/>
        <v>4.4399999999999995E-3</v>
      </c>
      <c r="N15">
        <v>0.20280000000000001</v>
      </c>
      <c r="O15" t="s">
        <v>44</v>
      </c>
      <c r="P15">
        <v>30000</v>
      </c>
      <c r="Q15" s="36">
        <f t="shared" si="0"/>
        <v>2.3055555555555554</v>
      </c>
    </row>
    <row r="16" spans="1:18">
      <c r="A16" t="s">
        <v>61</v>
      </c>
      <c r="B16">
        <v>0.03</v>
      </c>
      <c r="C16">
        <v>5.0000000000000002E-5</v>
      </c>
      <c r="D16">
        <v>1</v>
      </c>
      <c r="E16">
        <v>0.436</v>
      </c>
      <c r="F16">
        <v>1216</v>
      </c>
      <c r="G16">
        <v>3.6999999999999998E-2</v>
      </c>
      <c r="H16">
        <v>1313</v>
      </c>
      <c r="I16">
        <f t="shared" si="1"/>
        <v>0.872</v>
      </c>
      <c r="J16">
        <f t="shared" si="2"/>
        <v>4.4399999999999995E-3</v>
      </c>
      <c r="N16">
        <v>0.18629999999999999</v>
      </c>
      <c r="O16" t="s">
        <v>45</v>
      </c>
      <c r="P16">
        <v>30000</v>
      </c>
      <c r="Q16" s="36">
        <f t="shared" si="0"/>
        <v>2.3055555555555554</v>
      </c>
    </row>
    <row r="17" spans="1:18">
      <c r="A17" t="s">
        <v>61</v>
      </c>
      <c r="B17">
        <v>8.9999999999999998E-4</v>
      </c>
      <c r="C17">
        <v>5.0000000000000004E-6</v>
      </c>
      <c r="D17">
        <v>1</v>
      </c>
      <c r="E17">
        <v>0.42899999999999999</v>
      </c>
      <c r="F17">
        <v>1765</v>
      </c>
      <c r="G17">
        <v>3.6999999999999998E-2</v>
      </c>
      <c r="H17">
        <v>1877</v>
      </c>
      <c r="I17">
        <f t="shared" si="1"/>
        <v>0.85799999999999998</v>
      </c>
      <c r="J17">
        <f t="shared" si="2"/>
        <v>4.4399999999999995E-3</v>
      </c>
      <c r="N17">
        <v>0.28460000000000002</v>
      </c>
      <c r="O17" t="s">
        <v>46</v>
      </c>
      <c r="P17">
        <v>30000</v>
      </c>
      <c r="Q17" s="36">
        <f t="shared" si="0"/>
        <v>2.3055555555555554</v>
      </c>
    </row>
    <row r="18" spans="1:18">
      <c r="A18" t="s">
        <v>61</v>
      </c>
      <c r="B18">
        <v>8.9999999999999998E-4</v>
      </c>
      <c r="C18">
        <v>5.0000000000000004E-6</v>
      </c>
      <c r="D18">
        <v>0.5</v>
      </c>
      <c r="E18">
        <v>0.41899999999999998</v>
      </c>
      <c r="F18">
        <v>1082</v>
      </c>
      <c r="G18">
        <v>3.6999999999999998E-2</v>
      </c>
      <c r="H18">
        <v>1233</v>
      </c>
      <c r="I18">
        <f t="shared" si="1"/>
        <v>0.83799999999999997</v>
      </c>
      <c r="J18">
        <f t="shared" si="2"/>
        <v>4.4399999999999995E-3</v>
      </c>
      <c r="N18">
        <v>0.48099999999999998</v>
      </c>
      <c r="O18" t="s">
        <v>48</v>
      </c>
      <c r="P18">
        <v>30000</v>
      </c>
      <c r="Q18" s="36">
        <f t="shared" si="0"/>
        <v>2.3055555555555554</v>
      </c>
    </row>
    <row r="19" spans="1:18">
      <c r="A19" s="11" t="s">
        <v>61</v>
      </c>
      <c r="B19" s="11">
        <v>8.9999999999999998E-4</v>
      </c>
      <c r="C19" s="11">
        <v>5.0000000000000004E-6</v>
      </c>
      <c r="D19" s="11">
        <v>0.5</v>
      </c>
      <c r="E19" s="11">
        <v>0.41899999999999998</v>
      </c>
      <c r="F19" s="11">
        <v>1082</v>
      </c>
      <c r="G19" s="11">
        <v>3.6999999999999998E-2</v>
      </c>
      <c r="H19" s="11">
        <v>1233</v>
      </c>
      <c r="I19" s="11"/>
      <c r="J19" s="11"/>
      <c r="K19" s="11">
        <v>0.86899999999999999</v>
      </c>
      <c r="L19" s="11"/>
      <c r="M19" s="11">
        <v>0.72199999999999998</v>
      </c>
      <c r="N19" s="11">
        <v>0.48099999999999998</v>
      </c>
      <c r="O19" s="11" t="s">
        <v>94</v>
      </c>
      <c r="P19" s="11">
        <v>30000</v>
      </c>
      <c r="Q19" s="15">
        <f>7989/3600</f>
        <v>2.2191666666666667</v>
      </c>
      <c r="R19" s="11" t="s">
        <v>92</v>
      </c>
    </row>
    <row r="20" spans="1:18">
      <c r="A20" t="s">
        <v>61</v>
      </c>
      <c r="B20">
        <v>8.9999999999999998E-4</v>
      </c>
      <c r="C20">
        <v>5.0000000000000004E-6</v>
      </c>
      <c r="D20">
        <v>2</v>
      </c>
      <c r="E20">
        <v>0.433</v>
      </c>
      <c r="F20">
        <v>1253</v>
      </c>
      <c r="G20">
        <v>3.6999999999999998E-2</v>
      </c>
      <c r="H20">
        <v>1308</v>
      </c>
      <c r="I20">
        <f t="shared" si="1"/>
        <v>0.86599999999999999</v>
      </c>
      <c r="J20">
        <f t="shared" si="2"/>
        <v>4.4399999999999995E-3</v>
      </c>
      <c r="N20">
        <v>0.1173</v>
      </c>
      <c r="O20" t="s">
        <v>49</v>
      </c>
      <c r="P20">
        <v>30000</v>
      </c>
      <c r="Q20" s="36">
        <f>8300/3600</f>
        <v>2.3055555555555554</v>
      </c>
    </row>
    <row r="21" spans="1:18">
      <c r="Q21" s="37">
        <f>SUM(Q4:Q20)</f>
        <v>39.108055555555566</v>
      </c>
    </row>
    <row r="22" spans="1:18">
      <c r="A22" s="7" t="s">
        <v>96</v>
      </c>
      <c r="B22" s="8">
        <v>8.0000000000000002E-3</v>
      </c>
      <c r="C22" s="8">
        <v>8.0000000000000002E-3</v>
      </c>
      <c r="D22" s="17" t="s">
        <v>77</v>
      </c>
      <c r="E22" s="18">
        <v>-0.1208789</v>
      </c>
      <c r="F22" s="17"/>
      <c r="G22" s="18">
        <v>5.2013450000000003E-2</v>
      </c>
      <c r="H22" s="17"/>
      <c r="I22" s="17"/>
      <c r="J22" t="s">
        <v>86</v>
      </c>
      <c r="N22">
        <v>2</v>
      </c>
      <c r="P22">
        <v>30000</v>
      </c>
    </row>
    <row r="23" spans="1:18">
      <c r="A23" s="7" t="s">
        <v>96</v>
      </c>
      <c r="B23" s="8">
        <v>8.9999999999999998E-4</v>
      </c>
      <c r="C23" s="8">
        <v>5.0000000000000004E-6</v>
      </c>
      <c r="D23" s="17">
        <v>1</v>
      </c>
      <c r="E23" s="18">
        <v>-0.121</v>
      </c>
      <c r="F23" s="17"/>
      <c r="G23" s="18">
        <v>5.1999999999999998E-2</v>
      </c>
      <c r="H23" s="17"/>
      <c r="I23" s="17"/>
      <c r="N23">
        <v>2</v>
      </c>
    </row>
    <row r="24" spans="1:18">
      <c r="A24" s="30" t="s">
        <v>96</v>
      </c>
      <c r="B24" s="31">
        <v>8.9999999999999993E-3</v>
      </c>
      <c r="C24" s="31">
        <v>5.0000000000000002E-5</v>
      </c>
      <c r="N24">
        <v>2</v>
      </c>
    </row>
    <row r="25" spans="1:18">
      <c r="A25" s="28" t="s">
        <v>96</v>
      </c>
      <c r="B25" s="29">
        <v>8.9999999999999993E-3</v>
      </c>
      <c r="C25" s="29">
        <v>5.0000000000000001E-4</v>
      </c>
    </row>
    <row r="26" spans="1:18">
      <c r="A26" s="28" t="s">
        <v>96</v>
      </c>
      <c r="B26" s="29">
        <v>0.09</v>
      </c>
      <c r="C26" s="29">
        <v>5.0000000000000001E-3</v>
      </c>
    </row>
    <row r="27" spans="1:18">
      <c r="A27" s="28" t="s">
        <v>96</v>
      </c>
      <c r="B27" s="29">
        <v>0.1</v>
      </c>
      <c r="C27" s="29">
        <v>0.01</v>
      </c>
    </row>
    <row r="28" spans="1:18">
      <c r="A28" s="28" t="s">
        <v>96</v>
      </c>
      <c r="B28" s="29">
        <v>0.2</v>
      </c>
      <c r="C28" s="29">
        <v>0.2</v>
      </c>
    </row>
    <row r="30" spans="1:18">
      <c r="A30" s="7" t="s">
        <v>76</v>
      </c>
      <c r="B30" s="8">
        <v>8.0000000000000004E-4</v>
      </c>
      <c r="C30" s="8">
        <v>5.0000000000000004E-6</v>
      </c>
      <c r="D30" s="39" t="s">
        <v>77</v>
      </c>
      <c r="E30" s="39"/>
      <c r="F30" s="39"/>
      <c r="G30" s="39"/>
      <c r="H30" s="39"/>
      <c r="I30" s="39"/>
      <c r="J30" t="s">
        <v>82</v>
      </c>
      <c r="N30">
        <v>2</v>
      </c>
    </row>
    <row r="31" spans="1:18">
      <c r="A31" s="7" t="s">
        <v>76</v>
      </c>
      <c r="B31" s="8">
        <v>8.9999999999999993E-3</v>
      </c>
      <c r="C31" s="8">
        <v>5.0000000000000001E-4</v>
      </c>
      <c r="D31" s="8">
        <v>1</v>
      </c>
      <c r="E31" s="24">
        <v>21.73461</v>
      </c>
      <c r="F31" s="8"/>
      <c r="G31" s="8">
        <v>-0.40460299999999999</v>
      </c>
      <c r="H31" s="8"/>
      <c r="I31" s="8"/>
      <c r="N31">
        <v>2</v>
      </c>
    </row>
    <row r="32" spans="1:18">
      <c r="A32" s="7" t="s">
        <v>76</v>
      </c>
      <c r="B32" s="8">
        <v>0.09</v>
      </c>
      <c r="C32" s="8">
        <v>5.0000000000000001E-3</v>
      </c>
      <c r="D32" s="8">
        <v>1</v>
      </c>
      <c r="E32" s="24">
        <v>21.73461</v>
      </c>
      <c r="F32" s="8"/>
      <c r="G32" s="8">
        <v>-0.40460299999999999</v>
      </c>
      <c r="H32" s="8"/>
      <c r="I32" s="8"/>
      <c r="N32">
        <v>2</v>
      </c>
    </row>
    <row r="33" spans="1:14">
      <c r="A33" s="7" t="s">
        <v>76</v>
      </c>
      <c r="B33" s="8">
        <v>0.1</v>
      </c>
      <c r="C33" s="8">
        <v>0.01</v>
      </c>
      <c r="D33" s="8">
        <v>1</v>
      </c>
      <c r="E33" s="24">
        <v>21.73461</v>
      </c>
      <c r="F33" s="8"/>
      <c r="G33" s="8">
        <v>-0.40460299999999999</v>
      </c>
      <c r="H33" s="8"/>
      <c r="I33" s="8"/>
      <c r="N33">
        <v>2</v>
      </c>
    </row>
    <row r="34" spans="1:14">
      <c r="A34" s="7" t="s">
        <v>76</v>
      </c>
      <c r="B34" s="8">
        <v>0.2</v>
      </c>
      <c r="C34" s="8">
        <v>0.2</v>
      </c>
      <c r="D34" s="8">
        <v>1</v>
      </c>
      <c r="E34" s="24">
        <v>21.73461</v>
      </c>
      <c r="F34" s="8"/>
      <c r="G34" s="8">
        <v>-0.40460299999999999</v>
      </c>
      <c r="H34" s="8"/>
      <c r="I34" s="8"/>
      <c r="N34">
        <v>2</v>
      </c>
    </row>
    <row r="36" spans="1:14">
      <c r="A36" s="7" t="s">
        <v>85</v>
      </c>
      <c r="B36" s="8">
        <v>8.0000000000000004E-4</v>
      </c>
      <c r="C36" s="8">
        <v>5.0000000000000004E-6</v>
      </c>
      <c r="D36" s="39" t="s">
        <v>77</v>
      </c>
      <c r="E36" s="39"/>
      <c r="F36" s="39"/>
      <c r="G36" s="39"/>
      <c r="H36" s="39"/>
      <c r="I36" s="39"/>
      <c r="J36" t="s">
        <v>86</v>
      </c>
      <c r="N36">
        <v>2</v>
      </c>
    </row>
    <row r="37" spans="1:14">
      <c r="A37" s="7" t="s">
        <v>85</v>
      </c>
      <c r="B37" s="8">
        <v>8.9999999999999993E-3</v>
      </c>
      <c r="C37" s="8">
        <v>5.0000000000000001E-4</v>
      </c>
      <c r="D37" s="8">
        <v>1</v>
      </c>
      <c r="E37" s="24">
        <v>2.5279780000000001</v>
      </c>
      <c r="F37" s="8"/>
      <c r="G37" s="8">
        <v>-1.316414E-2</v>
      </c>
      <c r="H37" s="8"/>
      <c r="I37" s="8"/>
      <c r="N37">
        <v>2</v>
      </c>
    </row>
    <row r="38" spans="1:14">
      <c r="A38" s="7" t="s">
        <v>85</v>
      </c>
      <c r="B38" s="8">
        <v>0.09</v>
      </c>
      <c r="C38" s="8">
        <v>5.0000000000000001E-3</v>
      </c>
      <c r="D38" s="8">
        <v>1</v>
      </c>
      <c r="E38" s="24">
        <v>2.5279780000000001</v>
      </c>
      <c r="F38" s="8"/>
      <c r="G38" s="8">
        <v>-1.316414E-2</v>
      </c>
      <c r="H38" s="8"/>
      <c r="I38" s="8"/>
      <c r="N38">
        <v>2</v>
      </c>
    </row>
    <row r="39" spans="1:14">
      <c r="A39" s="7" t="s">
        <v>85</v>
      </c>
      <c r="B39" s="8">
        <v>0.1</v>
      </c>
      <c r="C39" s="8">
        <v>0.01</v>
      </c>
      <c r="D39" s="8">
        <v>1</v>
      </c>
      <c r="E39" s="24">
        <v>2.5279780000000001</v>
      </c>
      <c r="F39" s="8"/>
      <c r="G39" s="8">
        <v>-1.316414E-2</v>
      </c>
      <c r="H39" s="8"/>
      <c r="I39" s="8"/>
      <c r="N39">
        <v>2</v>
      </c>
    </row>
    <row r="40" spans="1:14">
      <c r="A40" s="7" t="s">
        <v>85</v>
      </c>
      <c r="B40" s="8">
        <v>0.2</v>
      </c>
      <c r="C40" s="8">
        <v>0.2</v>
      </c>
      <c r="D40" s="8">
        <v>1</v>
      </c>
      <c r="E40" s="24">
        <v>2.5279780000000001</v>
      </c>
      <c r="F40" s="8"/>
      <c r="G40" s="8">
        <v>-1.316414E-2</v>
      </c>
      <c r="H40" s="8"/>
      <c r="I40" s="8"/>
      <c r="J40" t="s">
        <v>86</v>
      </c>
      <c r="N40">
        <v>2</v>
      </c>
    </row>
    <row r="41" spans="1:14" s="20" customFormat="1">
      <c r="A41" s="25"/>
      <c r="B41" s="26"/>
      <c r="C41" s="26"/>
      <c r="D41" s="26"/>
      <c r="E41" s="27"/>
      <c r="F41" s="26"/>
      <c r="G41" s="26"/>
      <c r="H41" s="26"/>
      <c r="I41" s="26"/>
    </row>
    <row r="42" spans="1:14">
      <c r="A42" s="7" t="s">
        <v>100</v>
      </c>
      <c r="B42" s="8">
        <v>8.9999999999999998E-4</v>
      </c>
      <c r="C42" s="8">
        <v>5.0000000000000004E-6</v>
      </c>
      <c r="D42" s="8">
        <v>1</v>
      </c>
      <c r="E42" s="24">
        <v>3.7191429999999999</v>
      </c>
      <c r="F42" s="8"/>
      <c r="G42" s="8">
        <v>-3.2638039999999999E-3</v>
      </c>
      <c r="H42" s="8"/>
      <c r="I42" s="8"/>
      <c r="J42" t="s">
        <v>86</v>
      </c>
      <c r="N42" s="20">
        <v>2</v>
      </c>
    </row>
    <row r="43" spans="1:14">
      <c r="A43" s="7" t="s">
        <v>100</v>
      </c>
      <c r="B43" s="8">
        <v>8.9999999999999993E-3</v>
      </c>
      <c r="C43" s="8">
        <v>5.0000000000000001E-4</v>
      </c>
      <c r="D43" s="17">
        <v>1</v>
      </c>
      <c r="E43" s="24">
        <v>3.7191429999999999</v>
      </c>
      <c r="F43" s="23"/>
      <c r="G43" s="17">
        <v>-3.2638039999999999E-3</v>
      </c>
      <c r="H43" s="17"/>
      <c r="I43" s="17"/>
      <c r="J43" t="s">
        <v>86</v>
      </c>
      <c r="N43" s="20">
        <v>2</v>
      </c>
    </row>
    <row r="44" spans="1:14">
      <c r="A44" s="7" t="s">
        <v>100</v>
      </c>
      <c r="B44" s="8">
        <v>0.09</v>
      </c>
      <c r="C44" s="8">
        <v>5.0000000000000001E-3</v>
      </c>
      <c r="D44" s="17">
        <v>1</v>
      </c>
      <c r="E44" s="24">
        <v>3.7191429999999999</v>
      </c>
      <c r="F44" s="23"/>
      <c r="G44" s="17">
        <v>-3.2638039999999999E-3</v>
      </c>
      <c r="H44" s="23"/>
      <c r="I44" s="23"/>
      <c r="J44" t="s">
        <v>86</v>
      </c>
      <c r="N44" s="20">
        <v>2</v>
      </c>
    </row>
    <row r="45" spans="1:14">
      <c r="A45" s="7" t="s">
        <v>100</v>
      </c>
      <c r="B45" s="8">
        <v>0.1</v>
      </c>
      <c r="C45" s="8">
        <v>0.01</v>
      </c>
      <c r="D45" s="17">
        <v>1</v>
      </c>
      <c r="E45" s="24">
        <v>3.7191429999999999</v>
      </c>
      <c r="F45" s="23"/>
      <c r="G45" s="17">
        <v>-3.2638039999999999E-3</v>
      </c>
      <c r="H45" s="23"/>
      <c r="I45" s="23"/>
      <c r="J45" t="s">
        <v>86</v>
      </c>
      <c r="N45" s="20">
        <v>2</v>
      </c>
    </row>
    <row r="46" spans="1:14">
      <c r="A46" s="7" t="s">
        <v>100</v>
      </c>
      <c r="B46" s="8">
        <v>0.2</v>
      </c>
      <c r="C46" s="8">
        <v>0.2</v>
      </c>
      <c r="D46" s="17">
        <v>1</v>
      </c>
      <c r="E46" s="24">
        <v>3.7191429999999999</v>
      </c>
      <c r="F46" s="23"/>
      <c r="G46" s="17">
        <v>-3.2638039999999999E-3</v>
      </c>
      <c r="H46" s="23"/>
      <c r="I46" s="23"/>
      <c r="J46" t="s">
        <v>86</v>
      </c>
      <c r="N46" s="20">
        <v>2</v>
      </c>
    </row>
    <row r="47" spans="1:14" s="20" customFormat="1">
      <c r="A47" s="21"/>
      <c r="B47" s="22"/>
      <c r="C47" s="22"/>
      <c r="D47" s="19"/>
      <c r="E47" s="19"/>
      <c r="F47" s="19"/>
      <c r="G47" s="19"/>
      <c r="H47" s="19"/>
      <c r="I47" s="19"/>
      <c r="N47" s="35">
        <f>SUM(N22:N46)</f>
        <v>36</v>
      </c>
    </row>
    <row r="48" spans="1:14">
      <c r="B48" t="s">
        <v>78</v>
      </c>
      <c r="K48" t="s">
        <v>64</v>
      </c>
      <c r="L48" t="s">
        <v>71</v>
      </c>
      <c r="M48" t="s">
        <v>65</v>
      </c>
    </row>
    <row r="49" spans="1:18">
      <c r="A49" t="s">
        <v>54</v>
      </c>
      <c r="B49" t="s">
        <v>16</v>
      </c>
      <c r="C49" t="s">
        <v>15</v>
      </c>
      <c r="E49" t="s">
        <v>2</v>
      </c>
      <c r="F49" t="s">
        <v>4</v>
      </c>
      <c r="G49" t="s">
        <v>3</v>
      </c>
      <c r="H49" t="s">
        <v>4</v>
      </c>
      <c r="N49" t="s">
        <v>5</v>
      </c>
      <c r="O49" t="s">
        <v>8</v>
      </c>
      <c r="P49" t="s">
        <v>7</v>
      </c>
    </row>
    <row r="50" spans="1:18">
      <c r="A50" t="s">
        <v>60</v>
      </c>
      <c r="B50">
        <v>0.05</v>
      </c>
      <c r="C50">
        <v>0.1</v>
      </c>
      <c r="E50">
        <v>0.36099999999999999</v>
      </c>
      <c r="F50">
        <v>1025</v>
      </c>
      <c r="G50">
        <v>0.223</v>
      </c>
      <c r="H50">
        <v>1025</v>
      </c>
      <c r="I50">
        <f>2*E50</f>
        <v>0.72199999999999998</v>
      </c>
      <c r="J50">
        <f>6*G50/50</f>
        <v>2.6760000000000003E-2</v>
      </c>
      <c r="K50" s="3">
        <v>0.84399999999999997</v>
      </c>
      <c r="L50" s="3">
        <v>0.82499999999999996</v>
      </c>
      <c r="N50">
        <v>0.999</v>
      </c>
      <c r="O50" t="s">
        <v>67</v>
      </c>
      <c r="P50">
        <v>10250</v>
      </c>
    </row>
    <row r="51" spans="1:18">
      <c r="A51" s="5" t="s">
        <v>60</v>
      </c>
      <c r="B51" s="5">
        <v>0.05</v>
      </c>
      <c r="C51" s="5">
        <v>0.1</v>
      </c>
      <c r="D51" s="5"/>
      <c r="E51" s="5">
        <v>0.36099999999999999</v>
      </c>
      <c r="F51" s="5">
        <v>1025</v>
      </c>
      <c r="G51" s="5">
        <v>0.223</v>
      </c>
      <c r="H51" s="5">
        <v>1025</v>
      </c>
      <c r="I51" s="6"/>
      <c r="J51" s="6"/>
      <c r="K51" s="5">
        <v>0.84399999999999997</v>
      </c>
      <c r="L51" s="5"/>
      <c r="M51" s="5">
        <v>0.84099999999999997</v>
      </c>
      <c r="N51" s="5">
        <v>0.999</v>
      </c>
      <c r="O51" s="5" t="s">
        <v>95</v>
      </c>
      <c r="P51" s="5">
        <v>10250</v>
      </c>
      <c r="Q51" s="16">
        <f>1703/60</f>
        <v>28.383333333333333</v>
      </c>
      <c r="R51" s="16" t="s">
        <v>93</v>
      </c>
    </row>
    <row r="52" spans="1:18">
      <c r="A52" s="11" t="s">
        <v>101</v>
      </c>
      <c r="B52" s="11">
        <v>0.05</v>
      </c>
      <c r="C52" s="11">
        <v>0.1</v>
      </c>
      <c r="D52" s="11"/>
      <c r="E52" s="11">
        <v>0.34399999999999997</v>
      </c>
      <c r="F52" s="11">
        <v>1025</v>
      </c>
      <c r="G52" s="11">
        <v>3.1E-2</v>
      </c>
      <c r="H52" s="11">
        <v>1025</v>
      </c>
      <c r="I52" s="11"/>
      <c r="J52" s="11"/>
      <c r="K52" s="11">
        <v>0.84399999999999997</v>
      </c>
      <c r="L52" s="11"/>
      <c r="M52" s="11">
        <v>0.68500000000000005</v>
      </c>
      <c r="N52" s="11">
        <v>1</v>
      </c>
      <c r="O52" s="11" t="s">
        <v>102</v>
      </c>
      <c r="P52" s="11">
        <v>10250</v>
      </c>
      <c r="Q52" s="15">
        <f>10145/3600</f>
        <v>2.8180555555555555</v>
      </c>
      <c r="R52" s="11" t="s">
        <v>103</v>
      </c>
    </row>
    <row r="53" spans="1:18">
      <c r="K53" s="3"/>
      <c r="L53" s="3"/>
      <c r="M53" s="3"/>
    </row>
    <row r="54" spans="1:18">
      <c r="A54" s="4" t="s">
        <v>88</v>
      </c>
      <c r="B54" s="4">
        <v>0.05</v>
      </c>
      <c r="C54" s="4">
        <v>0.1</v>
      </c>
      <c r="D54" s="4"/>
      <c r="E54" s="4">
        <v>0.26800000000000002</v>
      </c>
      <c r="F54" s="4">
        <v>1025</v>
      </c>
      <c r="G54" s="4">
        <v>0.16600000000000001</v>
      </c>
      <c r="H54" s="4">
        <v>1025</v>
      </c>
      <c r="I54" s="4"/>
      <c r="J54" s="4"/>
      <c r="K54" s="4">
        <v>0.74299999999999999</v>
      </c>
      <c r="L54" s="4"/>
      <c r="M54" s="4">
        <v>0.749</v>
      </c>
      <c r="N54" s="4">
        <v>1</v>
      </c>
      <c r="O54" s="4" t="s">
        <v>74</v>
      </c>
      <c r="P54" s="4">
        <v>10250</v>
      </c>
      <c r="Q54" s="10">
        <f>1936/60</f>
        <v>32.266666666666666</v>
      </c>
      <c r="R54" s="10" t="s">
        <v>93</v>
      </c>
    </row>
    <row r="55" spans="1:18">
      <c r="A55" s="11" t="s">
        <v>110</v>
      </c>
      <c r="B55" s="11">
        <v>0.05</v>
      </c>
      <c r="C55" s="11">
        <v>0.1</v>
      </c>
      <c r="D55" s="11"/>
      <c r="E55" s="11">
        <v>0.36499999999999999</v>
      </c>
      <c r="F55" s="11">
        <v>1025</v>
      </c>
      <c r="G55" s="11">
        <v>3.2000000000000001E-2</v>
      </c>
      <c r="H55" s="11">
        <v>1025</v>
      </c>
      <c r="I55" s="11"/>
      <c r="J55" s="11"/>
      <c r="K55" s="11">
        <v>0.74299999999999999</v>
      </c>
      <c r="L55" s="11"/>
      <c r="M55" s="11">
        <v>0.69499999999999995</v>
      </c>
      <c r="N55" s="11">
        <v>1</v>
      </c>
      <c r="O55" s="11" t="s">
        <v>104</v>
      </c>
      <c r="P55" s="11">
        <v>10250</v>
      </c>
      <c r="Q55" s="15">
        <f>10209/3600</f>
        <v>2.8358333333333334</v>
      </c>
      <c r="R55" s="11" t="s">
        <v>103</v>
      </c>
    </row>
    <row r="57" spans="1:18">
      <c r="A57" s="4" t="s">
        <v>109</v>
      </c>
      <c r="B57" s="4">
        <v>0.05</v>
      </c>
      <c r="C57" s="4">
        <v>0.1</v>
      </c>
      <c r="D57" s="4"/>
      <c r="E57" s="4">
        <v>0.495</v>
      </c>
      <c r="F57" s="4">
        <v>915</v>
      </c>
      <c r="G57" s="4">
        <v>0.40300000000000002</v>
      </c>
      <c r="H57" s="4">
        <v>1025</v>
      </c>
      <c r="I57" s="4"/>
      <c r="J57" s="4"/>
      <c r="K57" s="4">
        <v>0.94699999999999995</v>
      </c>
      <c r="L57" s="4"/>
      <c r="M57" s="4">
        <v>0.96199999999999997</v>
      </c>
      <c r="N57" s="4">
        <v>1</v>
      </c>
      <c r="O57" s="4" t="s">
        <v>75</v>
      </c>
      <c r="P57" s="4">
        <v>10250</v>
      </c>
      <c r="Q57" s="10">
        <f>2037/60</f>
        <v>33.950000000000003</v>
      </c>
      <c r="R57" s="10" t="s">
        <v>93</v>
      </c>
    </row>
    <row r="58" spans="1:18">
      <c r="A58" s="11" t="s">
        <v>109</v>
      </c>
      <c r="B58" s="11">
        <v>0.05</v>
      </c>
      <c r="C58" s="11">
        <v>0.1</v>
      </c>
      <c r="D58" s="11"/>
      <c r="E58" s="11">
        <v>0.43</v>
      </c>
      <c r="F58" s="11">
        <v>1025</v>
      </c>
      <c r="G58" s="11">
        <v>7.1999999999999995E-2</v>
      </c>
      <c r="H58" s="11">
        <v>1025</v>
      </c>
      <c r="I58" s="11"/>
      <c r="J58" s="11"/>
      <c r="K58" s="11">
        <v>0.94699999999999995</v>
      </c>
      <c r="L58" s="11"/>
      <c r="M58" s="11">
        <v>0.751</v>
      </c>
      <c r="N58" s="11">
        <v>0.999</v>
      </c>
      <c r="O58" s="11" t="s">
        <v>130</v>
      </c>
      <c r="P58" s="11"/>
      <c r="Q58" s="15"/>
      <c r="R58" s="11"/>
    </row>
    <row r="60" spans="1:18">
      <c r="A60" s="5" t="s">
        <v>68</v>
      </c>
      <c r="B60" s="5">
        <v>0.05</v>
      </c>
      <c r="C60" s="5">
        <v>0.1</v>
      </c>
      <c r="D60" s="5"/>
      <c r="E60" s="5">
        <v>0.376</v>
      </c>
      <c r="F60" s="5">
        <v>1126</v>
      </c>
      <c r="G60" s="5">
        <v>0.22500000000000001</v>
      </c>
      <c r="H60" s="5">
        <v>1025</v>
      </c>
      <c r="I60" s="6"/>
      <c r="J60" s="6"/>
      <c r="K60" s="5">
        <v>0.86899999999999999</v>
      </c>
      <c r="L60" s="5"/>
      <c r="M60" s="5">
        <v>0.84899999999999998</v>
      </c>
      <c r="N60" s="5" t="s">
        <v>72</v>
      </c>
      <c r="O60" s="5" t="s">
        <v>73</v>
      </c>
      <c r="P60" s="5">
        <v>10250</v>
      </c>
      <c r="Q60" s="16">
        <f>1706/60</f>
        <v>28.433333333333334</v>
      </c>
      <c r="R60" s="16" t="s">
        <v>93</v>
      </c>
    </row>
    <row r="61" spans="1:18">
      <c r="A61" s="11" t="s">
        <v>108</v>
      </c>
      <c r="B61" s="11">
        <v>0.05</v>
      </c>
      <c r="C61" s="11">
        <v>0.1</v>
      </c>
      <c r="D61" s="11"/>
      <c r="E61" s="11">
        <v>0.36899999999999999</v>
      </c>
      <c r="F61" s="11">
        <v>1025</v>
      </c>
      <c r="G61" s="11">
        <v>3.2000000000000001E-2</v>
      </c>
      <c r="H61" s="11">
        <v>1025</v>
      </c>
      <c r="I61" s="11"/>
      <c r="J61" s="11"/>
      <c r="K61" s="11">
        <v>0.86899999999999999</v>
      </c>
      <c r="L61" s="11"/>
      <c r="M61" s="11">
        <v>0.69599999999999995</v>
      </c>
      <c r="N61" s="11">
        <v>1</v>
      </c>
      <c r="O61" s="11" t="s">
        <v>105</v>
      </c>
      <c r="P61" s="11">
        <v>10250</v>
      </c>
      <c r="Q61" s="15">
        <f>11875/3600</f>
        <v>3.2986111111111112</v>
      </c>
      <c r="R61" s="11" t="s">
        <v>103</v>
      </c>
    </row>
    <row r="63" spans="1:18">
      <c r="A63" s="5" t="s">
        <v>87</v>
      </c>
      <c r="B63" s="5">
        <v>0.05</v>
      </c>
      <c r="C63" s="5">
        <v>0.1</v>
      </c>
      <c r="D63" s="5"/>
      <c r="E63" s="5">
        <v>0.42</v>
      </c>
      <c r="F63" s="5">
        <v>1048</v>
      </c>
      <c r="G63" s="5">
        <v>0.26800000000000002</v>
      </c>
      <c r="H63" s="5">
        <v>1005</v>
      </c>
      <c r="I63" s="6"/>
      <c r="J63" s="6"/>
      <c r="K63" s="5">
        <v>0.83499999999999996</v>
      </c>
      <c r="L63" s="5"/>
      <c r="M63" s="5">
        <v>8.8930000000000007</v>
      </c>
      <c r="N63" s="5" t="s">
        <v>83</v>
      </c>
      <c r="O63" s="5" t="s">
        <v>84</v>
      </c>
      <c r="P63" s="5">
        <v>10250</v>
      </c>
      <c r="Q63" s="16">
        <f>1647/60</f>
        <v>27.45</v>
      </c>
      <c r="R63" s="16" t="s">
        <v>93</v>
      </c>
    </row>
    <row r="64" spans="1:18">
      <c r="A64" s="11" t="s">
        <v>107</v>
      </c>
      <c r="B64" s="11">
        <v>0.05</v>
      </c>
      <c r="C64" s="11">
        <v>0.1</v>
      </c>
      <c r="D64" s="11"/>
      <c r="E64" s="11">
        <v>0.377</v>
      </c>
      <c r="F64" s="11">
        <v>920</v>
      </c>
      <c r="G64" s="11">
        <v>0.04</v>
      </c>
      <c r="H64" s="11">
        <v>980</v>
      </c>
      <c r="I64" s="11"/>
      <c r="J64" s="11"/>
      <c r="K64" s="11">
        <v>0.83399999999999996</v>
      </c>
      <c r="L64" s="11"/>
      <c r="M64" s="11">
        <v>0.70599999999999996</v>
      </c>
      <c r="N64" s="11">
        <v>1</v>
      </c>
      <c r="O64" s="11" t="s">
        <v>106</v>
      </c>
      <c r="P64" s="11">
        <v>10250</v>
      </c>
      <c r="Q64" s="15">
        <f>10200/3600</f>
        <v>2.8333333333333335</v>
      </c>
      <c r="R64" s="11" t="s">
        <v>103</v>
      </c>
    </row>
    <row r="66" spans="1:18">
      <c r="A66" s="5" t="s">
        <v>97</v>
      </c>
      <c r="B66" s="5">
        <v>0.05</v>
      </c>
      <c r="C66" s="5">
        <v>0.1</v>
      </c>
      <c r="D66" s="5"/>
      <c r="E66" s="5">
        <v>0.51800000000000002</v>
      </c>
      <c r="F66" s="5">
        <v>1132</v>
      </c>
      <c r="G66" s="5">
        <v>0.41199999999999998</v>
      </c>
      <c r="H66" s="5">
        <v>1128</v>
      </c>
      <c r="I66" s="6"/>
      <c r="J66" s="6"/>
      <c r="K66" s="5">
        <v>0.95399999999999996</v>
      </c>
      <c r="L66" s="5"/>
      <c r="M66" s="5">
        <v>0.96599999999999997</v>
      </c>
      <c r="N66" s="5" t="s">
        <v>98</v>
      </c>
      <c r="O66" s="5" t="s">
        <v>99</v>
      </c>
      <c r="P66" s="5">
        <v>10250</v>
      </c>
      <c r="Q66" s="16">
        <f>1814/60</f>
        <v>30.233333333333334</v>
      </c>
      <c r="R66" s="16" t="s">
        <v>93</v>
      </c>
    </row>
    <row r="67" spans="1:18">
      <c r="A67" s="11" t="s">
        <v>111</v>
      </c>
      <c r="B67" s="11">
        <v>0.05</v>
      </c>
      <c r="C67" s="11">
        <v>0.1</v>
      </c>
      <c r="D67" s="11"/>
      <c r="E67" s="11">
        <v>0.44400000000000001</v>
      </c>
      <c r="F67" s="11">
        <v>1025</v>
      </c>
      <c r="G67" s="11">
        <v>7.4999999999999997E-2</v>
      </c>
      <c r="H67" s="11">
        <v>1025</v>
      </c>
      <c r="I67" s="11"/>
      <c r="J67" s="11"/>
      <c r="K67" s="11">
        <v>0.95399999999999996</v>
      </c>
      <c r="L67" s="11"/>
      <c r="M67" s="11">
        <v>0.75900000000000001</v>
      </c>
      <c r="N67" s="11">
        <v>1</v>
      </c>
      <c r="O67" s="11" t="s">
        <v>112</v>
      </c>
      <c r="P67" s="11">
        <v>10250</v>
      </c>
      <c r="Q67" s="15">
        <f>13161/3600</f>
        <v>3.6558333333333333</v>
      </c>
      <c r="R67" s="11" t="s">
        <v>103</v>
      </c>
    </row>
    <row r="68" spans="1:18">
      <c r="Q68" s="37">
        <f>Q52+Q55+Q61+Q64+Q67</f>
        <v>15.441666666666668</v>
      </c>
    </row>
    <row r="69" spans="1:18">
      <c r="A69" t="s">
        <v>81</v>
      </c>
      <c r="Q69" s="37">
        <f>(Q51+Q54+Q57+Q60+Q63+Q66)/60</f>
        <v>3.0119444444444441</v>
      </c>
    </row>
    <row r="70" spans="1:18">
      <c r="B70" t="s">
        <v>16</v>
      </c>
      <c r="C70" t="s">
        <v>15</v>
      </c>
      <c r="E70" t="s">
        <v>2</v>
      </c>
      <c r="F70" t="s">
        <v>4</v>
      </c>
      <c r="G70" t="s">
        <v>3</v>
      </c>
      <c r="H70" t="s">
        <v>4</v>
      </c>
      <c r="I70" t="s">
        <v>52</v>
      </c>
      <c r="J70" t="s">
        <v>53</v>
      </c>
      <c r="K70" t="s">
        <v>64</v>
      </c>
      <c r="L70" t="s">
        <v>71</v>
      </c>
      <c r="M70" t="s">
        <v>65</v>
      </c>
      <c r="N70" t="s">
        <v>5</v>
      </c>
      <c r="O70" t="s">
        <v>8</v>
      </c>
      <c r="P70" t="s">
        <v>7</v>
      </c>
      <c r="Q70" s="37">
        <f>SUM(Q68:Q69)</f>
        <v>18.453611111111112</v>
      </c>
    </row>
    <row r="71" spans="1:18">
      <c r="A71" s="11" t="s">
        <v>63</v>
      </c>
      <c r="B71" s="11">
        <v>0.1</v>
      </c>
      <c r="C71" s="11">
        <v>0.8</v>
      </c>
      <c r="D71" s="11"/>
      <c r="E71" s="11">
        <v>0.29899999999999999</v>
      </c>
      <c r="F71" s="11">
        <v>1000</v>
      </c>
      <c r="G71" s="11">
        <v>2.1000000000000001E-2</v>
      </c>
      <c r="H71" s="11">
        <v>1000</v>
      </c>
      <c r="I71" s="11">
        <f t="shared" ref="I71:I76" si="3">2*E71</f>
        <v>0.59799999999999998</v>
      </c>
      <c r="J71" s="11">
        <f t="shared" ref="J71:J76" si="4">6*G71/50</f>
        <v>2.5200000000000001E-3</v>
      </c>
      <c r="K71" s="11"/>
      <c r="L71" s="11"/>
      <c r="M71" s="11"/>
      <c r="N71" s="11">
        <v>1</v>
      </c>
      <c r="O71" s="11" t="s">
        <v>14</v>
      </c>
      <c r="P71" s="11">
        <v>1250</v>
      </c>
      <c r="Q71" s="15"/>
      <c r="R71" s="11"/>
    </row>
    <row r="72" spans="1:18">
      <c r="A72" s="11" t="s">
        <v>63</v>
      </c>
      <c r="B72" s="11">
        <v>0.1</v>
      </c>
      <c r="C72" s="11">
        <v>0.1</v>
      </c>
      <c r="D72" s="11"/>
      <c r="E72" s="11">
        <v>0.30499999999999999</v>
      </c>
      <c r="F72" s="11">
        <v>754</v>
      </c>
      <c r="G72" s="11">
        <v>2.1000000000000001E-2</v>
      </c>
      <c r="H72" s="11">
        <v>1026</v>
      </c>
      <c r="I72" s="11">
        <f t="shared" si="3"/>
        <v>0.61</v>
      </c>
      <c r="J72" s="11">
        <f t="shared" si="4"/>
        <v>2.5200000000000001E-3</v>
      </c>
      <c r="K72" s="11"/>
      <c r="L72" s="11"/>
      <c r="M72" s="11"/>
      <c r="N72" s="11">
        <v>1</v>
      </c>
      <c r="O72" s="11" t="s">
        <v>18</v>
      </c>
      <c r="P72" s="11">
        <v>10250</v>
      </c>
      <c r="Q72" s="15"/>
      <c r="R72" s="11"/>
    </row>
    <row r="73" spans="1:18">
      <c r="A73" s="11" t="s">
        <v>63</v>
      </c>
      <c r="B73" s="11">
        <v>0.05</v>
      </c>
      <c r="C73" s="11">
        <v>0.1</v>
      </c>
      <c r="D73" s="11"/>
      <c r="E73" s="11">
        <v>0.308</v>
      </c>
      <c r="F73" s="11">
        <v>1025</v>
      </c>
      <c r="G73" s="11">
        <v>2.1000000000000001E-2</v>
      </c>
      <c r="H73" s="11">
        <v>1025</v>
      </c>
      <c r="I73" s="11">
        <f t="shared" si="3"/>
        <v>0.61599999999999999</v>
      </c>
      <c r="J73" s="11">
        <f t="shared" si="4"/>
        <v>2.5200000000000001E-3</v>
      </c>
      <c r="K73" s="11"/>
      <c r="L73" s="11"/>
      <c r="M73" s="11"/>
      <c r="N73" s="11">
        <v>0.999</v>
      </c>
      <c r="O73" s="11" t="s">
        <v>17</v>
      </c>
      <c r="P73" s="11">
        <v>10250</v>
      </c>
      <c r="Q73" s="15"/>
      <c r="R73" s="11"/>
    </row>
    <row r="74" spans="1:18">
      <c r="A74" s="11" t="s">
        <v>63</v>
      </c>
      <c r="B74" s="11">
        <v>0.05</v>
      </c>
      <c r="C74" s="11">
        <v>0.1</v>
      </c>
      <c r="D74" s="11"/>
      <c r="E74" s="11">
        <v>0.32400000000000001</v>
      </c>
      <c r="F74" s="11">
        <v>888</v>
      </c>
      <c r="G74" s="11">
        <v>0.02</v>
      </c>
      <c r="H74" s="11">
        <v>1025</v>
      </c>
      <c r="I74" s="11">
        <f t="shared" si="3"/>
        <v>0.64800000000000002</v>
      </c>
      <c r="J74" s="11">
        <f t="shared" si="4"/>
        <v>2.3999999999999998E-3</v>
      </c>
      <c r="K74" s="11"/>
      <c r="L74" s="11"/>
      <c r="M74" s="11"/>
      <c r="N74" s="11">
        <v>1</v>
      </c>
      <c r="O74" s="11" t="s">
        <v>19</v>
      </c>
      <c r="P74" s="11">
        <v>10250</v>
      </c>
      <c r="Q74" s="15"/>
      <c r="R74" s="11"/>
    </row>
    <row r="75" spans="1:18">
      <c r="A75" s="11" t="s">
        <v>63</v>
      </c>
      <c r="B75" s="11">
        <v>0.05</v>
      </c>
      <c r="C75" s="11">
        <v>0.1</v>
      </c>
      <c r="D75" s="11"/>
      <c r="E75" s="11">
        <v>0.33</v>
      </c>
      <c r="F75" s="11">
        <v>1025</v>
      </c>
      <c r="G75" s="11">
        <v>1.9E-2</v>
      </c>
      <c r="H75" s="11">
        <v>934</v>
      </c>
      <c r="I75" s="11">
        <f t="shared" si="3"/>
        <v>0.66</v>
      </c>
      <c r="J75" s="11">
        <f t="shared" si="4"/>
        <v>2.2799999999999999E-3</v>
      </c>
      <c r="K75" s="11"/>
      <c r="L75" s="11"/>
      <c r="M75" s="11"/>
      <c r="N75" s="11">
        <v>0.999</v>
      </c>
      <c r="O75" s="11" t="s">
        <v>20</v>
      </c>
      <c r="P75" s="11">
        <v>10250</v>
      </c>
      <c r="Q75" s="15"/>
      <c r="R75" s="11"/>
    </row>
    <row r="76" spans="1:18">
      <c r="A76" s="1" t="s">
        <v>63</v>
      </c>
      <c r="B76" s="1">
        <v>0.05</v>
      </c>
      <c r="C76" s="1">
        <v>0.1</v>
      </c>
      <c r="D76" s="1"/>
      <c r="E76" s="1">
        <v>0.26800000000000002</v>
      </c>
      <c r="F76" s="1">
        <v>1025</v>
      </c>
      <c r="G76" s="1">
        <v>0.16600000000000001</v>
      </c>
      <c r="H76" s="1">
        <v>1025</v>
      </c>
      <c r="I76" s="1">
        <f t="shared" si="3"/>
        <v>0.53600000000000003</v>
      </c>
      <c r="J76" s="1">
        <f t="shared" si="4"/>
        <v>1.992E-2</v>
      </c>
      <c r="K76" s="1">
        <v>0.74299999999999999</v>
      </c>
      <c r="L76" s="1"/>
      <c r="M76" s="1">
        <v>0.749</v>
      </c>
      <c r="N76" s="1">
        <v>1</v>
      </c>
      <c r="O76" s="1" t="s">
        <v>21</v>
      </c>
      <c r="P76" s="1">
        <v>10250</v>
      </c>
    </row>
    <row r="78" spans="1:18">
      <c r="A78" t="s">
        <v>80</v>
      </c>
    </row>
    <row r="79" spans="1:18">
      <c r="B79" t="s">
        <v>0</v>
      </c>
      <c r="C79" t="s">
        <v>1</v>
      </c>
      <c r="E79" t="s">
        <v>2</v>
      </c>
      <c r="F79" t="s">
        <v>4</v>
      </c>
      <c r="G79" t="s">
        <v>3</v>
      </c>
      <c r="H79" t="s">
        <v>4</v>
      </c>
      <c r="I79" t="s">
        <v>52</v>
      </c>
      <c r="J79" t="s">
        <v>53</v>
      </c>
      <c r="N79" t="s">
        <v>5</v>
      </c>
      <c r="O79" t="s">
        <v>8</v>
      </c>
      <c r="P79" t="s">
        <v>7</v>
      </c>
    </row>
    <row r="80" spans="1:18">
      <c r="A80" t="s">
        <v>62</v>
      </c>
      <c r="B80">
        <v>0.6</v>
      </c>
      <c r="C80">
        <v>0.6</v>
      </c>
      <c r="E80">
        <v>0.35799999999999998</v>
      </c>
      <c r="F80">
        <v>7</v>
      </c>
      <c r="G80">
        <v>2.5999999999999999E-2</v>
      </c>
      <c r="H80">
        <v>7</v>
      </c>
      <c r="I80">
        <f>2*E80</f>
        <v>0.71599999999999997</v>
      </c>
      <c r="J80">
        <f t="shared" ref="J80:J100" si="5">6*G80/50</f>
        <v>3.1199999999999999E-3</v>
      </c>
      <c r="N80">
        <v>6.9999999999999999E-4</v>
      </c>
      <c r="O80" t="s">
        <v>6</v>
      </c>
      <c r="P80">
        <v>10000</v>
      </c>
      <c r="Q80" s="36">
        <f>8300/3600</f>
        <v>2.3055555555555554</v>
      </c>
    </row>
    <row r="81" spans="1:17">
      <c r="A81" t="s">
        <v>62</v>
      </c>
      <c r="B81">
        <v>0.6</v>
      </c>
      <c r="C81">
        <v>0.6</v>
      </c>
      <c r="E81">
        <v>0.315</v>
      </c>
      <c r="F81">
        <v>27</v>
      </c>
      <c r="G81">
        <v>2.8000000000000001E-2</v>
      </c>
      <c r="H81">
        <v>29</v>
      </c>
      <c r="I81">
        <f t="shared" ref="I81:I100" si="6">2*E81</f>
        <v>0.63</v>
      </c>
      <c r="J81">
        <f t="shared" si="5"/>
        <v>3.3600000000000001E-3</v>
      </c>
      <c r="N81">
        <v>1.5E-3</v>
      </c>
      <c r="O81" t="s">
        <v>9</v>
      </c>
      <c r="P81">
        <v>30000</v>
      </c>
      <c r="Q81" s="36">
        <f t="shared" ref="Q81:Q100" si="7">8300/3600</f>
        <v>2.3055555555555554</v>
      </c>
    </row>
    <row r="82" spans="1:17">
      <c r="A82" t="s">
        <v>62</v>
      </c>
      <c r="B82">
        <v>0.6</v>
      </c>
      <c r="C82">
        <v>0.6</v>
      </c>
      <c r="E82">
        <v>0.30599999999999999</v>
      </c>
      <c r="F82">
        <v>38</v>
      </c>
      <c r="G82">
        <v>2.9000000000000001E-2</v>
      </c>
      <c r="H82">
        <v>38</v>
      </c>
      <c r="I82">
        <f t="shared" si="6"/>
        <v>0.61199999999999999</v>
      </c>
      <c r="J82">
        <f t="shared" si="5"/>
        <v>3.4800000000000005E-3</v>
      </c>
      <c r="N82">
        <v>1.4E-3</v>
      </c>
      <c r="O82" t="s">
        <v>10</v>
      </c>
      <c r="P82">
        <v>50000</v>
      </c>
      <c r="Q82" s="36">
        <f t="shared" si="7"/>
        <v>2.3055555555555554</v>
      </c>
    </row>
    <row r="83" spans="1:17">
      <c r="A83" t="s">
        <v>62</v>
      </c>
      <c r="B83">
        <v>0.95</v>
      </c>
      <c r="C83">
        <v>0.95</v>
      </c>
      <c r="E83">
        <v>0.33300000000000002</v>
      </c>
      <c r="F83">
        <v>18</v>
      </c>
      <c r="G83">
        <v>2.8000000000000001E-2</v>
      </c>
      <c r="H83">
        <v>23</v>
      </c>
      <c r="I83">
        <f t="shared" si="6"/>
        <v>0.66600000000000004</v>
      </c>
      <c r="J83">
        <f t="shared" si="5"/>
        <v>3.3600000000000001E-3</v>
      </c>
      <c r="N83">
        <v>1E-3</v>
      </c>
      <c r="O83" t="s">
        <v>11</v>
      </c>
      <c r="P83">
        <v>30000</v>
      </c>
      <c r="Q83" s="36">
        <f t="shared" si="7"/>
        <v>2.3055555555555554</v>
      </c>
    </row>
    <row r="84" spans="1:17">
      <c r="A84" t="s">
        <v>62</v>
      </c>
      <c r="B84">
        <v>1</v>
      </c>
      <c r="C84">
        <v>1</v>
      </c>
      <c r="E84">
        <v>0.33600000000000002</v>
      </c>
      <c r="F84">
        <v>27</v>
      </c>
      <c r="G84">
        <v>2.8000000000000001E-2</v>
      </c>
      <c r="H84">
        <v>21</v>
      </c>
      <c r="I84">
        <f t="shared" si="6"/>
        <v>0.67200000000000004</v>
      </c>
      <c r="J84">
        <f t="shared" si="5"/>
        <v>3.3600000000000001E-3</v>
      </c>
      <c r="N84">
        <v>1E-3</v>
      </c>
      <c r="O84" t="s">
        <v>12</v>
      </c>
      <c r="P84">
        <v>30000</v>
      </c>
      <c r="Q84" s="36">
        <f t="shared" si="7"/>
        <v>2.3055555555555554</v>
      </c>
    </row>
    <row r="85" spans="1:17">
      <c r="A85" t="s">
        <v>62</v>
      </c>
      <c r="B85">
        <v>1.5</v>
      </c>
      <c r="C85">
        <v>1.5</v>
      </c>
      <c r="E85">
        <v>0.33200000000000002</v>
      </c>
      <c r="F85">
        <v>14</v>
      </c>
      <c r="G85">
        <v>2.7E-2</v>
      </c>
      <c r="H85">
        <v>13</v>
      </c>
      <c r="I85">
        <f t="shared" si="6"/>
        <v>0.66400000000000003</v>
      </c>
      <c r="J85">
        <f t="shared" si="5"/>
        <v>3.2400000000000003E-3</v>
      </c>
      <c r="N85">
        <v>5.9999999999999995E-4</v>
      </c>
      <c r="O85" t="s">
        <v>13</v>
      </c>
      <c r="P85">
        <v>30000</v>
      </c>
      <c r="Q85" s="36">
        <f t="shared" si="7"/>
        <v>2.3055555555555554</v>
      </c>
    </row>
    <row r="86" spans="1:17">
      <c r="A86" t="s">
        <v>62</v>
      </c>
      <c r="B86">
        <v>0.5</v>
      </c>
      <c r="C86">
        <v>0.8</v>
      </c>
      <c r="E86">
        <v>3.6999999999999998E-2</v>
      </c>
      <c r="F86">
        <v>708</v>
      </c>
      <c r="G86">
        <v>1.708</v>
      </c>
      <c r="H86">
        <v>21</v>
      </c>
      <c r="I86">
        <f t="shared" si="6"/>
        <v>7.3999999999999996E-2</v>
      </c>
      <c r="J86">
        <f t="shared" si="5"/>
        <v>0.20495999999999998</v>
      </c>
      <c r="N86">
        <v>2.1600000000000001E-2</v>
      </c>
      <c r="O86" t="s">
        <v>22</v>
      </c>
      <c r="P86">
        <v>30000</v>
      </c>
      <c r="Q86" s="36">
        <f t="shared" si="7"/>
        <v>2.3055555555555554</v>
      </c>
    </row>
    <row r="87" spans="1:17">
      <c r="A87" t="s">
        <v>62</v>
      </c>
      <c r="B87">
        <v>0.1</v>
      </c>
      <c r="C87">
        <v>0.01</v>
      </c>
      <c r="E87">
        <v>3.5999999999999997E-2</v>
      </c>
      <c r="F87">
        <v>796</v>
      </c>
      <c r="G87">
        <v>0.76</v>
      </c>
      <c r="H87">
        <v>18</v>
      </c>
      <c r="I87">
        <f t="shared" si="6"/>
        <v>7.1999999999999995E-2</v>
      </c>
      <c r="J87">
        <f t="shared" si="5"/>
        <v>9.1200000000000003E-2</v>
      </c>
      <c r="N87">
        <v>5.67E-2</v>
      </c>
      <c r="O87" t="s">
        <v>23</v>
      </c>
      <c r="P87">
        <v>30000</v>
      </c>
      <c r="Q87" s="36">
        <f t="shared" si="7"/>
        <v>2.3055555555555554</v>
      </c>
    </row>
    <row r="88" spans="1:17">
      <c r="A88" t="s">
        <v>62</v>
      </c>
      <c r="B88">
        <v>0.2</v>
      </c>
      <c r="C88">
        <v>0.1</v>
      </c>
      <c r="E88">
        <v>0.04</v>
      </c>
      <c r="F88">
        <v>959</v>
      </c>
      <c r="G88">
        <v>0.98099999999999998</v>
      </c>
      <c r="H88">
        <v>26</v>
      </c>
      <c r="I88">
        <f t="shared" si="6"/>
        <v>0.08</v>
      </c>
      <c r="J88">
        <f t="shared" si="5"/>
        <v>0.11772000000000001</v>
      </c>
      <c r="N88">
        <v>4.1200000000000001E-2</v>
      </c>
      <c r="O88" t="s">
        <v>24</v>
      </c>
      <c r="P88">
        <v>30000</v>
      </c>
      <c r="Q88" s="36">
        <f t="shared" si="7"/>
        <v>2.3055555555555554</v>
      </c>
    </row>
    <row r="89" spans="1:17">
      <c r="A89" t="s">
        <v>62</v>
      </c>
      <c r="B89">
        <v>0.3</v>
      </c>
      <c r="C89">
        <v>0.09</v>
      </c>
      <c r="E89">
        <v>4.1000000000000002E-2</v>
      </c>
      <c r="F89">
        <v>944</v>
      </c>
      <c r="G89">
        <v>1.054</v>
      </c>
      <c r="H89">
        <v>16</v>
      </c>
      <c r="I89">
        <f t="shared" si="6"/>
        <v>8.2000000000000003E-2</v>
      </c>
      <c r="J89">
        <f t="shared" si="5"/>
        <v>0.12648000000000001</v>
      </c>
      <c r="N89">
        <v>3.4000000000000002E-2</v>
      </c>
      <c r="O89" t="s">
        <v>25</v>
      </c>
      <c r="P89">
        <v>30000</v>
      </c>
      <c r="Q89" s="36">
        <f t="shared" si="7"/>
        <v>2.3055555555555554</v>
      </c>
    </row>
    <row r="90" spans="1:17">
      <c r="A90" t="s">
        <v>62</v>
      </c>
      <c r="B90">
        <v>0.4</v>
      </c>
      <c r="C90">
        <v>0.2</v>
      </c>
      <c r="E90">
        <v>3.9E-2</v>
      </c>
      <c r="F90">
        <v>886</v>
      </c>
      <c r="G90">
        <v>1.224</v>
      </c>
      <c r="H90">
        <v>29</v>
      </c>
      <c r="I90">
        <f t="shared" si="6"/>
        <v>7.8E-2</v>
      </c>
      <c r="J90">
        <f t="shared" si="5"/>
        <v>0.14687999999999998</v>
      </c>
      <c r="N90">
        <v>2.8000000000000001E-2</v>
      </c>
      <c r="O90" t="s">
        <v>26</v>
      </c>
      <c r="P90">
        <v>30000</v>
      </c>
      <c r="Q90" s="36">
        <f t="shared" si="7"/>
        <v>2.3055555555555554</v>
      </c>
    </row>
    <row r="91" spans="1:17">
      <c r="A91" t="s">
        <v>62</v>
      </c>
      <c r="B91">
        <v>0.2</v>
      </c>
      <c r="C91">
        <v>0.4</v>
      </c>
      <c r="E91">
        <v>3.6999999999999998E-2</v>
      </c>
      <c r="F91">
        <v>932</v>
      </c>
      <c r="G91">
        <v>1.591</v>
      </c>
      <c r="H91">
        <v>16</v>
      </c>
      <c r="I91">
        <f t="shared" si="6"/>
        <v>7.3999999999999996E-2</v>
      </c>
      <c r="J91">
        <f t="shared" si="5"/>
        <v>0.19091999999999998</v>
      </c>
      <c r="N91">
        <v>3.5799999999999998E-2</v>
      </c>
      <c r="O91" t="s">
        <v>27</v>
      </c>
      <c r="P91">
        <v>30000</v>
      </c>
      <c r="Q91" s="36">
        <f t="shared" si="7"/>
        <v>2.3055555555555554</v>
      </c>
    </row>
    <row r="92" spans="1:17">
      <c r="A92" t="s">
        <v>62</v>
      </c>
      <c r="B92">
        <v>0.4</v>
      </c>
      <c r="C92">
        <v>0.2</v>
      </c>
      <c r="E92">
        <v>3.9E-2</v>
      </c>
      <c r="F92">
        <v>886</v>
      </c>
      <c r="G92">
        <v>1.224</v>
      </c>
      <c r="H92">
        <v>29</v>
      </c>
      <c r="I92">
        <f t="shared" si="6"/>
        <v>7.8E-2</v>
      </c>
      <c r="J92">
        <f t="shared" si="5"/>
        <v>0.14687999999999998</v>
      </c>
      <c r="N92">
        <v>2.8000000000000001E-2</v>
      </c>
      <c r="O92" t="s">
        <v>28</v>
      </c>
      <c r="P92">
        <v>30000</v>
      </c>
      <c r="Q92" s="36">
        <f t="shared" si="7"/>
        <v>2.3055555555555554</v>
      </c>
    </row>
    <row r="93" spans="1:17">
      <c r="A93" t="s">
        <v>62</v>
      </c>
      <c r="B93">
        <v>0.5</v>
      </c>
      <c r="C93">
        <v>0.4</v>
      </c>
      <c r="E93">
        <v>3.6999999999999998E-2</v>
      </c>
      <c r="F93">
        <v>890</v>
      </c>
      <c r="G93">
        <v>1.9790000000000001</v>
      </c>
      <c r="H93">
        <v>13</v>
      </c>
      <c r="I93">
        <f t="shared" si="6"/>
        <v>7.3999999999999996E-2</v>
      </c>
      <c r="J93">
        <f t="shared" si="5"/>
        <v>0.23748000000000002</v>
      </c>
      <c r="N93">
        <v>2.3199999999999998E-2</v>
      </c>
      <c r="O93" t="s">
        <v>29</v>
      </c>
      <c r="P93">
        <v>30000</v>
      </c>
      <c r="Q93" s="36">
        <f t="shared" si="7"/>
        <v>2.3055555555555554</v>
      </c>
    </row>
    <row r="94" spans="1:17">
      <c r="A94" t="s">
        <v>62</v>
      </c>
      <c r="B94">
        <v>0.1</v>
      </c>
      <c r="C94">
        <v>0.05</v>
      </c>
      <c r="E94">
        <v>3.9E-2</v>
      </c>
      <c r="F94">
        <v>1278</v>
      </c>
      <c r="G94">
        <v>0.88700000000000001</v>
      </c>
      <c r="H94">
        <v>30</v>
      </c>
      <c r="I94">
        <f t="shared" si="6"/>
        <v>7.8E-2</v>
      </c>
      <c r="J94">
        <f t="shared" si="5"/>
        <v>0.10644000000000001</v>
      </c>
      <c r="N94">
        <v>5.7700000000000001E-2</v>
      </c>
      <c r="O94" t="s">
        <v>30</v>
      </c>
      <c r="P94">
        <v>30000</v>
      </c>
      <c r="Q94" s="36">
        <f t="shared" si="7"/>
        <v>2.3055555555555554</v>
      </c>
    </row>
    <row r="95" spans="1:17">
      <c r="A95" t="s">
        <v>62</v>
      </c>
      <c r="B95">
        <v>0.01</v>
      </c>
      <c r="C95">
        <v>8.0000000000000002E-3</v>
      </c>
      <c r="E95">
        <v>3.2000000000000001E-2</v>
      </c>
      <c r="F95">
        <v>1156</v>
      </c>
      <c r="G95">
        <v>0.66400000000000003</v>
      </c>
      <c r="H95">
        <v>24</v>
      </c>
      <c r="I95">
        <f t="shared" si="6"/>
        <v>6.4000000000000001E-2</v>
      </c>
      <c r="J95">
        <f t="shared" si="5"/>
        <v>7.9680000000000001E-2</v>
      </c>
      <c r="N95">
        <v>0.1578</v>
      </c>
      <c r="O95" t="s">
        <v>31</v>
      </c>
      <c r="P95">
        <v>30000</v>
      </c>
      <c r="Q95" s="36">
        <f t="shared" si="7"/>
        <v>2.3055555555555554</v>
      </c>
    </row>
    <row r="96" spans="1:17">
      <c r="A96" t="s">
        <v>62</v>
      </c>
      <c r="B96">
        <v>0.5</v>
      </c>
      <c r="C96">
        <v>4.0000000000000001E-3</v>
      </c>
      <c r="E96">
        <v>4.5999999999999999E-2</v>
      </c>
      <c r="F96">
        <v>400</v>
      </c>
      <c r="G96">
        <v>0.58199999999999996</v>
      </c>
      <c r="H96">
        <v>7</v>
      </c>
      <c r="I96">
        <f t="shared" si="6"/>
        <v>9.1999999999999998E-2</v>
      </c>
      <c r="J96">
        <f t="shared" si="5"/>
        <v>6.9839999999999999E-2</v>
      </c>
      <c r="N96">
        <v>3.0800000000000001E-2</v>
      </c>
      <c r="O96" t="s">
        <v>32</v>
      </c>
      <c r="P96">
        <v>30000</v>
      </c>
      <c r="Q96" s="36">
        <f t="shared" si="7"/>
        <v>2.3055555555555554</v>
      </c>
    </row>
    <row r="97" spans="1:17">
      <c r="A97" t="s">
        <v>62</v>
      </c>
      <c r="B97">
        <v>0.05</v>
      </c>
      <c r="C97">
        <v>8.0000000000000002E-3</v>
      </c>
      <c r="E97">
        <v>3.5000000000000003E-2</v>
      </c>
      <c r="F97">
        <v>960</v>
      </c>
      <c r="G97">
        <v>0.77600000000000002</v>
      </c>
      <c r="H97">
        <v>11</v>
      </c>
      <c r="I97">
        <f t="shared" si="6"/>
        <v>7.0000000000000007E-2</v>
      </c>
      <c r="J97">
        <f t="shared" si="5"/>
        <v>9.3120000000000008E-2</v>
      </c>
      <c r="N97">
        <v>7.7200000000000005E-2</v>
      </c>
      <c r="O97" t="s">
        <v>33</v>
      </c>
      <c r="P97">
        <v>30000</v>
      </c>
      <c r="Q97" s="36">
        <f t="shared" si="7"/>
        <v>2.3055555555555554</v>
      </c>
    </row>
    <row r="98" spans="1:17">
      <c r="A98" t="s">
        <v>62</v>
      </c>
      <c r="B98">
        <v>1E-3</v>
      </c>
      <c r="C98">
        <v>8.0000000000000002E-3</v>
      </c>
      <c r="E98">
        <v>2.5999999999999999E-2</v>
      </c>
      <c r="F98">
        <v>1878</v>
      </c>
      <c r="G98">
        <v>0.70899999999999996</v>
      </c>
      <c r="H98">
        <v>39</v>
      </c>
      <c r="I98">
        <f t="shared" si="6"/>
        <v>5.1999999999999998E-2</v>
      </c>
      <c r="J98">
        <f t="shared" si="5"/>
        <v>8.5079999999999989E-2</v>
      </c>
      <c r="N98">
        <v>0.38019999999999998</v>
      </c>
      <c r="O98" t="s">
        <v>34</v>
      </c>
      <c r="P98">
        <v>30000</v>
      </c>
      <c r="Q98" s="36">
        <f t="shared" si="7"/>
        <v>2.3055555555555554</v>
      </c>
    </row>
    <row r="99" spans="1:17">
      <c r="A99" t="s">
        <v>62</v>
      </c>
      <c r="B99">
        <v>8.0000000000000002E-3</v>
      </c>
      <c r="C99">
        <v>8.0000000000000002E-3</v>
      </c>
      <c r="E99">
        <v>3.2000000000000001E-2</v>
      </c>
      <c r="F99">
        <v>1441</v>
      </c>
      <c r="G99">
        <v>0.59299999999999997</v>
      </c>
      <c r="H99">
        <v>49</v>
      </c>
      <c r="I99">
        <f t="shared" si="6"/>
        <v>6.4000000000000001E-2</v>
      </c>
      <c r="J99">
        <f t="shared" si="5"/>
        <v>7.1160000000000001E-2</v>
      </c>
      <c r="N99">
        <v>0.1706</v>
      </c>
      <c r="O99" t="s">
        <v>35</v>
      </c>
      <c r="P99">
        <v>30000</v>
      </c>
      <c r="Q99" s="36">
        <f t="shared" si="7"/>
        <v>2.3055555555555554</v>
      </c>
    </row>
    <row r="100" spans="1:17">
      <c r="A100" t="s">
        <v>62</v>
      </c>
      <c r="B100">
        <v>4.0000000000000001E-3</v>
      </c>
      <c r="C100">
        <v>8.0000000000000002E-3</v>
      </c>
      <c r="E100">
        <v>2.9000000000000001E-2</v>
      </c>
      <c r="F100">
        <v>1545</v>
      </c>
      <c r="G100">
        <v>0.76900000000000002</v>
      </c>
      <c r="H100">
        <v>18</v>
      </c>
      <c r="I100">
        <f t="shared" si="6"/>
        <v>5.8000000000000003E-2</v>
      </c>
      <c r="J100">
        <f t="shared" si="5"/>
        <v>9.2280000000000001E-2</v>
      </c>
      <c r="N100">
        <v>0.22520000000000001</v>
      </c>
      <c r="O100" t="s">
        <v>36</v>
      </c>
      <c r="P100">
        <v>30000</v>
      </c>
      <c r="Q100" s="36">
        <f t="shared" si="7"/>
        <v>2.3055555555555554</v>
      </c>
    </row>
    <row r="101" spans="1:17">
      <c r="Q101" s="37">
        <f>SUM(Q80:Q100)</f>
        <v>48.416666666666686</v>
      </c>
    </row>
    <row r="102" spans="1:17">
      <c r="Q102" s="38"/>
    </row>
  </sheetData>
  <mergeCells count="2">
    <mergeCell ref="D30:I30"/>
    <mergeCell ref="D36:I36"/>
  </mergeCells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4"/>
  <sheetViews>
    <sheetView workbookViewId="0">
      <pane ySplit="1" topLeftCell="A2" activePane="bottomLeft" state="frozen"/>
      <selection pane="bottomLeft" activeCell="H21" sqref="H21"/>
    </sheetView>
  </sheetViews>
  <sheetFormatPr defaultRowHeight="14.4"/>
  <cols>
    <col min="1" max="1" width="13.6640625" customWidth="1"/>
    <col min="2" max="3" width="11.33203125" bestFit="1" customWidth="1"/>
    <col min="4" max="4" width="11.33203125" customWidth="1"/>
    <col min="5" max="5" width="8" bestFit="1" customWidth="1"/>
  </cols>
  <sheetData>
    <row r="1" spans="1:9">
      <c r="A1" t="s">
        <v>54</v>
      </c>
      <c r="B1" t="s">
        <v>2</v>
      </c>
      <c r="C1" t="s">
        <v>3</v>
      </c>
      <c r="D1" t="s">
        <v>55</v>
      </c>
      <c r="E1" t="s">
        <v>56</v>
      </c>
      <c r="F1" t="s">
        <v>57</v>
      </c>
      <c r="G1" t="s">
        <v>58</v>
      </c>
      <c r="H1" t="s">
        <v>69</v>
      </c>
      <c r="I1" t="s">
        <v>70</v>
      </c>
    </row>
    <row r="2" spans="1:9">
      <c r="A2" t="s">
        <v>59</v>
      </c>
      <c r="B2">
        <v>0.374</v>
      </c>
      <c r="C2">
        <v>3.6999999999999998E-2</v>
      </c>
      <c r="D2">
        <f t="shared" ref="D2:D44" si="0">2*B2</f>
        <v>0.748</v>
      </c>
      <c r="E2">
        <f>6*C2/50</f>
        <v>4.4399999999999995E-3</v>
      </c>
      <c r="F2">
        <v>0.8</v>
      </c>
      <c r="G2">
        <v>0.02</v>
      </c>
      <c r="H2">
        <f>B2/2</f>
        <v>0.187</v>
      </c>
      <c r="I2">
        <f>C2*50/6</f>
        <v>0.30833333333333329</v>
      </c>
    </row>
    <row r="3" spans="1:9">
      <c r="A3" t="s">
        <v>59</v>
      </c>
      <c r="B3">
        <v>0.36699999999999999</v>
      </c>
      <c r="C3">
        <v>3.6999999999999998E-2</v>
      </c>
      <c r="D3">
        <f t="shared" si="0"/>
        <v>0.73399999999999999</v>
      </c>
      <c r="E3">
        <f>6*C3/50</f>
        <v>4.4399999999999995E-3</v>
      </c>
      <c r="F3">
        <v>0.8</v>
      </c>
      <c r="G3">
        <v>0.02</v>
      </c>
      <c r="H3">
        <f t="shared" ref="H3:H44" si="1">B3/2</f>
        <v>0.1835</v>
      </c>
    </row>
    <row r="4" spans="1:9">
      <c r="A4" t="s">
        <v>59</v>
      </c>
      <c r="B4">
        <v>0.372</v>
      </c>
      <c r="C4">
        <v>3.6999999999999998E-2</v>
      </c>
      <c r="D4">
        <f t="shared" si="0"/>
        <v>0.74399999999999999</v>
      </c>
      <c r="E4">
        <f>6*C4/50</f>
        <v>4.4399999999999995E-3</v>
      </c>
      <c r="F4">
        <v>0.8</v>
      </c>
      <c r="G4">
        <v>0.02</v>
      </c>
      <c r="H4">
        <f t="shared" si="1"/>
        <v>0.186</v>
      </c>
    </row>
    <row r="5" spans="1:9">
      <c r="A5" t="s">
        <v>60</v>
      </c>
      <c r="B5">
        <v>0.36099999999999999</v>
      </c>
      <c r="C5">
        <v>0.223</v>
      </c>
      <c r="D5">
        <f t="shared" si="0"/>
        <v>0.72199999999999998</v>
      </c>
      <c r="E5">
        <f>6*C5/50</f>
        <v>2.6760000000000003E-2</v>
      </c>
      <c r="F5">
        <v>0.8</v>
      </c>
      <c r="G5">
        <v>0.02</v>
      </c>
      <c r="H5">
        <f t="shared" si="1"/>
        <v>0.18049999999999999</v>
      </c>
    </row>
    <row r="6" spans="1:9">
      <c r="A6" t="s">
        <v>61</v>
      </c>
      <c r="B6">
        <v>0.41799999999999998</v>
      </c>
      <c r="C6">
        <v>3.6999999999999998E-2</v>
      </c>
      <c r="D6">
        <f t="shared" si="0"/>
        <v>0.83599999999999997</v>
      </c>
      <c r="E6">
        <f t="shared" ref="E6:E17" si="2">6*C6/50</f>
        <v>4.4399999999999995E-3</v>
      </c>
      <c r="F6">
        <v>0.9</v>
      </c>
      <c r="G6">
        <v>0.02</v>
      </c>
      <c r="H6">
        <f t="shared" si="1"/>
        <v>0.20899999999999999</v>
      </c>
    </row>
    <row r="7" spans="1:9">
      <c r="A7" t="s">
        <v>61</v>
      </c>
      <c r="B7">
        <v>0.434</v>
      </c>
      <c r="C7">
        <v>3.5999999999999997E-2</v>
      </c>
      <c r="D7">
        <f t="shared" si="0"/>
        <v>0.86799999999999999</v>
      </c>
      <c r="E7">
        <f t="shared" si="2"/>
        <v>4.3199999999999992E-3</v>
      </c>
      <c r="F7">
        <v>0.9</v>
      </c>
      <c r="G7">
        <v>0.02</v>
      </c>
      <c r="H7">
        <f t="shared" si="1"/>
        <v>0.217</v>
      </c>
    </row>
    <row r="8" spans="1:9">
      <c r="A8" t="s">
        <v>61</v>
      </c>
      <c r="B8">
        <v>0.441</v>
      </c>
      <c r="C8">
        <v>3.6999999999999998E-2</v>
      </c>
      <c r="D8">
        <f t="shared" si="0"/>
        <v>0.88200000000000001</v>
      </c>
      <c r="E8">
        <f t="shared" si="2"/>
        <v>4.4399999999999995E-3</v>
      </c>
      <c r="F8">
        <v>0.9</v>
      </c>
      <c r="G8">
        <v>0.02</v>
      </c>
      <c r="H8">
        <f t="shared" si="1"/>
        <v>0.2205</v>
      </c>
    </row>
    <row r="9" spans="1:9">
      <c r="A9" t="s">
        <v>61</v>
      </c>
      <c r="B9">
        <v>0.437</v>
      </c>
      <c r="C9">
        <v>3.6999999999999998E-2</v>
      </c>
      <c r="D9">
        <f t="shared" si="0"/>
        <v>0.874</v>
      </c>
      <c r="E9">
        <f t="shared" si="2"/>
        <v>4.4399999999999995E-3</v>
      </c>
      <c r="F9">
        <v>0.9</v>
      </c>
      <c r="G9">
        <v>0.02</v>
      </c>
      <c r="H9">
        <f t="shared" si="1"/>
        <v>0.2185</v>
      </c>
    </row>
    <row r="10" spans="1:9">
      <c r="A10" t="s">
        <v>61</v>
      </c>
      <c r="B10">
        <v>0.432</v>
      </c>
      <c r="C10">
        <v>3.6999999999999998E-2</v>
      </c>
      <c r="D10">
        <f t="shared" si="0"/>
        <v>0.86399999999999999</v>
      </c>
      <c r="E10">
        <f t="shared" si="2"/>
        <v>4.4399999999999995E-3</v>
      </c>
      <c r="F10">
        <v>0.9</v>
      </c>
      <c r="G10">
        <v>0.02</v>
      </c>
      <c r="H10">
        <f t="shared" si="1"/>
        <v>0.216</v>
      </c>
    </row>
    <row r="11" spans="1:9">
      <c r="A11" t="s">
        <v>61</v>
      </c>
      <c r="B11">
        <v>0.42699999999999999</v>
      </c>
      <c r="C11">
        <v>3.6999999999999998E-2</v>
      </c>
      <c r="D11">
        <f t="shared" si="0"/>
        <v>0.85399999999999998</v>
      </c>
      <c r="E11">
        <f t="shared" si="2"/>
        <v>4.4399999999999995E-3</v>
      </c>
      <c r="F11">
        <v>0.9</v>
      </c>
      <c r="G11">
        <v>0.02</v>
      </c>
      <c r="H11">
        <f t="shared" si="1"/>
        <v>0.2135</v>
      </c>
    </row>
    <row r="12" spans="1:9">
      <c r="A12" t="s">
        <v>61</v>
      </c>
      <c r="B12">
        <v>0.42899999999999999</v>
      </c>
      <c r="C12">
        <v>3.6999999999999998E-2</v>
      </c>
      <c r="D12">
        <f t="shared" si="0"/>
        <v>0.85799999999999998</v>
      </c>
      <c r="E12">
        <f t="shared" si="2"/>
        <v>4.4399999999999995E-3</v>
      </c>
      <c r="F12">
        <v>0.9</v>
      </c>
      <c r="G12">
        <v>0.02</v>
      </c>
      <c r="H12">
        <f t="shared" si="1"/>
        <v>0.2145</v>
      </c>
    </row>
    <row r="13" spans="1:9">
      <c r="A13" t="s">
        <v>61</v>
      </c>
      <c r="B13">
        <v>0.435</v>
      </c>
      <c r="C13">
        <v>3.6999999999999998E-2</v>
      </c>
      <c r="D13">
        <f t="shared" si="0"/>
        <v>0.87</v>
      </c>
      <c r="E13">
        <f t="shared" si="2"/>
        <v>4.4399999999999995E-3</v>
      </c>
      <c r="F13">
        <v>0.9</v>
      </c>
      <c r="G13">
        <v>0.02</v>
      </c>
      <c r="H13">
        <f t="shared" si="1"/>
        <v>0.2175</v>
      </c>
    </row>
    <row r="14" spans="1:9">
      <c r="A14" t="s">
        <v>61</v>
      </c>
      <c r="B14">
        <v>0.436</v>
      </c>
      <c r="C14">
        <v>3.6999999999999998E-2</v>
      </c>
      <c r="D14">
        <f t="shared" si="0"/>
        <v>0.872</v>
      </c>
      <c r="E14">
        <f t="shared" si="2"/>
        <v>4.4399999999999995E-3</v>
      </c>
      <c r="F14">
        <v>0.9</v>
      </c>
      <c r="G14">
        <v>0.02</v>
      </c>
      <c r="H14">
        <f t="shared" si="1"/>
        <v>0.218</v>
      </c>
    </row>
    <row r="15" spans="1:9">
      <c r="A15" t="s">
        <v>61</v>
      </c>
      <c r="B15">
        <v>0.42899999999999999</v>
      </c>
      <c r="C15">
        <v>3.6999999999999998E-2</v>
      </c>
      <c r="D15">
        <f t="shared" si="0"/>
        <v>0.85799999999999998</v>
      </c>
      <c r="E15">
        <f t="shared" si="2"/>
        <v>4.4399999999999995E-3</v>
      </c>
      <c r="F15">
        <v>0.9</v>
      </c>
      <c r="G15">
        <v>0.02</v>
      </c>
      <c r="H15">
        <f t="shared" si="1"/>
        <v>0.2145</v>
      </c>
    </row>
    <row r="16" spans="1:9">
      <c r="A16" t="s">
        <v>61</v>
      </c>
      <c r="B16">
        <v>0.41899999999999998</v>
      </c>
      <c r="C16">
        <v>3.6999999999999998E-2</v>
      </c>
      <c r="D16">
        <f t="shared" si="0"/>
        <v>0.83799999999999997</v>
      </c>
      <c r="E16">
        <f t="shared" si="2"/>
        <v>4.4399999999999995E-3</v>
      </c>
      <c r="F16">
        <v>0.9</v>
      </c>
      <c r="G16">
        <v>0.02</v>
      </c>
      <c r="H16">
        <f t="shared" si="1"/>
        <v>0.20949999999999999</v>
      </c>
    </row>
    <row r="17" spans="1:8">
      <c r="A17" t="s">
        <v>61</v>
      </c>
      <c r="B17">
        <v>0.433</v>
      </c>
      <c r="C17">
        <v>3.6999999999999998E-2</v>
      </c>
      <c r="D17">
        <f t="shared" si="0"/>
        <v>0.86599999999999999</v>
      </c>
      <c r="E17">
        <f t="shared" si="2"/>
        <v>4.4399999999999995E-3</v>
      </c>
      <c r="F17">
        <v>0.9</v>
      </c>
      <c r="G17">
        <v>0.02</v>
      </c>
      <c r="H17">
        <f t="shared" si="1"/>
        <v>0.2165</v>
      </c>
    </row>
    <row r="18" spans="1:8">
      <c r="A18" t="s">
        <v>62</v>
      </c>
      <c r="B18">
        <v>0.35799999999999998</v>
      </c>
      <c r="C18">
        <v>2.5999999999999999E-2</v>
      </c>
      <c r="D18">
        <f t="shared" si="0"/>
        <v>0.71599999999999997</v>
      </c>
      <c r="E18">
        <f t="shared" ref="E18:E38" si="3">6*C18/50</f>
        <v>3.1199999999999999E-3</v>
      </c>
      <c r="F18">
        <v>0.2</v>
      </c>
      <c r="G18">
        <v>0.2</v>
      </c>
      <c r="H18">
        <f t="shared" si="1"/>
        <v>0.17899999999999999</v>
      </c>
    </row>
    <row r="19" spans="1:8">
      <c r="A19" t="s">
        <v>62</v>
      </c>
      <c r="B19">
        <v>0.315</v>
      </c>
      <c r="C19">
        <v>2.8000000000000001E-2</v>
      </c>
      <c r="D19">
        <f t="shared" si="0"/>
        <v>0.63</v>
      </c>
      <c r="E19">
        <f t="shared" si="3"/>
        <v>3.3600000000000001E-3</v>
      </c>
      <c r="F19">
        <v>0.2</v>
      </c>
      <c r="G19">
        <v>0.2</v>
      </c>
      <c r="H19">
        <f t="shared" si="1"/>
        <v>0.1575</v>
      </c>
    </row>
    <row r="20" spans="1:8">
      <c r="A20" t="s">
        <v>62</v>
      </c>
      <c r="B20">
        <v>0.30599999999999999</v>
      </c>
      <c r="C20">
        <v>2.9000000000000001E-2</v>
      </c>
      <c r="D20">
        <f t="shared" si="0"/>
        <v>0.61199999999999999</v>
      </c>
      <c r="E20">
        <f t="shared" si="3"/>
        <v>3.4800000000000005E-3</v>
      </c>
      <c r="F20">
        <v>0.2</v>
      </c>
      <c r="G20">
        <v>0.2</v>
      </c>
      <c r="H20">
        <f t="shared" si="1"/>
        <v>0.153</v>
      </c>
    </row>
    <row r="21" spans="1:8">
      <c r="A21" t="s">
        <v>62</v>
      </c>
      <c r="B21">
        <v>0.33300000000000002</v>
      </c>
      <c r="C21">
        <v>2.8000000000000001E-2</v>
      </c>
      <c r="D21">
        <f t="shared" si="0"/>
        <v>0.66600000000000004</v>
      </c>
      <c r="E21">
        <f t="shared" si="3"/>
        <v>3.3600000000000001E-3</v>
      </c>
      <c r="F21">
        <v>0.2</v>
      </c>
      <c r="G21">
        <v>0.2</v>
      </c>
      <c r="H21">
        <f t="shared" si="1"/>
        <v>0.16650000000000001</v>
      </c>
    </row>
    <row r="22" spans="1:8">
      <c r="A22" t="s">
        <v>62</v>
      </c>
      <c r="B22">
        <v>0.33600000000000002</v>
      </c>
      <c r="C22">
        <v>2.8000000000000001E-2</v>
      </c>
      <c r="D22">
        <f t="shared" si="0"/>
        <v>0.67200000000000004</v>
      </c>
      <c r="E22">
        <f t="shared" si="3"/>
        <v>3.3600000000000001E-3</v>
      </c>
      <c r="F22">
        <v>0.2</v>
      </c>
      <c r="G22">
        <v>0.2</v>
      </c>
      <c r="H22">
        <f t="shared" si="1"/>
        <v>0.16800000000000001</v>
      </c>
    </row>
    <row r="23" spans="1:8">
      <c r="A23" t="s">
        <v>62</v>
      </c>
      <c r="B23">
        <v>0.33200000000000002</v>
      </c>
      <c r="C23">
        <v>2.7E-2</v>
      </c>
      <c r="D23">
        <f t="shared" si="0"/>
        <v>0.66400000000000003</v>
      </c>
      <c r="E23">
        <f t="shared" si="3"/>
        <v>3.2400000000000003E-3</v>
      </c>
      <c r="F23">
        <v>0.2</v>
      </c>
      <c r="G23">
        <v>0.2</v>
      </c>
      <c r="H23">
        <f t="shared" si="1"/>
        <v>0.16600000000000001</v>
      </c>
    </row>
    <row r="24" spans="1:8">
      <c r="A24" t="s">
        <v>62</v>
      </c>
      <c r="B24">
        <v>3.6999999999999998E-2</v>
      </c>
      <c r="C24">
        <v>1.708</v>
      </c>
      <c r="D24">
        <f t="shared" si="0"/>
        <v>7.3999999999999996E-2</v>
      </c>
      <c r="E24">
        <f t="shared" si="3"/>
        <v>0.20495999999999998</v>
      </c>
      <c r="F24">
        <v>0.2</v>
      </c>
      <c r="G24">
        <v>0.2</v>
      </c>
      <c r="H24">
        <f t="shared" si="1"/>
        <v>1.8499999999999999E-2</v>
      </c>
    </row>
    <row r="25" spans="1:8">
      <c r="A25" t="s">
        <v>62</v>
      </c>
      <c r="B25">
        <v>3.5999999999999997E-2</v>
      </c>
      <c r="C25">
        <v>0.76</v>
      </c>
      <c r="D25">
        <f t="shared" si="0"/>
        <v>7.1999999999999995E-2</v>
      </c>
      <c r="E25">
        <f t="shared" si="3"/>
        <v>9.1200000000000003E-2</v>
      </c>
      <c r="F25">
        <v>0.2</v>
      </c>
      <c r="G25">
        <v>0.2</v>
      </c>
      <c r="H25">
        <f t="shared" si="1"/>
        <v>1.7999999999999999E-2</v>
      </c>
    </row>
    <row r="26" spans="1:8">
      <c r="A26" t="s">
        <v>62</v>
      </c>
      <c r="B26">
        <v>0.04</v>
      </c>
      <c r="C26">
        <v>0.98099999999999998</v>
      </c>
      <c r="D26">
        <f t="shared" si="0"/>
        <v>0.08</v>
      </c>
      <c r="E26">
        <f t="shared" si="3"/>
        <v>0.11772000000000001</v>
      </c>
      <c r="F26">
        <v>0.2</v>
      </c>
      <c r="G26">
        <v>0.2</v>
      </c>
      <c r="H26">
        <f t="shared" si="1"/>
        <v>0.02</v>
      </c>
    </row>
    <row r="27" spans="1:8">
      <c r="A27" t="s">
        <v>62</v>
      </c>
      <c r="B27">
        <v>4.1000000000000002E-2</v>
      </c>
      <c r="C27">
        <v>1.054</v>
      </c>
      <c r="D27">
        <f t="shared" si="0"/>
        <v>8.2000000000000003E-2</v>
      </c>
      <c r="E27">
        <f t="shared" si="3"/>
        <v>0.12648000000000001</v>
      </c>
      <c r="F27">
        <v>0.2</v>
      </c>
      <c r="G27">
        <v>0.2</v>
      </c>
      <c r="H27">
        <f t="shared" si="1"/>
        <v>2.0500000000000001E-2</v>
      </c>
    </row>
    <row r="28" spans="1:8">
      <c r="A28" t="s">
        <v>62</v>
      </c>
      <c r="B28">
        <v>3.9E-2</v>
      </c>
      <c r="C28">
        <v>1.224</v>
      </c>
      <c r="D28">
        <f t="shared" si="0"/>
        <v>7.8E-2</v>
      </c>
      <c r="E28">
        <f t="shared" si="3"/>
        <v>0.14687999999999998</v>
      </c>
      <c r="F28">
        <v>0.2</v>
      </c>
      <c r="G28">
        <v>0.2</v>
      </c>
      <c r="H28">
        <f t="shared" si="1"/>
        <v>1.95E-2</v>
      </c>
    </row>
    <row r="29" spans="1:8">
      <c r="A29" t="s">
        <v>62</v>
      </c>
      <c r="B29">
        <v>3.6999999999999998E-2</v>
      </c>
      <c r="C29">
        <v>1.591</v>
      </c>
      <c r="D29">
        <f t="shared" si="0"/>
        <v>7.3999999999999996E-2</v>
      </c>
      <c r="E29">
        <f t="shared" si="3"/>
        <v>0.19091999999999998</v>
      </c>
      <c r="F29">
        <v>0.2</v>
      </c>
      <c r="G29">
        <v>0.2</v>
      </c>
      <c r="H29">
        <f t="shared" si="1"/>
        <v>1.8499999999999999E-2</v>
      </c>
    </row>
    <row r="30" spans="1:8">
      <c r="A30" t="s">
        <v>62</v>
      </c>
      <c r="B30">
        <v>3.9E-2</v>
      </c>
      <c r="C30">
        <v>1.224</v>
      </c>
      <c r="D30">
        <f t="shared" si="0"/>
        <v>7.8E-2</v>
      </c>
      <c r="E30">
        <f t="shared" si="3"/>
        <v>0.14687999999999998</v>
      </c>
      <c r="F30">
        <v>0.2</v>
      </c>
      <c r="G30">
        <v>0.2</v>
      </c>
      <c r="H30">
        <f t="shared" si="1"/>
        <v>1.95E-2</v>
      </c>
    </row>
    <row r="31" spans="1:8">
      <c r="A31" t="s">
        <v>62</v>
      </c>
      <c r="B31">
        <v>3.6999999999999998E-2</v>
      </c>
      <c r="C31">
        <v>1.9790000000000001</v>
      </c>
      <c r="D31">
        <f t="shared" si="0"/>
        <v>7.3999999999999996E-2</v>
      </c>
      <c r="E31">
        <f t="shared" si="3"/>
        <v>0.23748000000000002</v>
      </c>
      <c r="F31">
        <v>0.2</v>
      </c>
      <c r="G31">
        <v>0.2</v>
      </c>
      <c r="H31">
        <f t="shared" si="1"/>
        <v>1.8499999999999999E-2</v>
      </c>
    </row>
    <row r="32" spans="1:8">
      <c r="A32" t="s">
        <v>62</v>
      </c>
      <c r="B32">
        <v>3.9E-2</v>
      </c>
      <c r="C32">
        <v>0.88700000000000001</v>
      </c>
      <c r="D32">
        <f t="shared" si="0"/>
        <v>7.8E-2</v>
      </c>
      <c r="E32">
        <f t="shared" si="3"/>
        <v>0.10644000000000001</v>
      </c>
      <c r="F32">
        <v>0.2</v>
      </c>
      <c r="G32">
        <v>0.2</v>
      </c>
      <c r="H32">
        <f t="shared" si="1"/>
        <v>1.95E-2</v>
      </c>
    </row>
    <row r="33" spans="1:8">
      <c r="A33" t="s">
        <v>62</v>
      </c>
      <c r="B33">
        <v>3.2000000000000001E-2</v>
      </c>
      <c r="C33">
        <v>0.66400000000000003</v>
      </c>
      <c r="D33">
        <f t="shared" si="0"/>
        <v>6.4000000000000001E-2</v>
      </c>
      <c r="E33">
        <f t="shared" si="3"/>
        <v>7.9680000000000001E-2</v>
      </c>
      <c r="F33">
        <v>0.2</v>
      </c>
      <c r="G33">
        <v>0.2</v>
      </c>
      <c r="H33">
        <f t="shared" si="1"/>
        <v>1.6E-2</v>
      </c>
    </row>
    <row r="34" spans="1:8">
      <c r="A34" t="s">
        <v>62</v>
      </c>
      <c r="B34">
        <v>4.5999999999999999E-2</v>
      </c>
      <c r="C34">
        <v>0.58199999999999996</v>
      </c>
      <c r="D34">
        <f t="shared" si="0"/>
        <v>9.1999999999999998E-2</v>
      </c>
      <c r="E34">
        <f t="shared" si="3"/>
        <v>6.9839999999999999E-2</v>
      </c>
      <c r="F34">
        <v>0.2</v>
      </c>
      <c r="G34">
        <v>0.2</v>
      </c>
      <c r="H34">
        <f t="shared" si="1"/>
        <v>2.3E-2</v>
      </c>
    </row>
    <row r="35" spans="1:8">
      <c r="A35" t="s">
        <v>62</v>
      </c>
      <c r="B35">
        <v>3.5000000000000003E-2</v>
      </c>
      <c r="C35">
        <v>0.77600000000000002</v>
      </c>
      <c r="D35">
        <f t="shared" si="0"/>
        <v>7.0000000000000007E-2</v>
      </c>
      <c r="E35">
        <f t="shared" si="3"/>
        <v>9.3120000000000008E-2</v>
      </c>
      <c r="F35">
        <v>0.2</v>
      </c>
      <c r="G35">
        <v>0.2</v>
      </c>
      <c r="H35">
        <f t="shared" si="1"/>
        <v>1.7500000000000002E-2</v>
      </c>
    </row>
    <row r="36" spans="1:8">
      <c r="A36" t="s">
        <v>62</v>
      </c>
      <c r="B36">
        <v>2.5999999999999999E-2</v>
      </c>
      <c r="C36">
        <v>0.70899999999999996</v>
      </c>
      <c r="D36">
        <f t="shared" si="0"/>
        <v>5.1999999999999998E-2</v>
      </c>
      <c r="E36">
        <f t="shared" si="3"/>
        <v>8.5079999999999989E-2</v>
      </c>
      <c r="F36">
        <v>0.2</v>
      </c>
      <c r="G36">
        <v>0.2</v>
      </c>
      <c r="H36">
        <f t="shared" si="1"/>
        <v>1.2999999999999999E-2</v>
      </c>
    </row>
    <row r="37" spans="1:8">
      <c r="A37" t="s">
        <v>62</v>
      </c>
      <c r="B37">
        <v>3.2000000000000001E-2</v>
      </c>
      <c r="C37">
        <v>0.59299999999999997</v>
      </c>
      <c r="D37">
        <f t="shared" si="0"/>
        <v>6.4000000000000001E-2</v>
      </c>
      <c r="E37">
        <f t="shared" si="3"/>
        <v>7.1160000000000001E-2</v>
      </c>
      <c r="F37">
        <v>0.2</v>
      </c>
      <c r="G37">
        <v>0.2</v>
      </c>
      <c r="H37">
        <f t="shared" si="1"/>
        <v>1.6E-2</v>
      </c>
    </row>
    <row r="38" spans="1:8">
      <c r="A38" t="s">
        <v>62</v>
      </c>
      <c r="B38">
        <v>2.9000000000000001E-2</v>
      </c>
      <c r="C38">
        <v>0.76900000000000002</v>
      </c>
      <c r="D38">
        <f t="shared" si="0"/>
        <v>5.8000000000000003E-2</v>
      </c>
      <c r="E38">
        <f t="shared" si="3"/>
        <v>9.2280000000000001E-2</v>
      </c>
      <c r="F38">
        <v>0.2</v>
      </c>
      <c r="G38">
        <v>0.2</v>
      </c>
      <c r="H38">
        <f t="shared" si="1"/>
        <v>1.4500000000000001E-2</v>
      </c>
    </row>
    <row r="39" spans="1:8">
      <c r="A39" t="s">
        <v>63</v>
      </c>
      <c r="B39">
        <v>0.29899999999999999</v>
      </c>
      <c r="C39">
        <v>2.1000000000000001E-2</v>
      </c>
      <c r="D39">
        <f t="shared" si="0"/>
        <v>0.59799999999999998</v>
      </c>
      <c r="E39">
        <f t="shared" ref="E39:E44" si="4">6*C39/50</f>
        <v>2.5200000000000001E-3</v>
      </c>
      <c r="F39">
        <v>0.2</v>
      </c>
      <c r="G39">
        <v>0.2</v>
      </c>
      <c r="H39">
        <f t="shared" si="1"/>
        <v>0.14949999999999999</v>
      </c>
    </row>
    <row r="40" spans="1:8">
      <c r="A40" t="s">
        <v>63</v>
      </c>
      <c r="B40">
        <v>0.30499999999999999</v>
      </c>
      <c r="C40">
        <v>2.1000000000000001E-2</v>
      </c>
      <c r="D40">
        <f t="shared" si="0"/>
        <v>0.61</v>
      </c>
      <c r="E40">
        <f t="shared" si="4"/>
        <v>2.5200000000000001E-3</v>
      </c>
      <c r="F40">
        <v>0.2</v>
      </c>
      <c r="G40">
        <v>0.2</v>
      </c>
      <c r="H40">
        <f t="shared" si="1"/>
        <v>0.1525</v>
      </c>
    </row>
    <row r="41" spans="1:8">
      <c r="A41" t="s">
        <v>63</v>
      </c>
      <c r="B41">
        <v>0.308</v>
      </c>
      <c r="C41">
        <v>2.1000000000000001E-2</v>
      </c>
      <c r="D41">
        <f t="shared" si="0"/>
        <v>0.61599999999999999</v>
      </c>
      <c r="E41">
        <f t="shared" si="4"/>
        <v>2.5200000000000001E-3</v>
      </c>
      <c r="F41">
        <v>0.2</v>
      </c>
      <c r="G41">
        <v>0.2</v>
      </c>
      <c r="H41">
        <f t="shared" si="1"/>
        <v>0.154</v>
      </c>
    </row>
    <row r="42" spans="1:8">
      <c r="A42" t="s">
        <v>63</v>
      </c>
      <c r="B42">
        <v>0.32400000000000001</v>
      </c>
      <c r="C42">
        <v>0.02</v>
      </c>
      <c r="D42">
        <f t="shared" si="0"/>
        <v>0.64800000000000002</v>
      </c>
      <c r="E42">
        <f t="shared" si="4"/>
        <v>2.3999999999999998E-3</v>
      </c>
      <c r="F42">
        <v>0.2</v>
      </c>
      <c r="G42">
        <v>0.2</v>
      </c>
      <c r="H42">
        <f t="shared" si="1"/>
        <v>0.16200000000000001</v>
      </c>
    </row>
    <row r="43" spans="1:8">
      <c r="A43" t="s">
        <v>63</v>
      </c>
      <c r="B43">
        <v>0.33</v>
      </c>
      <c r="C43">
        <v>1.9E-2</v>
      </c>
      <c r="D43">
        <f t="shared" si="0"/>
        <v>0.66</v>
      </c>
      <c r="E43">
        <f t="shared" si="4"/>
        <v>2.2799999999999999E-3</v>
      </c>
      <c r="F43">
        <v>0.2</v>
      </c>
      <c r="G43">
        <v>0.2</v>
      </c>
      <c r="H43">
        <f t="shared" si="1"/>
        <v>0.16500000000000001</v>
      </c>
    </row>
    <row r="44" spans="1:8">
      <c r="A44" t="s">
        <v>63</v>
      </c>
      <c r="B44">
        <v>0.26800000000000002</v>
      </c>
      <c r="C44">
        <v>0.16600000000000001</v>
      </c>
      <c r="D44">
        <f t="shared" si="0"/>
        <v>0.53600000000000003</v>
      </c>
      <c r="E44">
        <f t="shared" si="4"/>
        <v>1.992E-2</v>
      </c>
      <c r="F44">
        <v>0.2</v>
      </c>
      <c r="G44">
        <v>0.2</v>
      </c>
      <c r="H44">
        <f t="shared" si="1"/>
        <v>0.13400000000000001</v>
      </c>
    </row>
  </sheetData>
  <phoneticPr fontId="7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35"/>
  <sheetViews>
    <sheetView workbookViewId="0">
      <selection activeCell="P31" activeCellId="1" sqref="K33 P31"/>
    </sheetView>
  </sheetViews>
  <sheetFormatPr defaultRowHeight="14.4"/>
  <cols>
    <col min="1" max="1" width="20" customWidth="1"/>
    <col min="3" max="3" width="10.6640625" customWidth="1"/>
    <col min="6" max="6" width="11.6640625" customWidth="1"/>
    <col min="7" max="7" width="11.109375" customWidth="1"/>
    <col min="8" max="8" width="13.6640625" customWidth="1"/>
    <col min="11" max="11" width="11" bestFit="1" customWidth="1"/>
  </cols>
  <sheetData>
    <row r="1" spans="1:13" ht="28.8">
      <c r="A1" s="2" t="s">
        <v>121</v>
      </c>
      <c r="K1" t="s">
        <v>131</v>
      </c>
    </row>
    <row r="2" spans="1:13">
      <c r="B2" t="s">
        <v>122</v>
      </c>
      <c r="C2" t="s">
        <v>114</v>
      </c>
      <c r="D2" t="s">
        <v>115</v>
      </c>
      <c r="E2" t="s">
        <v>116</v>
      </c>
      <c r="F2" t="s">
        <v>117</v>
      </c>
      <c r="G2" t="s">
        <v>118</v>
      </c>
      <c r="H2" t="s">
        <v>126</v>
      </c>
      <c r="I2" s="40" t="s">
        <v>129</v>
      </c>
      <c r="J2" s="40"/>
    </row>
    <row r="3" spans="1:13">
      <c r="A3" t="s">
        <v>119</v>
      </c>
      <c r="B3" s="5">
        <v>0.36099999999999999</v>
      </c>
      <c r="C3" s="5">
        <v>1025</v>
      </c>
      <c r="D3" s="5">
        <v>0.223</v>
      </c>
      <c r="E3" s="5">
        <v>1025</v>
      </c>
      <c r="F3" s="5">
        <v>0.84399999999999997</v>
      </c>
      <c r="G3" s="5">
        <v>0.84099999999999997</v>
      </c>
      <c r="H3" s="5">
        <v>0.999</v>
      </c>
      <c r="I3" s="16">
        <f>1703/60</f>
        <v>28.383333333333333</v>
      </c>
      <c r="J3" s="16" t="s">
        <v>93</v>
      </c>
      <c r="K3" t="s">
        <v>132</v>
      </c>
    </row>
    <row r="4" spans="1:13">
      <c r="A4" t="s">
        <v>120</v>
      </c>
      <c r="B4" s="11">
        <v>0.34399999999999997</v>
      </c>
      <c r="C4" s="11">
        <v>1025</v>
      </c>
      <c r="D4" s="11">
        <v>3.1E-2</v>
      </c>
      <c r="E4" s="11">
        <v>1025</v>
      </c>
      <c r="F4" s="11">
        <v>0.84399999999999997</v>
      </c>
      <c r="G4" s="11">
        <v>0.68500000000000005</v>
      </c>
      <c r="H4" s="11">
        <v>1</v>
      </c>
      <c r="I4" s="15">
        <f>10145/3600</f>
        <v>2.8180555555555555</v>
      </c>
      <c r="J4" s="11" t="s">
        <v>103</v>
      </c>
    </row>
    <row r="5" spans="1:13">
      <c r="A5" t="s">
        <v>113</v>
      </c>
      <c r="B5" s="32">
        <v>0.374</v>
      </c>
      <c r="C5" s="32">
        <v>1169</v>
      </c>
      <c r="D5" s="32">
        <v>3.6999999999999998E-2</v>
      </c>
      <c r="E5" s="32">
        <v>1208</v>
      </c>
      <c r="F5" s="33">
        <v>0.84399999999999997</v>
      </c>
      <c r="G5" s="33">
        <v>0.70199999999999996</v>
      </c>
      <c r="H5" s="32">
        <v>0.11700000000000001</v>
      </c>
      <c r="I5" s="34">
        <f>8300/3600</f>
        <v>2.3055555555555554</v>
      </c>
      <c r="J5" s="35" t="s">
        <v>92</v>
      </c>
    </row>
    <row r="7" spans="1:13" ht="28.8">
      <c r="A7" s="2" t="s">
        <v>123</v>
      </c>
    </row>
    <row r="8" spans="1:13">
      <c r="B8" t="s">
        <v>122</v>
      </c>
      <c r="C8" t="s">
        <v>114</v>
      </c>
      <c r="D8" t="s">
        <v>115</v>
      </c>
      <c r="E8" t="s">
        <v>116</v>
      </c>
      <c r="F8" t="s">
        <v>117</v>
      </c>
      <c r="G8" t="s">
        <v>118</v>
      </c>
      <c r="H8" t="s">
        <v>126</v>
      </c>
      <c r="I8" s="40" t="s">
        <v>129</v>
      </c>
      <c r="J8" s="40"/>
    </row>
    <row r="9" spans="1:13">
      <c r="A9" t="s">
        <v>119</v>
      </c>
      <c r="B9" s="4">
        <v>0.26800000000000002</v>
      </c>
      <c r="C9" s="4">
        <v>1025</v>
      </c>
      <c r="D9" s="4">
        <v>0.16600000000000001</v>
      </c>
      <c r="E9" s="4">
        <v>1025</v>
      </c>
      <c r="F9" s="4">
        <v>0.74299999999999999</v>
      </c>
      <c r="G9" s="4">
        <v>0.749</v>
      </c>
      <c r="H9" s="4">
        <v>1</v>
      </c>
      <c r="I9" s="10">
        <f>1936/60</f>
        <v>32.266666666666666</v>
      </c>
      <c r="J9" s="10" t="s">
        <v>93</v>
      </c>
      <c r="K9" t="s">
        <v>132</v>
      </c>
    </row>
    <row r="10" spans="1:13">
      <c r="A10" t="s">
        <v>120</v>
      </c>
      <c r="B10" s="11">
        <v>0.36499999999999999</v>
      </c>
      <c r="C10" s="11">
        <v>1025</v>
      </c>
      <c r="D10" s="11">
        <v>3.2000000000000001E-2</v>
      </c>
      <c r="E10" s="11">
        <v>1025</v>
      </c>
      <c r="F10" s="11">
        <v>0.74299999999999999</v>
      </c>
      <c r="G10" s="11">
        <v>0.69499999999999995</v>
      </c>
      <c r="H10" s="11">
        <v>1</v>
      </c>
      <c r="I10" s="15">
        <f>10209/3600</f>
        <v>2.8358333333333334</v>
      </c>
      <c r="J10" s="11" t="s">
        <v>103</v>
      </c>
      <c r="M10">
        <f>13881/3600</f>
        <v>3.8558333333333334</v>
      </c>
    </row>
    <row r="11" spans="1:13">
      <c r="A11" t="s">
        <v>113</v>
      </c>
      <c r="B11" s="20"/>
      <c r="C11" s="20"/>
      <c r="D11" s="20"/>
      <c r="E11" s="20"/>
      <c r="F11" s="20"/>
      <c r="G11" s="20"/>
      <c r="H11" s="20"/>
      <c r="I11" s="36"/>
      <c r="J11" s="20"/>
    </row>
    <row r="13" spans="1:13" ht="28.8">
      <c r="A13" s="2" t="s">
        <v>124</v>
      </c>
      <c r="M13">
        <f>60*0.86</f>
        <v>51.6</v>
      </c>
    </row>
    <row r="14" spans="1:13">
      <c r="B14" t="s">
        <v>122</v>
      </c>
      <c r="C14" t="s">
        <v>114</v>
      </c>
      <c r="D14" t="s">
        <v>115</v>
      </c>
      <c r="E14" t="s">
        <v>116</v>
      </c>
      <c r="F14" t="s">
        <v>117</v>
      </c>
      <c r="G14" t="s">
        <v>118</v>
      </c>
      <c r="H14" t="s">
        <v>126</v>
      </c>
      <c r="I14" s="40" t="s">
        <v>129</v>
      </c>
      <c r="J14" s="40"/>
    </row>
    <row r="15" spans="1:13">
      <c r="A15" t="s">
        <v>119</v>
      </c>
      <c r="B15" s="4">
        <v>0.495</v>
      </c>
      <c r="C15" s="4">
        <v>915</v>
      </c>
      <c r="D15" s="4">
        <v>0.40300000000000002</v>
      </c>
      <c r="E15" s="4">
        <v>1025</v>
      </c>
      <c r="F15" s="4">
        <v>0.94699999999999995</v>
      </c>
      <c r="G15" s="4">
        <v>0.96199999999999997</v>
      </c>
      <c r="H15" s="4">
        <v>1</v>
      </c>
      <c r="I15" s="10">
        <f>2037/60</f>
        <v>33.950000000000003</v>
      </c>
      <c r="J15" s="10" t="s">
        <v>93</v>
      </c>
      <c r="K15" t="s">
        <v>132</v>
      </c>
    </row>
    <row r="16" spans="1:13">
      <c r="A16" t="s">
        <v>120</v>
      </c>
      <c r="B16" s="11">
        <v>0.43</v>
      </c>
      <c r="C16" s="11">
        <v>1025</v>
      </c>
      <c r="D16" s="11">
        <v>7.1999999999999995E-2</v>
      </c>
      <c r="E16" s="11">
        <v>1025</v>
      </c>
      <c r="F16" s="11">
        <v>0.94699999999999995</v>
      </c>
      <c r="G16" s="11">
        <v>0.751</v>
      </c>
      <c r="H16" s="11">
        <v>0.999</v>
      </c>
      <c r="I16" s="15">
        <f>13881/3600</f>
        <v>3.8558333333333334</v>
      </c>
      <c r="J16" s="11" t="s">
        <v>103</v>
      </c>
    </row>
    <row r="17" spans="1:11">
      <c r="A17" t="s">
        <v>113</v>
      </c>
      <c r="B17" s="20"/>
      <c r="C17" s="20"/>
      <c r="D17" s="20"/>
      <c r="E17" s="20"/>
      <c r="F17" s="20"/>
      <c r="G17" s="20"/>
      <c r="H17" s="20"/>
    </row>
    <row r="19" spans="1:11" ht="28.8">
      <c r="A19" s="2" t="s">
        <v>125</v>
      </c>
    </row>
    <row r="20" spans="1:11">
      <c r="B20" t="s">
        <v>122</v>
      </c>
      <c r="C20" t="s">
        <v>114</v>
      </c>
      <c r="D20" t="s">
        <v>115</v>
      </c>
      <c r="E20" t="s">
        <v>116</v>
      </c>
      <c r="F20" t="s">
        <v>117</v>
      </c>
      <c r="G20" t="s">
        <v>118</v>
      </c>
      <c r="H20" t="s">
        <v>126</v>
      </c>
      <c r="I20" s="40" t="s">
        <v>129</v>
      </c>
      <c r="J20" s="40"/>
    </row>
    <row r="21" spans="1:11">
      <c r="A21" t="s">
        <v>119</v>
      </c>
      <c r="B21" s="5">
        <v>0.376</v>
      </c>
      <c r="C21" s="5">
        <v>1126</v>
      </c>
      <c r="D21" s="5">
        <v>0.22500000000000001</v>
      </c>
      <c r="E21" s="5">
        <v>1025</v>
      </c>
      <c r="F21" s="5">
        <v>0.86899999999999999</v>
      </c>
      <c r="G21" s="5">
        <v>0.84899999999999998</v>
      </c>
      <c r="H21" s="5" t="s">
        <v>72</v>
      </c>
      <c r="I21" s="16">
        <f>1706/60</f>
        <v>28.433333333333334</v>
      </c>
      <c r="J21" s="16" t="s">
        <v>93</v>
      </c>
      <c r="K21" t="s">
        <v>132</v>
      </c>
    </row>
    <row r="22" spans="1:11">
      <c r="A22" t="s">
        <v>120</v>
      </c>
      <c r="B22" s="11">
        <v>0.36899999999999999</v>
      </c>
      <c r="C22" s="11">
        <v>1025</v>
      </c>
      <c r="D22" s="11">
        <v>3.2000000000000001E-2</v>
      </c>
      <c r="E22" s="11">
        <v>1025</v>
      </c>
      <c r="F22" s="11">
        <v>0.86899999999999999</v>
      </c>
      <c r="G22" s="11">
        <v>0.69599999999999995</v>
      </c>
      <c r="H22" s="11">
        <v>1</v>
      </c>
      <c r="I22" s="15">
        <f>11875/3600</f>
        <v>3.2986111111111112</v>
      </c>
      <c r="J22" s="11" t="s">
        <v>103</v>
      </c>
    </row>
    <row r="23" spans="1:11">
      <c r="A23" t="s">
        <v>113</v>
      </c>
      <c r="B23" s="35">
        <v>0.41899999999999998</v>
      </c>
      <c r="C23" s="35">
        <v>1082</v>
      </c>
      <c r="D23" s="35">
        <v>3.6999999999999998E-2</v>
      </c>
      <c r="E23" s="35">
        <v>1233</v>
      </c>
      <c r="F23" s="35">
        <v>0.86899999999999999</v>
      </c>
      <c r="G23" s="35">
        <v>0.72199999999999998</v>
      </c>
      <c r="H23" s="35">
        <v>0.48099999999999998</v>
      </c>
      <c r="I23" s="34">
        <f>7989/3600</f>
        <v>2.2191666666666667</v>
      </c>
      <c r="J23" s="35" t="s">
        <v>92</v>
      </c>
    </row>
    <row r="25" spans="1:11" ht="28.8">
      <c r="A25" s="2" t="s">
        <v>127</v>
      </c>
    </row>
    <row r="26" spans="1:11">
      <c r="B26" t="s">
        <v>122</v>
      </c>
      <c r="C26" t="s">
        <v>114</v>
      </c>
      <c r="D26" t="s">
        <v>115</v>
      </c>
      <c r="E26" t="s">
        <v>116</v>
      </c>
      <c r="F26" t="s">
        <v>117</v>
      </c>
      <c r="G26" t="s">
        <v>118</v>
      </c>
      <c r="H26" t="s">
        <v>126</v>
      </c>
      <c r="I26" s="40" t="s">
        <v>129</v>
      </c>
      <c r="J26" s="40"/>
    </row>
    <row r="27" spans="1:11">
      <c r="A27" t="s">
        <v>119</v>
      </c>
      <c r="B27" s="5">
        <v>0.42</v>
      </c>
      <c r="C27" s="5">
        <v>1048</v>
      </c>
      <c r="D27" s="5">
        <v>0.26800000000000002</v>
      </c>
      <c r="E27" s="5">
        <v>1005</v>
      </c>
      <c r="F27" s="5">
        <v>0.83499999999999996</v>
      </c>
      <c r="G27" s="5">
        <v>8.8930000000000007</v>
      </c>
      <c r="H27" s="5" t="s">
        <v>83</v>
      </c>
      <c r="I27" s="16">
        <f>1647/60</f>
        <v>27.45</v>
      </c>
      <c r="J27" s="16" t="s">
        <v>93</v>
      </c>
      <c r="K27" t="s">
        <v>132</v>
      </c>
    </row>
    <row r="28" spans="1:11">
      <c r="A28" t="s">
        <v>120</v>
      </c>
      <c r="B28" s="11">
        <v>0.377</v>
      </c>
      <c r="C28" s="11">
        <v>920</v>
      </c>
      <c r="D28" s="11">
        <v>0.04</v>
      </c>
      <c r="E28" s="11">
        <v>980</v>
      </c>
      <c r="F28" s="11">
        <v>0.83399999999999996</v>
      </c>
      <c r="G28" s="11">
        <v>0.70599999999999996</v>
      </c>
      <c r="H28" s="11">
        <v>1</v>
      </c>
      <c r="I28" s="15">
        <f>10200/3600</f>
        <v>2.8333333333333335</v>
      </c>
      <c r="J28" s="11" t="s">
        <v>103</v>
      </c>
    </row>
    <row r="29" spans="1:11">
      <c r="A29" t="s">
        <v>113</v>
      </c>
      <c r="B29" s="20"/>
      <c r="C29" s="20"/>
      <c r="D29" s="20"/>
      <c r="E29" s="20"/>
      <c r="F29" s="20"/>
      <c r="G29" s="20"/>
      <c r="H29" s="20"/>
    </row>
    <row r="31" spans="1:11" ht="28.8">
      <c r="A31" s="2" t="s">
        <v>128</v>
      </c>
    </row>
    <row r="32" spans="1:11">
      <c r="B32" t="s">
        <v>122</v>
      </c>
      <c r="C32" t="s">
        <v>114</v>
      </c>
      <c r="D32" t="s">
        <v>115</v>
      </c>
      <c r="E32" t="s">
        <v>116</v>
      </c>
      <c r="F32" t="s">
        <v>117</v>
      </c>
      <c r="G32" t="s">
        <v>118</v>
      </c>
      <c r="H32" t="s">
        <v>126</v>
      </c>
      <c r="I32" s="40" t="s">
        <v>129</v>
      </c>
      <c r="J32" s="40"/>
    </row>
    <row r="33" spans="1:11">
      <c r="A33" t="s">
        <v>119</v>
      </c>
      <c r="B33" s="5">
        <v>0.51800000000000002</v>
      </c>
      <c r="C33" s="5">
        <v>1132</v>
      </c>
      <c r="D33" s="5">
        <v>0.41199999999999998</v>
      </c>
      <c r="E33" s="5">
        <v>1128</v>
      </c>
      <c r="F33" s="5">
        <v>0.95399999999999996</v>
      </c>
      <c r="G33" s="5">
        <v>0.96599999999999997</v>
      </c>
      <c r="H33" s="5" t="s">
        <v>98</v>
      </c>
      <c r="I33" s="16">
        <f>1814/60</f>
        <v>30.233333333333334</v>
      </c>
      <c r="J33" s="16" t="s">
        <v>93</v>
      </c>
      <c r="K33" t="s">
        <v>132</v>
      </c>
    </row>
    <row r="34" spans="1:11">
      <c r="A34" t="s">
        <v>120</v>
      </c>
      <c r="B34" s="11">
        <v>0.44400000000000001</v>
      </c>
      <c r="C34" s="11">
        <v>1025</v>
      </c>
      <c r="D34" s="11">
        <v>7.4999999999999997E-2</v>
      </c>
      <c r="E34" s="11">
        <v>1025</v>
      </c>
      <c r="F34" s="11">
        <v>0.95399999999999996</v>
      </c>
      <c r="G34" s="11">
        <v>0.75900000000000001</v>
      </c>
      <c r="H34" s="11">
        <v>1</v>
      </c>
      <c r="I34" s="15">
        <f>13161/3600</f>
        <v>3.6558333333333333</v>
      </c>
      <c r="J34" s="11" t="s">
        <v>103</v>
      </c>
    </row>
    <row r="35" spans="1:11">
      <c r="A35" t="s">
        <v>113</v>
      </c>
      <c r="B35" s="20"/>
      <c r="C35" s="20"/>
      <c r="D35" s="20"/>
      <c r="E35" s="20"/>
      <c r="F35" s="20"/>
      <c r="G35" s="20"/>
      <c r="H35" s="20"/>
    </row>
  </sheetData>
  <mergeCells count="6">
    <mergeCell ref="I32:J32"/>
    <mergeCell ref="I2:J2"/>
    <mergeCell ref="I8:J8"/>
    <mergeCell ref="I14:J14"/>
    <mergeCell ref="I20:J20"/>
    <mergeCell ref="I26:J26"/>
  </mergeCells>
  <phoneticPr fontId="7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"/>
  <sheetViews>
    <sheetView tabSelected="1" workbookViewId="0">
      <selection activeCell="K20" sqref="K20"/>
    </sheetView>
  </sheetViews>
  <sheetFormatPr defaultRowHeight="14.4"/>
  <sheetData>
    <row r="1" spans="1:13">
      <c r="A1" t="s">
        <v>133</v>
      </c>
    </row>
    <row r="2" spans="1:13">
      <c r="A2" t="s">
        <v>134</v>
      </c>
      <c r="B2" t="s">
        <v>135</v>
      </c>
      <c r="C2" t="s">
        <v>136</v>
      </c>
      <c r="D2" t="s">
        <v>137</v>
      </c>
      <c r="E2" t="s">
        <v>138</v>
      </c>
      <c r="F2" t="s">
        <v>139</v>
      </c>
      <c r="G2" t="s">
        <v>140</v>
      </c>
      <c r="H2" t="s">
        <v>141</v>
      </c>
      <c r="I2" t="s">
        <v>142</v>
      </c>
      <c r="J2" t="s">
        <v>143</v>
      </c>
      <c r="K2" t="s">
        <v>144</v>
      </c>
    </row>
    <row r="3" spans="1:13">
      <c r="A3">
        <v>63</v>
      </c>
      <c r="B3">
        <v>104</v>
      </c>
      <c r="C3">
        <v>17</v>
      </c>
      <c r="D3">
        <v>117</v>
      </c>
      <c r="E3">
        <v>282</v>
      </c>
      <c r="F3">
        <v>838</v>
      </c>
      <c r="G3">
        <v>614</v>
      </c>
      <c r="H3">
        <v>936</v>
      </c>
      <c r="I3">
        <v>1289</v>
      </c>
      <c r="J3">
        <v>1535</v>
      </c>
      <c r="K3">
        <v>3344</v>
      </c>
    </row>
    <row r="4" spans="1:13">
      <c r="A4">
        <v>40</v>
      </c>
      <c r="B4">
        <v>49</v>
      </c>
      <c r="C4">
        <v>80</v>
      </c>
      <c r="D4">
        <v>503</v>
      </c>
      <c r="E4">
        <v>604</v>
      </c>
      <c r="F4">
        <v>6154</v>
      </c>
      <c r="G4">
        <v>1131</v>
      </c>
      <c r="H4">
        <v>1500</v>
      </c>
      <c r="I4">
        <v>2119</v>
      </c>
      <c r="J4">
        <v>2751</v>
      </c>
      <c r="K4">
        <v>65547</v>
      </c>
    </row>
    <row r="5" spans="1:13">
      <c r="A5">
        <v>5</v>
      </c>
      <c r="B5">
        <v>8</v>
      </c>
      <c r="C5">
        <v>204</v>
      </c>
      <c r="D5">
        <v>650</v>
      </c>
      <c r="E5">
        <v>1470</v>
      </c>
      <c r="F5">
        <v>466</v>
      </c>
      <c r="G5">
        <v>3468</v>
      </c>
      <c r="H5">
        <v>7080</v>
      </c>
      <c r="I5">
        <v>9174</v>
      </c>
      <c r="J5">
        <v>9388</v>
      </c>
      <c r="K5">
        <v>1765</v>
      </c>
    </row>
    <row r="6" spans="1:13">
      <c r="A6">
        <v>83</v>
      </c>
      <c r="B6">
        <v>114</v>
      </c>
      <c r="C6">
        <v>264</v>
      </c>
      <c r="D6">
        <v>758</v>
      </c>
      <c r="E6">
        <v>2632</v>
      </c>
      <c r="F6">
        <v>5208</v>
      </c>
      <c r="G6">
        <v>5355</v>
      </c>
      <c r="H6">
        <v>16670</v>
      </c>
      <c r="I6">
        <v>25622</v>
      </c>
      <c r="J6">
        <v>10241</v>
      </c>
      <c r="K6">
        <v>13736</v>
      </c>
    </row>
    <row r="7" spans="1:13">
      <c r="A7">
        <v>199</v>
      </c>
      <c r="B7">
        <v>210</v>
      </c>
      <c r="C7">
        <v>277</v>
      </c>
      <c r="D7">
        <v>1966</v>
      </c>
      <c r="E7">
        <v>2940</v>
      </c>
      <c r="F7">
        <v>2921</v>
      </c>
      <c r="G7">
        <v>11654</v>
      </c>
      <c r="H7">
        <v>23231</v>
      </c>
      <c r="I7">
        <v>25825</v>
      </c>
      <c r="J7">
        <v>46022</v>
      </c>
      <c r="K7">
        <v>11260</v>
      </c>
    </row>
    <row r="8" spans="1:13">
      <c r="A8">
        <v>207</v>
      </c>
      <c r="B8">
        <v>373</v>
      </c>
      <c r="C8">
        <v>1191</v>
      </c>
      <c r="D8">
        <v>16185</v>
      </c>
      <c r="E8">
        <v>40949</v>
      </c>
      <c r="F8">
        <v>50525</v>
      </c>
      <c r="G8">
        <v>149385</v>
      </c>
    </row>
    <row r="9" spans="1:13">
      <c r="A9">
        <v>171</v>
      </c>
      <c r="B9">
        <v>212</v>
      </c>
      <c r="C9">
        <v>30792</v>
      </c>
      <c r="D9">
        <v>64155</v>
      </c>
      <c r="E9">
        <v>83599</v>
      </c>
      <c r="F9">
        <v>110745</v>
      </c>
    </row>
    <row r="10" spans="1:13">
      <c r="A10">
        <f t="shared" ref="A10:K10" si="0">SUM(A3:A9)</f>
        <v>768</v>
      </c>
      <c r="B10">
        <f t="shared" si="0"/>
        <v>1070</v>
      </c>
      <c r="C10">
        <f t="shared" si="0"/>
        <v>32825</v>
      </c>
      <c r="D10">
        <f t="shared" si="0"/>
        <v>84334</v>
      </c>
      <c r="E10">
        <f t="shared" si="0"/>
        <v>132476</v>
      </c>
      <c r="F10">
        <f t="shared" si="0"/>
        <v>176857</v>
      </c>
      <c r="G10">
        <f t="shared" si="0"/>
        <v>171607</v>
      </c>
      <c r="H10">
        <f t="shared" si="0"/>
        <v>49417</v>
      </c>
      <c r="I10">
        <f t="shared" si="0"/>
        <v>64029</v>
      </c>
      <c r="J10">
        <f t="shared" si="0"/>
        <v>69937</v>
      </c>
      <c r="K10">
        <f t="shared" si="0"/>
        <v>95652</v>
      </c>
      <c r="L10">
        <f>SUM(A10:K10)</f>
        <v>878972</v>
      </c>
    </row>
    <row r="11" spans="1:13">
      <c r="L11">
        <f>L10/3600</f>
        <v>244.1588888888889</v>
      </c>
    </row>
    <row r="12" spans="1:13">
      <c r="A12">
        <f>342/77</f>
        <v>4.4415584415584419</v>
      </c>
      <c r="K12">
        <f>A12*L11</f>
        <v>1084.4459740259742</v>
      </c>
      <c r="L12" s="35">
        <f>K12/24</f>
        <v>45.185248917748929</v>
      </c>
      <c r="M12" s="35" t="s">
        <v>146</v>
      </c>
    </row>
    <row r="14" spans="1:13">
      <c r="A14" t="s">
        <v>145</v>
      </c>
    </row>
    <row r="15" spans="1:13">
      <c r="A15">
        <v>39.108055555555566</v>
      </c>
    </row>
    <row r="16" spans="1:13">
      <c r="A16">
        <v>48.416666666666686</v>
      </c>
    </row>
    <row r="17" spans="1:13">
      <c r="A17">
        <v>18.453611111111112</v>
      </c>
    </row>
    <row r="18" spans="1:13">
      <c r="A18" s="35">
        <f>SUM(A15:A17)</f>
        <v>105.97833333333337</v>
      </c>
      <c r="B18" t="s">
        <v>147</v>
      </c>
      <c r="K18">
        <f>A18+K12+A21</f>
        <v>1226.4243073593077</v>
      </c>
      <c r="M18" t="s">
        <v>147</v>
      </c>
    </row>
    <row r="19" spans="1:13">
      <c r="A19" s="35">
        <f>A18/24</f>
        <v>4.4157638888888906</v>
      </c>
      <c r="B19" t="s">
        <v>148</v>
      </c>
      <c r="K19">
        <f>K18/24</f>
        <v>51.101012806637819</v>
      </c>
      <c r="M19" t="s">
        <v>146</v>
      </c>
    </row>
    <row r="21" spans="1:13">
      <c r="A21">
        <v>36</v>
      </c>
      <c r="B21" t="s">
        <v>147</v>
      </c>
    </row>
  </sheetData>
  <phoneticPr fontId="7" type="noConversion"/>
  <pageMargins left="0.75" right="0.75" top="1" bottom="1" header="0.49212598499999999" footer="0.4921259849999999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Tempo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MiltonPifano</dc:creator>
  <cp:lastModifiedBy>Bartholomeu Amaral</cp:lastModifiedBy>
  <dcterms:created xsi:type="dcterms:W3CDTF">2015-12-02T10:55:38Z</dcterms:created>
  <dcterms:modified xsi:type="dcterms:W3CDTF">2016-02-23T14:38:04Z</dcterms:modified>
</cp:coreProperties>
</file>