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ohnson\Documents\personal\MGS 2014 budgeting\"/>
    </mc:Choice>
  </mc:AlternateContent>
  <bookViews>
    <workbookView xWindow="0" yWindow="0" windowWidth="19200" windowHeight="7635" activeTab="1"/>
  </bookViews>
  <sheets>
    <sheet name="Spring Analysis" sheetId="1" r:id="rId1"/>
    <sheet name="Summer Analysis" sheetId="2" r:id="rId2"/>
    <sheet name="Fall Analysis" sheetId="5" r:id="rId3"/>
    <sheet name="Investments" sheetId="3" r:id="rId4"/>
    <sheet name="Sponsorships" sheetId="4" r:id="rId5"/>
  </sheets>
  <externalReferences>
    <externalReference r:id="rId6"/>
  </externalReferences>
  <definedNames>
    <definedName name="Category">'[1]Lookup Lists'!$B$2:$B$10</definedName>
    <definedName name="IncomeLookupList">'[1]Lookup Lists'!$C$2:$C$32</definedName>
    <definedName name="_xlnm.Print_Area" localSheetId="0">'Spring Analysis'!$A$1:$G$23</definedName>
    <definedName name="_xlnm.Print_Area" localSheetId="1">'Summer Analysis'!$A$1:$G$17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F20" i="1"/>
  <c r="E20" i="1"/>
  <c r="D20" i="1"/>
  <c r="C20" i="1"/>
  <c r="D19" i="1"/>
  <c r="C19" i="1"/>
  <c r="E19" i="1"/>
  <c r="F19" i="1"/>
  <c r="F18" i="1"/>
  <c r="E18" i="1"/>
  <c r="D18" i="1"/>
  <c r="C18" i="1"/>
  <c r="F16" i="1"/>
  <c r="E16" i="1"/>
  <c r="D16" i="1"/>
  <c r="B5" i="1"/>
  <c r="F13" i="1"/>
  <c r="E13" i="1"/>
  <c r="D13" i="1"/>
  <c r="C13" i="1"/>
  <c r="D14" i="1"/>
  <c r="C14" i="1"/>
  <c r="D14" i="2"/>
  <c r="C13" i="2"/>
  <c r="C14" i="2"/>
  <c r="C17" i="2"/>
  <c r="E13" i="2"/>
  <c r="E14" i="2"/>
  <c r="F13" i="2"/>
  <c r="F14" i="2"/>
  <c r="D13" i="2"/>
  <c r="D12" i="2"/>
  <c r="C12" i="2"/>
  <c r="C10" i="2"/>
  <c r="F17" i="2"/>
  <c r="E17" i="2"/>
  <c r="D17" i="2"/>
  <c r="F16" i="2"/>
  <c r="E16" i="2"/>
  <c r="D16" i="2"/>
  <c r="C16" i="2"/>
  <c r="C24" i="4"/>
  <c r="E7" i="3"/>
  <c r="E8" i="3"/>
  <c r="E9" i="3"/>
  <c r="E10" i="3"/>
  <c r="E11" i="3"/>
  <c r="E13" i="3"/>
  <c r="E5" i="3"/>
  <c r="E4" i="3"/>
  <c r="E3" i="3"/>
  <c r="E6" i="3"/>
  <c r="C21" i="3"/>
  <c r="C19" i="3"/>
  <c r="C20" i="3"/>
  <c r="C22" i="3"/>
  <c r="E24" i="3"/>
  <c r="E26" i="3"/>
  <c r="F23" i="1"/>
  <c r="E23" i="1"/>
  <c r="D23" i="1"/>
  <c r="C23" i="1"/>
  <c r="D22" i="1"/>
  <c r="E22" i="1"/>
  <c r="F22" i="1"/>
  <c r="C22" i="1"/>
  <c r="D6" i="1"/>
  <c r="F11" i="2"/>
  <c r="E11" i="2"/>
  <c r="D11" i="2"/>
  <c r="C11" i="2"/>
  <c r="H11" i="2"/>
  <c r="F8" i="1"/>
  <c r="E8" i="1"/>
  <c r="D8" i="1"/>
  <c r="C8" i="1"/>
  <c r="F10" i="2"/>
  <c r="E10" i="2"/>
  <c r="D3" i="2"/>
  <c r="D10" i="2"/>
  <c r="B5" i="2"/>
  <c r="B3" i="2"/>
  <c r="F14" i="1"/>
  <c r="E14" i="1"/>
  <c r="E7" i="2"/>
  <c r="C7" i="2"/>
  <c r="D7" i="2"/>
  <c r="F7" i="1"/>
  <c r="E7" i="1"/>
  <c r="D7" i="1"/>
  <c r="C7" i="1"/>
  <c r="F6" i="1"/>
  <c r="E6" i="1"/>
  <c r="B3" i="1"/>
  <c r="G6" i="1"/>
</calcChain>
</file>

<file path=xl/sharedStrings.xml><?xml version="1.0" encoding="utf-8"?>
<sst xmlns="http://schemas.openxmlformats.org/spreadsheetml/2006/main" count="147" uniqueCount="101">
  <si>
    <t>Freshwomen</t>
  </si>
  <si>
    <t>Sophmore</t>
  </si>
  <si>
    <t>Junior</t>
  </si>
  <si>
    <t>Senior</t>
  </si>
  <si>
    <t>Number Players</t>
  </si>
  <si>
    <t>Income</t>
  </si>
  <si>
    <t>PreSeason Clinics</t>
  </si>
  <si>
    <t>Visor and Shirts</t>
  </si>
  <si>
    <t>Superflash 4/14 invoice - visors 6.50, tops 14.50, names 1.95</t>
  </si>
  <si>
    <t>Umpires</t>
  </si>
  <si>
    <t xml:space="preserve">queries </t>
  </si>
  <si>
    <t>Number Teams</t>
  </si>
  <si>
    <t>Team Clinics</t>
  </si>
  <si>
    <t>Champ Sweatshirts</t>
  </si>
  <si>
    <t>All Star Tshirts</t>
  </si>
  <si>
    <t>500 team clinics</t>
  </si>
  <si>
    <t>U10</t>
  </si>
  <si>
    <t>U12</t>
  </si>
  <si>
    <t>U14</t>
  </si>
  <si>
    <t>U18</t>
  </si>
  <si>
    <t>League Fees</t>
  </si>
  <si>
    <t>Equipment</t>
  </si>
  <si>
    <t>per player</t>
  </si>
  <si>
    <t>per teams</t>
  </si>
  <si>
    <t xml:space="preserve">per team </t>
  </si>
  <si>
    <t>league</t>
  </si>
  <si>
    <t>per league</t>
  </si>
  <si>
    <t>Milton Field  Fee</t>
  </si>
  <si>
    <t>Hitting Clinics</t>
  </si>
  <si>
    <t>per team</t>
  </si>
  <si>
    <t>Uniforms</t>
  </si>
  <si>
    <t>Summer</t>
  </si>
  <si>
    <t>item</t>
  </si>
  <si>
    <t>quantity</t>
  </si>
  <si>
    <t>cost</t>
  </si>
  <si>
    <t>helmets</t>
  </si>
  <si>
    <t>faceguards</t>
  </si>
  <si>
    <t>catchers gear</t>
  </si>
  <si>
    <t>Tshirts to sell</t>
  </si>
  <si>
    <t>Spring</t>
  </si>
  <si>
    <t>clip boards</t>
  </si>
  <si>
    <t>freshwomen</t>
  </si>
  <si>
    <t>sophmore</t>
  </si>
  <si>
    <t>Coaches visors and polos</t>
  </si>
  <si>
    <t>Bats</t>
  </si>
  <si>
    <t>All Star Weekend</t>
  </si>
  <si>
    <t>Total Per League</t>
  </si>
  <si>
    <t>Cost Per Player</t>
  </si>
  <si>
    <t>Charge per Player</t>
  </si>
  <si>
    <t>Difference</t>
  </si>
  <si>
    <t>% not spent directly</t>
  </si>
  <si>
    <t>Champ Umps</t>
  </si>
  <si>
    <t>Tents</t>
  </si>
  <si>
    <t>Propane</t>
  </si>
  <si>
    <t>Supplies</t>
  </si>
  <si>
    <t>Cooler, First Aid, Food, balls</t>
  </si>
  <si>
    <t>Cash Deposited</t>
  </si>
  <si>
    <t>Tshirts Sold</t>
  </si>
  <si>
    <t>$ to recoup from Tshirts</t>
  </si>
  <si>
    <t>Expenses</t>
  </si>
  <si>
    <t>Net</t>
  </si>
  <si>
    <t>minus cash withdrawn for change and tshirts</t>
  </si>
  <si>
    <t>Tshirts</t>
  </si>
  <si>
    <t>Total</t>
  </si>
  <si>
    <t>Sponsorships</t>
  </si>
  <si>
    <t>Sponsorships - 10th Player</t>
  </si>
  <si>
    <t>Walter Timilty</t>
  </si>
  <si>
    <t>Dolan Funeral Home</t>
  </si>
  <si>
    <t>Nutshell</t>
  </si>
  <si>
    <t>Milton Hospital</t>
  </si>
  <si>
    <t>HMS O'Toole - Shea Rink</t>
  </si>
  <si>
    <t>M.Susi &amp; Sons</t>
  </si>
  <si>
    <t>Mellie Hair Salon</t>
  </si>
  <si>
    <t>Planet Fitness</t>
  </si>
  <si>
    <t>Dairy Freeze</t>
  </si>
  <si>
    <t>Brian Joyce</t>
  </si>
  <si>
    <t>ATS Equipment</t>
  </si>
  <si>
    <t>Matt Freeman</t>
  </si>
  <si>
    <t>Towne Tree + Landscaping</t>
  </si>
  <si>
    <t>Geezo</t>
  </si>
  <si>
    <t>Sponsorships - All-Star</t>
  </si>
  <si>
    <t>Milton Police</t>
  </si>
  <si>
    <t>Milton Firefighters</t>
  </si>
  <si>
    <t>Sponsorships - Gold Glove</t>
  </si>
  <si>
    <t xml:space="preserve">Fitness Unlimited </t>
  </si>
  <si>
    <t>Traverse Insurance</t>
  </si>
  <si>
    <t>Common Market</t>
  </si>
  <si>
    <t>Fruit Center</t>
  </si>
  <si>
    <t>Thatcher Farms</t>
  </si>
  <si>
    <t>2014 Total</t>
  </si>
  <si>
    <t>details</t>
  </si>
  <si>
    <t>Lights Champ Game</t>
  </si>
  <si>
    <t>Lights</t>
  </si>
  <si>
    <t>Summer Analysis</t>
  </si>
  <si>
    <t>Spring Analysis</t>
  </si>
  <si>
    <t>Insurance</t>
  </si>
  <si>
    <t>Scorebooks</t>
  </si>
  <si>
    <t>Balls</t>
  </si>
  <si>
    <t>Trophies</t>
  </si>
  <si>
    <t>Plaques for Sponsors</t>
  </si>
  <si>
    <t>Fall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</si>
</sst>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1" xfId="0" applyNumberFormat="1" applyFont="1" applyBorder="1"/>
    <xf numFmtId="44" fontId="0" fillId="0" borderId="2" xfId="0" applyNumberFormat="1" applyFont="1" applyBorder="1"/>
    <xf numFmtId="4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applyFont="1" applyFill="1" applyBorder="1"/>
    <xf numFmtId="0" fontId="0" fillId="2" borderId="3" xfId="0" applyFont="1" applyFill="1" applyBorder="1"/>
    <xf numFmtId="44" fontId="3" fillId="0" borderId="0" xfId="1" applyNumberFormat="1" applyFont="1" applyBorder="1"/>
    <xf numFmtId="165" fontId="3" fillId="0" borderId="0" xfId="1" applyNumberFormat="1" applyFont="1" applyBorder="1"/>
    <xf numFmtId="5" fontId="4" fillId="0" borderId="0" xfId="0" applyNumberFormat="1" applyFont="1" applyFill="1" applyBorder="1"/>
    <xf numFmtId="0" fontId="0" fillId="0" borderId="0" xfId="0" applyFont="1"/>
    <xf numFmtId="4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/>
    <xf numFmtId="165" fontId="0" fillId="0" borderId="0" xfId="1" applyNumberFormat="1" applyFont="1" applyBorder="1"/>
    <xf numFmtId="165" fontId="0" fillId="0" borderId="0" xfId="0" applyNumberFormat="1" applyBorder="1"/>
    <xf numFmtId="9" fontId="0" fillId="0" borderId="0" xfId="0" applyNumberFormat="1" applyBorder="1"/>
    <xf numFmtId="0" fontId="2" fillId="0" borderId="0" xfId="0" applyFont="1" applyBorder="1"/>
    <xf numFmtId="0" fontId="0" fillId="0" borderId="0" xfId="0" applyFont="1" applyBorder="1"/>
    <xf numFmtId="9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5" fontId="2" fillId="0" borderId="0" xfId="1" applyNumberFormat="1" applyFont="1"/>
    <xf numFmtId="0" fontId="4" fillId="0" borderId="0" xfId="0" applyFont="1" applyBorder="1"/>
    <xf numFmtId="5" fontId="4" fillId="0" borderId="0" xfId="0" applyNumberFormat="1" applyFont="1" applyBorder="1"/>
    <xf numFmtId="164" fontId="0" fillId="0" borderId="0" xfId="0" applyNumberFormat="1" applyBorder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%20Softball%20Budget_Aug%20updates-1017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Summary"/>
      <sheetName val="Income Summary"/>
      <sheetName val="Expense Summary"/>
      <sheetName val="Income Details"/>
      <sheetName val="Expense Details"/>
      <sheetName val="Lookup List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Clinics</v>
          </cell>
          <cell r="C2" t="str">
            <v>Donations</v>
          </cell>
        </row>
        <row r="3">
          <cell r="B3" t="str">
            <v>Fall</v>
          </cell>
          <cell r="C3" t="str">
            <v>Fundraising - Red Sox Tickets</v>
          </cell>
        </row>
        <row r="4">
          <cell r="B4" t="str">
            <v>Fundraising</v>
          </cell>
          <cell r="C4" t="str">
            <v>Pitching Clinic Registrations</v>
          </cell>
        </row>
        <row r="5">
          <cell r="B5" t="str">
            <v>Sponsorships</v>
          </cell>
          <cell r="C5" t="str">
            <v>Sponsorships - 10th Player</v>
          </cell>
        </row>
        <row r="6">
          <cell r="B6" t="str">
            <v>Spring</v>
          </cell>
          <cell r="C6" t="str">
            <v>Sponsorships - All-Star</v>
          </cell>
        </row>
        <row r="7">
          <cell r="B7" t="str">
            <v>Summer</v>
          </cell>
          <cell r="C7" t="str">
            <v>Sponsorships - Gold Glove</v>
          </cell>
        </row>
        <row r="8">
          <cell r="B8" t="str">
            <v>Summer (U18)</v>
          </cell>
          <cell r="C8" t="str">
            <v>Registrations (Freshmen)</v>
          </cell>
        </row>
        <row r="9">
          <cell r="B9" t="str">
            <v>Clinics</v>
          </cell>
          <cell r="C9" t="str">
            <v>Registrations (Junior)</v>
          </cell>
        </row>
        <row r="10">
          <cell r="B10" t="str">
            <v>Fall</v>
          </cell>
          <cell r="C10" t="str">
            <v>Registrations (Senior)</v>
          </cell>
        </row>
        <row r="11">
          <cell r="C11" t="str">
            <v>Registrations (Summer)</v>
          </cell>
        </row>
        <row r="12">
          <cell r="C12" t="str">
            <v>Registrations (Fall)</v>
          </cell>
        </row>
        <row r="13">
          <cell r="C13" t="str">
            <v>Registrations (U16 Summer)</v>
          </cell>
        </row>
        <row r="14">
          <cell r="C14" t="str">
            <v>Registrations (Sophomore)</v>
          </cell>
        </row>
        <row r="15">
          <cell r="C15" t="str">
            <v>Magnet Sales</v>
          </cell>
        </row>
        <row r="16">
          <cell r="C16" t="str">
            <v>Fundraising - other</v>
          </cell>
        </row>
        <row r="17">
          <cell r="C17" t="str">
            <v>PayPal Transfer</v>
          </cell>
        </row>
        <row r="18">
          <cell r="C18" t="str">
            <v>Tournament Fees</v>
          </cell>
        </row>
        <row r="19">
          <cell r="C19" t="str">
            <v>Barbeque</v>
          </cell>
        </row>
        <row r="20">
          <cell r="C20" t="str">
            <v>Registrations (late)</v>
          </cell>
        </row>
        <row r="21">
          <cell r="C21" t="str">
            <v>Miscellaneous Deposit</v>
          </cell>
        </row>
        <row r="22">
          <cell r="C22" t="str">
            <v>Umpire Reimbursement</v>
          </cell>
        </row>
        <row r="23">
          <cell r="C23" t="str">
            <v>Preseason clinics 5th and 6th</v>
          </cell>
        </row>
        <row r="24">
          <cell r="C24" t="str">
            <v>Preseason clinics 7th and 8th</v>
          </cell>
        </row>
        <row r="25">
          <cell r="C25" t="str">
            <v>Pitching Clinics 3rd and 4th</v>
          </cell>
        </row>
        <row r="26">
          <cell r="C26" t="str">
            <v>Pitching Clinics 5th and 6th</v>
          </cell>
        </row>
        <row r="27">
          <cell r="C27" t="str">
            <v>Pitching clinics 7th and 8th</v>
          </cell>
        </row>
        <row r="28">
          <cell r="C28" t="str">
            <v>Fall Registrations U10</v>
          </cell>
        </row>
        <row r="29">
          <cell r="C29" t="str">
            <v>Fall Registrations U12</v>
          </cell>
        </row>
        <row r="30">
          <cell r="C30" t="str">
            <v>Fall Registrations U14</v>
          </cell>
        </row>
        <row r="31">
          <cell r="C31" t="str">
            <v>Dwolla Transfer</v>
          </cell>
        </row>
        <row r="32">
          <cell r="C32" t="str">
            <v>All Star/Cookout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view="pageBreakPreview" topLeftCell="A3" zoomScale="90" zoomScaleNormal="100" zoomScaleSheetLayoutView="90" workbookViewId="0">
      <selection activeCell="G23" sqref="G23"/>
    </sheetView>
  </sheetViews>
  <sheetFormatPr defaultRowHeight="15" x14ac:dyDescent="0.25"/>
  <cols>
    <col min="1" max="1" width="20.28515625" bestFit="1" customWidth="1"/>
    <col min="2" max="2" width="12.140625" customWidth="1"/>
    <col min="3" max="3" width="17.5703125" bestFit="1" customWidth="1"/>
    <col min="4" max="4" width="14.42578125" customWidth="1"/>
    <col min="5" max="6" width="10.5703125" bestFit="1" customWidth="1"/>
    <col min="7" max="7" width="14.140625" customWidth="1"/>
    <col min="8" max="8" width="10.5703125" bestFit="1" customWidth="1"/>
  </cols>
  <sheetData>
    <row r="1" spans="1:8" ht="28.5" customHeight="1" x14ac:dyDescent="0.25">
      <c r="A1" s="5" t="s">
        <v>94</v>
      </c>
    </row>
    <row r="2" spans="1:8" s="5" customFormat="1" x14ac:dyDescent="0.25">
      <c r="C2" s="5" t="s">
        <v>0</v>
      </c>
      <c r="D2" s="5" t="s">
        <v>1</v>
      </c>
      <c r="E2" s="5" t="s">
        <v>2</v>
      </c>
      <c r="F2" s="5" t="s">
        <v>3</v>
      </c>
      <c r="G2" s="11" t="s">
        <v>90</v>
      </c>
    </row>
    <row r="3" spans="1:8" x14ac:dyDescent="0.25">
      <c r="A3" t="s">
        <v>4</v>
      </c>
      <c r="B3" s="13">
        <f>SUM(C3:F3)</f>
        <v>337</v>
      </c>
      <c r="C3" s="13">
        <v>107</v>
      </c>
      <c r="D3" s="13">
        <v>94</v>
      </c>
      <c r="E3" s="13">
        <v>76</v>
      </c>
      <c r="F3" s="13">
        <v>60</v>
      </c>
    </row>
    <row r="4" spans="1:8" ht="15.75" x14ac:dyDescent="0.25">
      <c r="A4" t="s">
        <v>5</v>
      </c>
      <c r="C4" s="14">
        <v>8860</v>
      </c>
      <c r="D4" s="14">
        <v>10050</v>
      </c>
      <c r="E4" s="14">
        <v>7640</v>
      </c>
      <c r="F4" s="14">
        <v>5700</v>
      </c>
      <c r="G4" s="13"/>
    </row>
    <row r="5" spans="1:8" x14ac:dyDescent="0.25">
      <c r="A5" t="s">
        <v>11</v>
      </c>
      <c r="B5">
        <f>SUM(C5:F5)</f>
        <v>27</v>
      </c>
      <c r="C5" s="13">
        <v>9</v>
      </c>
      <c r="D5" s="13">
        <v>7</v>
      </c>
      <c r="E5" s="13">
        <v>6</v>
      </c>
      <c r="F5" s="13">
        <v>5</v>
      </c>
      <c r="G5" s="13"/>
    </row>
    <row r="6" spans="1:8" ht="30.75" customHeight="1" x14ac:dyDescent="0.25">
      <c r="A6" t="s">
        <v>6</v>
      </c>
      <c r="B6" t="s">
        <v>22</v>
      </c>
      <c r="C6" s="15"/>
      <c r="D6" s="15">
        <f>(4650/(D3+E3+F3))*D3</f>
        <v>1900.4347826086955</v>
      </c>
      <c r="E6" s="15">
        <f>(4650/(E3+F3+D3))*E3</f>
        <v>1536.5217391304348</v>
      </c>
      <c r="F6" s="15">
        <f>(4650/(F3+E3+D3))*F3</f>
        <v>1213.0434782608695</v>
      </c>
      <c r="G6" s="13">
        <f>SUM(D6:F6)</f>
        <v>4650</v>
      </c>
    </row>
    <row r="7" spans="1:8" ht="30.75" customHeight="1" x14ac:dyDescent="0.25">
      <c r="A7" t="s">
        <v>12</v>
      </c>
      <c r="B7" t="s">
        <v>23</v>
      </c>
      <c r="C7" s="15">
        <f>(500/(F5+C5+D5+E5))*C5</f>
        <v>166.66666666666669</v>
      </c>
      <c r="D7" s="15">
        <f>(500/(C5+D5+E5+F5))*D5</f>
        <v>129.62962962962962</v>
      </c>
      <c r="E7" s="15">
        <f>(500/(D5+E5+F5+C5))*E5</f>
        <v>111.11111111111111</v>
      </c>
      <c r="F7" s="15">
        <f>(500/(E5+F5+C5+D5))*F5</f>
        <v>92.592592592592595</v>
      </c>
      <c r="G7" s="13" t="s">
        <v>15</v>
      </c>
    </row>
    <row r="8" spans="1:8" x14ac:dyDescent="0.25">
      <c r="A8" t="s">
        <v>7</v>
      </c>
      <c r="B8" t="s">
        <v>22</v>
      </c>
      <c r="C8" s="15">
        <f>23*C3</f>
        <v>2461</v>
      </c>
      <c r="D8" s="15">
        <f>23*D3</f>
        <v>2162</v>
      </c>
      <c r="E8" s="15">
        <f>23*E3</f>
        <v>1748</v>
      </c>
      <c r="F8" s="15">
        <f>23*F3</f>
        <v>1380</v>
      </c>
      <c r="G8" s="13" t="s">
        <v>8</v>
      </c>
    </row>
    <row r="9" spans="1:8" x14ac:dyDescent="0.25">
      <c r="A9" t="s">
        <v>9</v>
      </c>
      <c r="B9" t="s">
        <v>24</v>
      </c>
      <c r="C9" s="15">
        <v>0</v>
      </c>
      <c r="D9" s="15">
        <v>1175</v>
      </c>
      <c r="E9" s="15">
        <v>2400</v>
      </c>
      <c r="F9" s="15">
        <v>1875</v>
      </c>
      <c r="G9" s="13" t="s">
        <v>10</v>
      </c>
      <c r="H9" s="1"/>
    </row>
    <row r="10" spans="1:8" x14ac:dyDescent="0.25">
      <c r="A10" t="s">
        <v>51</v>
      </c>
      <c r="C10" s="15"/>
      <c r="D10" s="15">
        <v>50</v>
      </c>
      <c r="E10" s="15">
        <v>50</v>
      </c>
      <c r="F10" s="15">
        <v>50</v>
      </c>
      <c r="G10" s="13"/>
      <c r="H10" s="1"/>
    </row>
    <row r="11" spans="1:8" x14ac:dyDescent="0.25">
      <c r="A11" t="s">
        <v>13</v>
      </c>
      <c r="B11" t="s">
        <v>25</v>
      </c>
      <c r="C11" s="15"/>
      <c r="D11" s="15"/>
      <c r="E11" s="15"/>
      <c r="F11" s="15">
        <v>560</v>
      </c>
      <c r="G11" s="13"/>
      <c r="H11" s="1"/>
    </row>
    <row r="12" spans="1:8" x14ac:dyDescent="0.25">
      <c r="A12" t="s">
        <v>14</v>
      </c>
      <c r="B12" t="s">
        <v>26</v>
      </c>
      <c r="C12" s="15">
        <v>605</v>
      </c>
      <c r="D12" s="15">
        <v>196</v>
      </c>
      <c r="E12" s="15">
        <v>168</v>
      </c>
      <c r="F12" s="15">
        <v>175</v>
      </c>
      <c r="G12" s="13"/>
      <c r="H12" s="1"/>
    </row>
    <row r="13" spans="1:8" x14ac:dyDescent="0.25">
      <c r="A13" t="s">
        <v>95</v>
      </c>
      <c r="B13" t="s">
        <v>22</v>
      </c>
      <c r="C13" s="15">
        <f>10*C3</f>
        <v>1070</v>
      </c>
      <c r="D13" s="15">
        <f>10*D3</f>
        <v>940</v>
      </c>
      <c r="E13" s="15">
        <f>10*E3</f>
        <v>760</v>
      </c>
      <c r="F13" s="15">
        <f>10*F3</f>
        <v>600</v>
      </c>
      <c r="G13" s="13"/>
      <c r="H13" s="1"/>
    </row>
    <row r="14" spans="1:8" x14ac:dyDescent="0.25">
      <c r="A14" t="s">
        <v>27</v>
      </c>
      <c r="B14" t="s">
        <v>22</v>
      </c>
      <c r="C14" s="15">
        <f>10*C3</f>
        <v>1070</v>
      </c>
      <c r="D14" s="15">
        <f>10*D3</f>
        <v>940</v>
      </c>
      <c r="E14" s="15">
        <f>10*E3</f>
        <v>760</v>
      </c>
      <c r="F14" s="15">
        <f>10*F3</f>
        <v>600</v>
      </c>
      <c r="G14" s="13"/>
      <c r="H14" s="2"/>
    </row>
    <row r="15" spans="1:8" x14ac:dyDescent="0.25">
      <c r="A15" t="s">
        <v>91</v>
      </c>
      <c r="C15" s="15"/>
      <c r="D15" s="15"/>
      <c r="E15" s="15"/>
      <c r="F15" s="15">
        <v>195.99</v>
      </c>
      <c r="G15" s="13"/>
      <c r="H15" s="12"/>
    </row>
    <row r="16" spans="1:8" x14ac:dyDescent="0.25">
      <c r="A16" t="s">
        <v>96</v>
      </c>
      <c r="B16" t="s">
        <v>29</v>
      </c>
      <c r="C16" s="15"/>
      <c r="D16" s="15">
        <f>3.5*D5</f>
        <v>24.5</v>
      </c>
      <c r="E16" s="15">
        <f>3.5*E5</f>
        <v>21</v>
      </c>
      <c r="F16" s="15">
        <f>3.5*F5</f>
        <v>17.5</v>
      </c>
      <c r="G16" s="13"/>
      <c r="H16" s="12"/>
    </row>
    <row r="17" spans="1:8" x14ac:dyDescent="0.25">
      <c r="A17" t="s">
        <v>97</v>
      </c>
      <c r="B17" t="s">
        <v>26</v>
      </c>
      <c r="C17" s="15">
        <v>39</v>
      </c>
      <c r="D17" s="15">
        <v>22</v>
      </c>
      <c r="E17" s="15">
        <v>22</v>
      </c>
      <c r="F17" s="15">
        <v>44</v>
      </c>
      <c r="G17" s="13"/>
      <c r="H17" s="12"/>
    </row>
    <row r="18" spans="1:8" x14ac:dyDescent="0.25">
      <c r="A18" t="s">
        <v>99</v>
      </c>
      <c r="B18" t="s">
        <v>29</v>
      </c>
      <c r="C18" s="15">
        <f>(220/B5)*C5</f>
        <v>73.333333333333343</v>
      </c>
      <c r="D18" s="15">
        <f>(220/B5)*D5</f>
        <v>57.037037037037038</v>
      </c>
      <c r="E18" s="15">
        <f>(220/B5)*E5</f>
        <v>48.888888888888893</v>
      </c>
      <c r="F18" s="15">
        <f>(220/B5)*F5</f>
        <v>40.740740740740748</v>
      </c>
      <c r="G18" s="13"/>
      <c r="H18" s="12"/>
    </row>
    <row r="19" spans="1:8" x14ac:dyDescent="0.25">
      <c r="A19" t="s">
        <v>46</v>
      </c>
      <c r="C19" s="16">
        <f>SUM(C6:C18)</f>
        <v>5484.9999999999991</v>
      </c>
      <c r="D19" s="16">
        <f>SUM(D6:D18)</f>
        <v>7596.6014492753629</v>
      </c>
      <c r="E19" s="16">
        <f t="shared" ref="D19:F19" si="0">SUM(E6:E18)</f>
        <v>7625.5217391304341</v>
      </c>
      <c r="F19" s="16">
        <f t="shared" si="0"/>
        <v>6843.8668115942028</v>
      </c>
      <c r="G19" s="13"/>
      <c r="H19" s="3"/>
    </row>
    <row r="20" spans="1:8" ht="30.75" customHeight="1" x14ac:dyDescent="0.25">
      <c r="A20" t="s">
        <v>47</v>
      </c>
      <c r="C20" s="27">
        <f>C19/C3</f>
        <v>51.261682242990645</v>
      </c>
      <c r="D20" s="27">
        <f>D19/D3</f>
        <v>80.814909034844291</v>
      </c>
      <c r="E20" s="27">
        <f>E19/E3</f>
        <v>100.33581235697939</v>
      </c>
      <c r="F20" s="27">
        <f>F19/F3</f>
        <v>114.06444685990338</v>
      </c>
      <c r="G20" s="13"/>
    </row>
    <row r="21" spans="1:8" x14ac:dyDescent="0.25">
      <c r="A21" t="s">
        <v>48</v>
      </c>
      <c r="C21" s="15">
        <v>80</v>
      </c>
      <c r="D21" s="15">
        <v>110</v>
      </c>
      <c r="E21" s="15">
        <v>110</v>
      </c>
      <c r="F21" s="15">
        <v>110</v>
      </c>
      <c r="G21" s="13"/>
    </row>
    <row r="22" spans="1:8" x14ac:dyDescent="0.25">
      <c r="A22" t="s">
        <v>49</v>
      </c>
      <c r="C22" s="15">
        <f>C21-C20</f>
        <v>28.738317757009355</v>
      </c>
      <c r="D22" s="15">
        <f t="shared" ref="D22:F22" si="1">D21-D20</f>
        <v>29.185090965155709</v>
      </c>
      <c r="E22" s="15">
        <f t="shared" si="1"/>
        <v>9.6641876430206111</v>
      </c>
      <c r="F22" s="15">
        <f t="shared" si="1"/>
        <v>-4.0644468599033843</v>
      </c>
      <c r="G22" s="13"/>
    </row>
    <row r="23" spans="1:8" x14ac:dyDescent="0.25">
      <c r="A23" t="s">
        <v>50</v>
      </c>
      <c r="C23" s="17">
        <f>(C21-C20)/C21</f>
        <v>0.35922897196261694</v>
      </c>
      <c r="D23" s="17">
        <f>(D21-D20)/D21</f>
        <v>0.26531900877414283</v>
      </c>
      <c r="E23" s="17">
        <f>(E21-E20)/E21</f>
        <v>8.7856251300187371E-2</v>
      </c>
      <c r="F23" s="17">
        <f>(F21-F20)/F21</f>
        <v>-3.6949516908212583E-2</v>
      </c>
      <c r="G23" s="13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view="pageBreakPreview" zoomScale="90" zoomScaleNormal="100" zoomScaleSheetLayoutView="90" workbookViewId="0">
      <selection activeCell="C10" sqref="C10"/>
    </sheetView>
  </sheetViews>
  <sheetFormatPr defaultRowHeight="15" x14ac:dyDescent="0.25"/>
  <cols>
    <col min="1" max="1" width="23.28515625" style="19" bestFit="1" customWidth="1"/>
    <col min="2" max="2" width="10" style="19" bestFit="1" customWidth="1"/>
    <col min="3" max="3" width="11.85546875" style="19" bestFit="1" customWidth="1"/>
    <col min="4" max="4" width="12.28515625" style="19" bestFit="1" customWidth="1"/>
    <col min="5" max="6" width="10.42578125" style="19" bestFit="1" customWidth="1"/>
    <col min="7" max="16384" width="9.140625" style="19"/>
  </cols>
  <sheetData>
    <row r="1" spans="1:8" x14ac:dyDescent="0.25">
      <c r="A1" s="18" t="s">
        <v>93</v>
      </c>
      <c r="B1" s="21"/>
      <c r="C1" s="21"/>
      <c r="D1" s="21"/>
      <c r="E1" s="21"/>
      <c r="F1" s="21"/>
    </row>
    <row r="2" spans="1:8" x14ac:dyDescent="0.25">
      <c r="B2" s="21"/>
      <c r="C2" s="21" t="s">
        <v>16</v>
      </c>
      <c r="D2" s="21" t="s">
        <v>17</v>
      </c>
      <c r="E2" s="21" t="s">
        <v>18</v>
      </c>
      <c r="F2" s="21" t="s">
        <v>19</v>
      </c>
    </row>
    <row r="3" spans="1:8" x14ac:dyDescent="0.25">
      <c r="A3" s="19" t="s">
        <v>4</v>
      </c>
      <c r="B3" s="21">
        <f>SUM(C3:F3)</f>
        <v>62</v>
      </c>
      <c r="C3" s="21">
        <v>13</v>
      </c>
      <c r="D3" s="21">
        <f>12+12</f>
        <v>24</v>
      </c>
      <c r="E3" s="21">
        <v>13</v>
      </c>
      <c r="F3" s="21">
        <v>12</v>
      </c>
    </row>
    <row r="4" spans="1:8" x14ac:dyDescent="0.25">
      <c r="A4" s="19" t="s">
        <v>5</v>
      </c>
      <c r="B4" s="22">
        <v>7228.75</v>
      </c>
      <c r="C4" s="21"/>
      <c r="D4" s="22"/>
      <c r="E4" s="21"/>
      <c r="F4" s="21"/>
    </row>
    <row r="5" spans="1:8" x14ac:dyDescent="0.25">
      <c r="A5" s="19" t="s">
        <v>11</v>
      </c>
      <c r="B5" s="21">
        <f>SUM(C5:F5)</f>
        <v>5</v>
      </c>
      <c r="C5" s="21">
        <v>1</v>
      </c>
      <c r="D5" s="21">
        <v>2</v>
      </c>
      <c r="E5" s="21">
        <v>1</v>
      </c>
      <c r="F5" s="21">
        <v>1</v>
      </c>
    </row>
    <row r="6" spans="1:8" x14ac:dyDescent="0.25">
      <c r="C6" s="15"/>
      <c r="D6" s="15"/>
    </row>
    <row r="7" spans="1:8" x14ac:dyDescent="0.25">
      <c r="A7" s="19" t="s">
        <v>28</v>
      </c>
      <c r="B7" s="19" t="s">
        <v>29</v>
      </c>
      <c r="C7" s="15">
        <f>(500/(F5+C5+D5+E5))*C5</f>
        <v>100</v>
      </c>
      <c r="D7" s="15">
        <f>(500/(C5+D5+E5+F5))*D5</f>
        <v>200</v>
      </c>
      <c r="E7" s="15">
        <f>(500/(D5+E5+F5+C5))*E5</f>
        <v>100</v>
      </c>
      <c r="F7" s="15">
        <v>100</v>
      </c>
    </row>
    <row r="8" spans="1:8" x14ac:dyDescent="0.25">
      <c r="A8" s="19" t="s">
        <v>9</v>
      </c>
      <c r="C8" s="15">
        <v>250</v>
      </c>
      <c r="D8" s="15">
        <v>500</v>
      </c>
      <c r="E8" s="15">
        <v>250</v>
      </c>
      <c r="F8" s="15">
        <v>250</v>
      </c>
    </row>
    <row r="9" spans="1:8" x14ac:dyDescent="0.25">
      <c r="A9" s="19" t="s">
        <v>20</v>
      </c>
      <c r="C9" s="15">
        <v>150</v>
      </c>
      <c r="D9" s="15">
        <v>300</v>
      </c>
      <c r="E9" s="15">
        <v>150</v>
      </c>
      <c r="F9" s="15">
        <v>175</v>
      </c>
    </row>
    <row r="10" spans="1:8" x14ac:dyDescent="0.25">
      <c r="A10" s="19" t="s">
        <v>30</v>
      </c>
      <c r="B10" s="19" t="s">
        <v>22</v>
      </c>
      <c r="C10" s="15">
        <f>C3*12</f>
        <v>156</v>
      </c>
      <c r="D10" s="15">
        <f>D3*12</f>
        <v>288</v>
      </c>
      <c r="E10" s="15">
        <f>E3*12</f>
        <v>156</v>
      </c>
      <c r="F10" s="15">
        <f>F3*12</f>
        <v>144</v>
      </c>
    </row>
    <row r="11" spans="1:8" x14ac:dyDescent="0.25">
      <c r="A11" s="19" t="s">
        <v>43</v>
      </c>
      <c r="B11" s="19" t="s">
        <v>29</v>
      </c>
      <c r="C11" s="15">
        <f>308.5/5</f>
        <v>61.7</v>
      </c>
      <c r="D11" s="15">
        <f>62*2</f>
        <v>124</v>
      </c>
      <c r="E11" s="15">
        <f>308.5/5</f>
        <v>61.7</v>
      </c>
      <c r="F11" s="15">
        <f>308.5/5</f>
        <v>61.7</v>
      </c>
      <c r="H11" s="19">
        <f>112.5+196</f>
        <v>308.5</v>
      </c>
    </row>
    <row r="12" spans="1:8" x14ac:dyDescent="0.25">
      <c r="A12" s="19" t="s">
        <v>92</v>
      </c>
      <c r="B12" s="19" t="s">
        <v>29</v>
      </c>
      <c r="C12" s="15">
        <f>H12/5</f>
        <v>81.138000000000005</v>
      </c>
      <c r="D12" s="15">
        <f>81*2</f>
        <v>162</v>
      </c>
      <c r="E12" s="15">
        <v>81</v>
      </c>
      <c r="F12" s="15">
        <v>81</v>
      </c>
      <c r="H12" s="19">
        <v>405.69</v>
      </c>
    </row>
    <row r="13" spans="1:8" x14ac:dyDescent="0.25">
      <c r="A13" s="19" t="s">
        <v>46</v>
      </c>
      <c r="C13" s="15">
        <f>SUM(C7:C12)</f>
        <v>798.83800000000008</v>
      </c>
      <c r="D13" s="15">
        <f t="shared" ref="D13:F13" si="0">SUM(D7:D12)</f>
        <v>1574</v>
      </c>
      <c r="E13" s="15">
        <f t="shared" si="0"/>
        <v>798.7</v>
      </c>
      <c r="F13" s="15">
        <f t="shared" si="0"/>
        <v>811.7</v>
      </c>
    </row>
    <row r="14" spans="1:8" ht="31.5" customHeight="1" x14ac:dyDescent="0.25">
      <c r="A14" s="19" t="s">
        <v>47</v>
      </c>
      <c r="C14" s="15">
        <f>C13/C3</f>
        <v>61.44907692307693</v>
      </c>
      <c r="D14" s="15">
        <f>D13/D3</f>
        <v>65.583333333333329</v>
      </c>
      <c r="E14" s="15">
        <f t="shared" ref="E14:F14" si="1">E13/E3</f>
        <v>61.438461538461539</v>
      </c>
      <c r="F14" s="15">
        <f t="shared" si="1"/>
        <v>67.641666666666666</v>
      </c>
    </row>
    <row r="15" spans="1:8" x14ac:dyDescent="0.25">
      <c r="A15" s="19" t="s">
        <v>48</v>
      </c>
      <c r="C15" s="15">
        <v>93</v>
      </c>
      <c r="D15" s="15">
        <v>93</v>
      </c>
      <c r="E15" s="15">
        <v>93</v>
      </c>
      <c r="F15" s="15">
        <v>93</v>
      </c>
    </row>
    <row r="16" spans="1:8" x14ac:dyDescent="0.25">
      <c r="A16" s="19" t="s">
        <v>49</v>
      </c>
      <c r="C16" s="15">
        <f>C15-C14</f>
        <v>31.55092307692307</v>
      </c>
      <c r="D16" s="15">
        <f t="shared" ref="D16:F16" si="2">D15-D14</f>
        <v>27.416666666666671</v>
      </c>
      <c r="E16" s="15">
        <f t="shared" si="2"/>
        <v>31.561538461538461</v>
      </c>
      <c r="F16" s="15">
        <f t="shared" si="2"/>
        <v>25.358333333333334</v>
      </c>
    </row>
    <row r="17" spans="1:6" x14ac:dyDescent="0.25">
      <c r="A17" s="19" t="s">
        <v>50</v>
      </c>
      <c r="C17" s="20">
        <f>(C15-C14)/C15</f>
        <v>0.33925723738626956</v>
      </c>
      <c r="D17" s="20">
        <f>(D15-D14)/D15</f>
        <v>0.29480286738351258</v>
      </c>
      <c r="E17" s="20">
        <f>(E15-E14)/E15</f>
        <v>0.33937138130686517</v>
      </c>
      <c r="F17" s="20">
        <f>(F15-F14)/F15</f>
        <v>0.27267025089605734</v>
      </c>
    </row>
  </sheetData>
  <dataValidations count="1">
    <dataValidation allowBlank="1" showInputMessage="1" showErrorMessage="1" errorTitle="Invalid Data" error="If you need to add a new category to this list, you can add new list items to the Budget Category Lookup column on the worksheet named Lookup Lists." sqref="C10:F10"/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5" t="s">
        <v>100</v>
      </c>
    </row>
    <row r="2" spans="1:2" x14ac:dyDescent="0.25">
      <c r="A2" t="s">
        <v>62</v>
      </c>
      <c r="B2">
        <f>20*6</f>
        <v>120</v>
      </c>
    </row>
    <row r="3" spans="1:2" x14ac:dyDescent="0.25">
      <c r="A3" t="s">
        <v>97</v>
      </c>
      <c r="B3">
        <v>44</v>
      </c>
    </row>
    <row r="4" spans="1:2" x14ac:dyDescent="0.25">
      <c r="A4" t="s">
        <v>98</v>
      </c>
      <c r="B4">
        <v>35</v>
      </c>
    </row>
    <row r="5" spans="1:2" x14ac:dyDescent="0.25">
      <c r="A5" t="s">
        <v>20</v>
      </c>
      <c r="B5">
        <v>100</v>
      </c>
    </row>
    <row r="6" spans="1:2" x14ac:dyDescent="0.25">
      <c r="A6" t="s">
        <v>9</v>
      </c>
      <c r="B6">
        <v>270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BreakPreview" zoomScale="60" zoomScaleNormal="80" workbookViewId="0">
      <selection activeCell="D28" sqref="D28"/>
    </sheetView>
  </sheetViews>
  <sheetFormatPr defaultRowHeight="15" x14ac:dyDescent="0.25"/>
  <cols>
    <col min="1" max="1" width="16.5703125" bestFit="1" customWidth="1"/>
    <col min="2" max="2" width="21" bestFit="1" customWidth="1"/>
    <col min="4" max="4" width="11.28515625" customWidth="1"/>
    <col min="5" max="5" width="13.85546875" customWidth="1"/>
  </cols>
  <sheetData>
    <row r="1" spans="1:6" x14ac:dyDescent="0.25">
      <c r="A1" s="5" t="s">
        <v>21</v>
      </c>
    </row>
    <row r="2" spans="1:6" x14ac:dyDescent="0.25">
      <c r="B2" t="s">
        <v>32</v>
      </c>
      <c r="C2" t="s">
        <v>33</v>
      </c>
      <c r="D2" t="s">
        <v>34</v>
      </c>
    </row>
    <row r="3" spans="1:6" x14ac:dyDescent="0.25">
      <c r="A3" t="s">
        <v>31</v>
      </c>
      <c r="B3" t="s">
        <v>35</v>
      </c>
      <c r="C3">
        <v>16</v>
      </c>
      <c r="D3">
        <v>45</v>
      </c>
      <c r="E3" s="4">
        <f>C3*D3</f>
        <v>720</v>
      </c>
    </row>
    <row r="4" spans="1:6" x14ac:dyDescent="0.25">
      <c r="B4" t="s">
        <v>36</v>
      </c>
      <c r="C4">
        <v>5</v>
      </c>
      <c r="D4">
        <v>32.5</v>
      </c>
      <c r="E4" s="4">
        <f>C4*D4</f>
        <v>162.5</v>
      </c>
    </row>
    <row r="5" spans="1:6" x14ac:dyDescent="0.25">
      <c r="B5" t="s">
        <v>37</v>
      </c>
      <c r="C5">
        <v>5</v>
      </c>
      <c r="D5">
        <v>145</v>
      </c>
      <c r="E5" s="4">
        <f>C5*D5</f>
        <v>725</v>
      </c>
    </row>
    <row r="6" spans="1:6" x14ac:dyDescent="0.25">
      <c r="D6" t="s">
        <v>63</v>
      </c>
      <c r="E6" s="4">
        <f>SUM(E3:E5)</f>
        <v>1607.5</v>
      </c>
    </row>
    <row r="7" spans="1:6" x14ac:dyDescent="0.25">
      <c r="A7" t="s">
        <v>39</v>
      </c>
      <c r="B7" t="s">
        <v>35</v>
      </c>
      <c r="C7">
        <v>44</v>
      </c>
      <c r="D7">
        <v>45</v>
      </c>
      <c r="E7" s="4">
        <f>C7*D7</f>
        <v>1980</v>
      </c>
    </row>
    <row r="8" spans="1:6" x14ac:dyDescent="0.25">
      <c r="B8" t="s">
        <v>36</v>
      </c>
      <c r="C8">
        <v>7</v>
      </c>
      <c r="D8">
        <v>32</v>
      </c>
      <c r="E8" s="4">
        <f>C8*D8</f>
        <v>224</v>
      </c>
    </row>
    <row r="9" spans="1:6" x14ac:dyDescent="0.25">
      <c r="B9" t="s">
        <v>40</v>
      </c>
      <c r="C9">
        <v>27</v>
      </c>
      <c r="D9">
        <v>9.75</v>
      </c>
      <c r="E9" s="4">
        <f>C9*D9</f>
        <v>263.25</v>
      </c>
    </row>
    <row r="10" spans="1:6" x14ac:dyDescent="0.25">
      <c r="B10" t="s">
        <v>37</v>
      </c>
      <c r="C10">
        <v>9</v>
      </c>
      <c r="D10">
        <v>124</v>
      </c>
      <c r="E10" s="4">
        <f>C10*D10</f>
        <v>1116</v>
      </c>
      <c r="F10" t="s">
        <v>41</v>
      </c>
    </row>
    <row r="11" spans="1:6" x14ac:dyDescent="0.25">
      <c r="B11" t="s">
        <v>37</v>
      </c>
      <c r="C11">
        <v>7</v>
      </c>
      <c r="D11">
        <v>130</v>
      </c>
      <c r="E11" s="4">
        <f>C11*D11</f>
        <v>910</v>
      </c>
      <c r="F11" t="s">
        <v>42</v>
      </c>
    </row>
    <row r="12" spans="1:6" x14ac:dyDescent="0.25">
      <c r="B12" t="s">
        <v>44</v>
      </c>
      <c r="E12" s="4">
        <v>2175</v>
      </c>
    </row>
    <row r="13" spans="1:6" x14ac:dyDescent="0.25">
      <c r="D13" s="5" t="s">
        <v>63</v>
      </c>
      <c r="E13" s="23">
        <f>SUM(E7:E12)</f>
        <v>6668.25</v>
      </c>
    </row>
    <row r="14" spans="1:6" ht="15.75" x14ac:dyDescent="0.25">
      <c r="E14" s="9"/>
    </row>
    <row r="15" spans="1:6" ht="15.75" x14ac:dyDescent="0.25">
      <c r="A15" s="5" t="s">
        <v>45</v>
      </c>
      <c r="E15" s="8"/>
    </row>
    <row r="16" spans="1:6" x14ac:dyDescent="0.25">
      <c r="B16" t="s">
        <v>9</v>
      </c>
      <c r="C16">
        <v>150</v>
      </c>
    </row>
    <row r="17" spans="1:6" x14ac:dyDescent="0.25">
      <c r="B17" t="s">
        <v>52</v>
      </c>
      <c r="C17" s="7">
        <v>149.94</v>
      </c>
      <c r="F17" s="7"/>
    </row>
    <row r="18" spans="1:6" x14ac:dyDescent="0.25">
      <c r="B18" s="7" t="s">
        <v>53</v>
      </c>
      <c r="C18" s="6">
        <v>25</v>
      </c>
    </row>
    <row r="19" spans="1:6" x14ac:dyDescent="0.25">
      <c r="B19" t="s">
        <v>54</v>
      </c>
      <c r="C19" s="6">
        <f>108.07+20.19+27.6</f>
        <v>155.85999999999999</v>
      </c>
      <c r="D19" t="s">
        <v>55</v>
      </c>
    </row>
    <row r="20" spans="1:6" x14ac:dyDescent="0.25">
      <c r="B20" t="s">
        <v>59</v>
      </c>
      <c r="C20">
        <f>SUM(C16:C19)</f>
        <v>480.79999999999995</v>
      </c>
    </row>
    <row r="21" spans="1:6" x14ac:dyDescent="0.25">
      <c r="B21" t="s">
        <v>56</v>
      </c>
      <c r="C21">
        <f>1110.49-150-75</f>
        <v>885.49</v>
      </c>
      <c r="D21" t="s">
        <v>61</v>
      </c>
    </row>
    <row r="22" spans="1:6" x14ac:dyDescent="0.25">
      <c r="B22" s="5" t="s">
        <v>60</v>
      </c>
      <c r="C22" s="5">
        <f>C21-C20</f>
        <v>404.69000000000005</v>
      </c>
    </row>
    <row r="24" spans="1:6" x14ac:dyDescent="0.25">
      <c r="A24" s="5" t="s">
        <v>62</v>
      </c>
      <c r="B24" t="s">
        <v>38</v>
      </c>
      <c r="C24">
        <v>125</v>
      </c>
      <c r="D24">
        <v>6</v>
      </c>
      <c r="E24">
        <f t="shared" ref="E24" si="0">C24*D24</f>
        <v>750</v>
      </c>
    </row>
    <row r="25" spans="1:6" x14ac:dyDescent="0.25">
      <c r="B25" t="s">
        <v>57</v>
      </c>
      <c r="C25">
        <v>5</v>
      </c>
      <c r="D25">
        <v>15</v>
      </c>
      <c r="E25">
        <v>75</v>
      </c>
    </row>
    <row r="26" spans="1:6" x14ac:dyDescent="0.25">
      <c r="B26" t="s">
        <v>58</v>
      </c>
      <c r="E26">
        <f>E24-E25</f>
        <v>675</v>
      </c>
    </row>
  </sheetData>
  <dataValidations count="1">
    <dataValidation allowBlank="1" showInputMessage="1" showErrorMessage="1" errorTitle="Invalid Data" error="If you need to add a new category to this list, you can add new list items to the Budget Category Lookup column on the worksheet named Lookup Lists." sqref="E14:E15"/>
  </dataValidation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view="pageBreakPreview" zoomScale="60" zoomScaleNormal="100" workbookViewId="0">
      <selection activeCell="F11" sqref="F11"/>
    </sheetView>
  </sheetViews>
  <sheetFormatPr defaultRowHeight="15" x14ac:dyDescent="0.25"/>
  <cols>
    <col min="1" max="1" width="31.85546875" style="13" bestFit="1" customWidth="1"/>
    <col min="2" max="2" width="32.28515625" style="13" bestFit="1" customWidth="1"/>
    <col min="3" max="16384" width="9.140625" style="13"/>
  </cols>
  <sheetData>
    <row r="1" spans="1:3" x14ac:dyDescent="0.25">
      <c r="A1" s="18" t="s">
        <v>64</v>
      </c>
    </row>
    <row r="3" spans="1:3" ht="15.75" x14ac:dyDescent="0.25">
      <c r="A3" s="24" t="s">
        <v>65</v>
      </c>
      <c r="B3" s="25" t="s">
        <v>66</v>
      </c>
      <c r="C3" s="14">
        <v>500</v>
      </c>
    </row>
    <row r="4" spans="1:3" ht="15.75" x14ac:dyDescent="0.25">
      <c r="A4" s="24" t="s">
        <v>65</v>
      </c>
      <c r="B4" s="25" t="s">
        <v>67</v>
      </c>
      <c r="C4" s="14">
        <v>500</v>
      </c>
    </row>
    <row r="5" spans="1:3" ht="15.75" x14ac:dyDescent="0.25">
      <c r="A5" s="24" t="s">
        <v>65</v>
      </c>
      <c r="B5" s="25" t="s">
        <v>68</v>
      </c>
      <c r="C5" s="14">
        <v>500</v>
      </c>
    </row>
    <row r="6" spans="1:3" ht="15.75" x14ac:dyDescent="0.25">
      <c r="A6" s="24" t="s">
        <v>65</v>
      </c>
      <c r="B6" s="25" t="s">
        <v>69</v>
      </c>
      <c r="C6" s="14">
        <v>500</v>
      </c>
    </row>
    <row r="7" spans="1:3" ht="15.75" x14ac:dyDescent="0.25">
      <c r="A7" s="24" t="s">
        <v>65</v>
      </c>
      <c r="B7" s="25" t="s">
        <v>70</v>
      </c>
      <c r="C7" s="14">
        <v>500</v>
      </c>
    </row>
    <row r="8" spans="1:3" ht="15.75" x14ac:dyDescent="0.25">
      <c r="A8" s="24" t="s">
        <v>65</v>
      </c>
      <c r="B8" s="25" t="s">
        <v>71</v>
      </c>
      <c r="C8" s="14">
        <v>500</v>
      </c>
    </row>
    <row r="9" spans="1:3" ht="15.75" x14ac:dyDescent="0.25">
      <c r="A9" s="24" t="s">
        <v>65</v>
      </c>
      <c r="B9" s="25" t="s">
        <v>72</v>
      </c>
      <c r="C9" s="14">
        <v>500</v>
      </c>
    </row>
    <row r="10" spans="1:3" ht="15.75" x14ac:dyDescent="0.25">
      <c r="A10" s="24" t="s">
        <v>65</v>
      </c>
      <c r="B10" s="25" t="s">
        <v>73</v>
      </c>
      <c r="C10" s="14">
        <v>500</v>
      </c>
    </row>
    <row r="11" spans="1:3" ht="15.75" x14ac:dyDescent="0.25">
      <c r="A11" s="24" t="s">
        <v>65</v>
      </c>
      <c r="B11" s="25" t="s">
        <v>74</v>
      </c>
      <c r="C11" s="14">
        <v>500</v>
      </c>
    </row>
    <row r="12" spans="1:3" ht="15.75" x14ac:dyDescent="0.25">
      <c r="A12" s="24" t="s">
        <v>65</v>
      </c>
      <c r="B12" s="25" t="s">
        <v>75</v>
      </c>
      <c r="C12" s="14">
        <v>500</v>
      </c>
    </row>
    <row r="13" spans="1:3" ht="15.75" x14ac:dyDescent="0.25">
      <c r="A13" s="24" t="s">
        <v>65</v>
      </c>
      <c r="B13" s="25" t="s">
        <v>76</v>
      </c>
      <c r="C13" s="14">
        <v>500</v>
      </c>
    </row>
    <row r="14" spans="1:3" ht="15.75" x14ac:dyDescent="0.25">
      <c r="A14" s="24" t="s">
        <v>65</v>
      </c>
      <c r="B14" s="25" t="s">
        <v>77</v>
      </c>
      <c r="C14" s="14">
        <v>500</v>
      </c>
    </row>
    <row r="15" spans="1:3" ht="15.75" x14ac:dyDescent="0.25">
      <c r="A15" s="24" t="s">
        <v>65</v>
      </c>
      <c r="B15" s="25" t="s">
        <v>78</v>
      </c>
      <c r="C15" s="14">
        <v>500</v>
      </c>
    </row>
    <row r="16" spans="1:3" ht="15.75" x14ac:dyDescent="0.25">
      <c r="A16" s="24" t="s">
        <v>65</v>
      </c>
      <c r="B16" s="25" t="s">
        <v>79</v>
      </c>
      <c r="C16" s="14">
        <v>500</v>
      </c>
    </row>
    <row r="17" spans="1:3" ht="15.75" x14ac:dyDescent="0.25">
      <c r="A17" s="24" t="s">
        <v>80</v>
      </c>
      <c r="B17" s="25" t="s">
        <v>81</v>
      </c>
      <c r="C17" s="14">
        <v>350</v>
      </c>
    </row>
    <row r="18" spans="1:3" ht="15.75" x14ac:dyDescent="0.25">
      <c r="A18" s="24" t="s">
        <v>80</v>
      </c>
      <c r="B18" s="25" t="s">
        <v>82</v>
      </c>
      <c r="C18" s="14">
        <v>250</v>
      </c>
    </row>
    <row r="19" spans="1:3" ht="15.75" x14ac:dyDescent="0.25">
      <c r="A19" s="24" t="s">
        <v>83</v>
      </c>
      <c r="B19" s="25" t="s">
        <v>84</v>
      </c>
      <c r="C19" s="14">
        <v>150</v>
      </c>
    </row>
    <row r="20" spans="1:3" ht="15.75" x14ac:dyDescent="0.25">
      <c r="A20" s="24" t="s">
        <v>83</v>
      </c>
      <c r="B20" s="25" t="s">
        <v>85</v>
      </c>
      <c r="C20" s="14">
        <v>150</v>
      </c>
    </row>
    <row r="21" spans="1:3" ht="15.75" x14ac:dyDescent="0.25">
      <c r="A21" s="24" t="s">
        <v>83</v>
      </c>
      <c r="B21" s="25" t="s">
        <v>86</v>
      </c>
      <c r="C21" s="14">
        <v>150</v>
      </c>
    </row>
    <row r="22" spans="1:3" ht="15.75" x14ac:dyDescent="0.25">
      <c r="A22" s="24" t="s">
        <v>83</v>
      </c>
      <c r="B22" s="25" t="s">
        <v>87</v>
      </c>
      <c r="C22" s="14">
        <v>150</v>
      </c>
    </row>
    <row r="23" spans="1:3" ht="15.75" x14ac:dyDescent="0.25">
      <c r="A23" s="24" t="s">
        <v>83</v>
      </c>
      <c r="B23" s="25" t="s">
        <v>88</v>
      </c>
      <c r="C23" s="14">
        <v>150</v>
      </c>
    </row>
    <row r="24" spans="1:3" ht="15.75" x14ac:dyDescent="0.25">
      <c r="B24" s="10" t="s">
        <v>89</v>
      </c>
      <c r="C24" s="26">
        <f>SUM(C3:C23)</f>
        <v>8350</v>
      </c>
    </row>
  </sheetData>
  <dataValidations count="1">
    <dataValidation type="list" allowBlank="1" showInputMessage="1" showErrorMessage="1" errorTitle="Invalid Entry" error="If you need to add a new item to this list you can add new list items to the Income Line Item Lookup table on the worksheet named Lookup Lists." sqref="A3:A23">
      <formula1>IncomeLookupList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Spring Analysis</vt:lpstr>
      <vt:lpstr>Summer Analysis</vt:lpstr>
      <vt:lpstr>Fall Analysis</vt:lpstr>
      <vt:lpstr>Investments</vt:lpstr>
      <vt:lpstr>Sponsorships</vt:lpstr>
      <vt:lpstr>'Spring Analysis'!Print_Area</vt:lpstr>
      <vt:lpstr>'Summer Analysis'!Print_Area</vt:lpstr>
    </vt:vector>
  </TitlesOfParts>
  <Company>NeighborWorks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Calece Johnson</dc:creator>
  <cp:lastModifiedBy>Calece Johnson</cp:lastModifiedBy>
  <dcterms:created xsi:type="dcterms:W3CDTF">2014-10-20T00:57:04Z</dcterms:created>
  <dcterms:modified xsi:type="dcterms:W3CDTF">2014-11-02T15:04:56Z</dcterms:modified>
</cp:coreProperties>
</file>