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Source\Repos\Excel\Six Sigma\MSA\"/>
    </mc:Choice>
  </mc:AlternateContent>
  <xr:revisionPtr revIDLastSave="0" documentId="13_ncr:1_{22C5204A-9210-4383-90B5-CCA4105D10DD}" xr6:coauthVersionLast="36" xr6:coauthVersionMax="36" xr10:uidLastSave="{00000000-0000-0000-0000-000000000000}"/>
  <bookViews>
    <workbookView xWindow="0" yWindow="900" windowWidth="20490" windowHeight="7530" xr2:uid="{11154823-A88C-4816-969F-E3E9BACFA58A}"/>
  </bookViews>
  <sheets>
    <sheet name="Attribute MSA" sheetId="1" r:id="rId1"/>
    <sheet name="References" sheetId="2" r:id="rId2"/>
  </sheets>
  <externalReferences>
    <externalReference r:id="rId3"/>
  </externalReferences>
  <definedNames>
    <definedName name="Measurements">[1]Measurement!$D$3:$D$62</definedName>
    <definedName name="n_Appraisers">'Attribute MSA'!$H$5</definedName>
    <definedName name="n_Parts">'Attribute MSA'!$H$4</definedName>
    <definedName name="n_Trials">'Attribute MSA'!$H$6</definedName>
    <definedName name="Operators">[1]Measurement!$C$3:$C$62</definedName>
    <definedName name="Parts">[1]Measurement!$B$3:$B$62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1" i="1" l="1"/>
  <c r="O1" i="1"/>
  <c r="BD1" i="1"/>
  <c r="AZ18" i="1" l="1"/>
  <c r="AY18" i="1"/>
  <c r="AX18" i="1"/>
  <c r="BB48" i="1"/>
  <c r="BA48" i="1"/>
  <c r="AZ48" i="1"/>
  <c r="M11" i="1"/>
  <c r="M48" i="1" l="1"/>
  <c r="M60" i="1"/>
  <c r="M59" i="1"/>
  <c r="M58" i="1"/>
  <c r="M57" i="1"/>
  <c r="M56" i="1"/>
  <c r="M55" i="1"/>
  <c r="M54" i="1"/>
  <c r="M53" i="1"/>
  <c r="M52" i="1"/>
  <c r="M51" i="1"/>
  <c r="M50" i="1"/>
  <c r="M49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62" i="1" l="1"/>
  <c r="M61" i="1"/>
  <c r="N58" i="1"/>
  <c r="N60" i="1"/>
  <c r="N59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AY34" i="1" l="1"/>
  <c r="N62" i="1"/>
  <c r="N61" i="1"/>
  <c r="BA19" i="1"/>
  <c r="BA18" i="1"/>
  <c r="BC20" i="1"/>
  <c r="BB18" i="1"/>
  <c r="BB6" i="1" l="1"/>
  <c r="BA6" i="1"/>
  <c r="BB5" i="1"/>
  <c r="BA5" i="1"/>
  <c r="BB4" i="1"/>
  <c r="BA4" i="1"/>
  <c r="AX6" i="1"/>
  <c r="AW6" i="1"/>
  <c r="AX5" i="1"/>
  <c r="AW5" i="1"/>
  <c r="AX4" i="1"/>
  <c r="AW4" i="1"/>
  <c r="AH6" i="1"/>
  <c r="AH5" i="1"/>
  <c r="AH4" i="1"/>
  <c r="AS6" i="1"/>
  <c r="AS5" i="1"/>
  <c r="AS4" i="1"/>
  <c r="AT6" i="1"/>
  <c r="AT5" i="1"/>
  <c r="AT4" i="1"/>
  <c r="AI6" i="1"/>
  <c r="AI5" i="1"/>
  <c r="AI4" i="1"/>
  <c r="AC6" i="1"/>
  <c r="AC5" i="1"/>
  <c r="AC4" i="1"/>
  <c r="AB5" i="1"/>
  <c r="AB6" i="1"/>
  <c r="AB4" i="1"/>
  <c r="R6" i="1"/>
  <c r="R5" i="1"/>
  <c r="R4" i="1"/>
  <c r="Q6" i="1"/>
  <c r="Q5" i="1"/>
  <c r="Q4" i="1"/>
  <c r="AW1" i="1" l="1"/>
  <c r="BB33" i="1"/>
  <c r="B10" i="1"/>
  <c r="E10" i="1"/>
  <c r="H10" i="1"/>
  <c r="BB19" i="1"/>
  <c r="BC19" i="1"/>
  <c r="BA20" i="1"/>
  <c r="BB20" i="1"/>
  <c r="Q21" i="1"/>
  <c r="W21" i="1"/>
  <c r="AC21" i="1"/>
  <c r="AH21" i="1"/>
  <c r="AN21" i="1"/>
  <c r="AT21" i="1"/>
  <c r="O23" i="1"/>
  <c r="U23" i="1"/>
  <c r="AA23" i="1"/>
  <c r="AF23" i="1"/>
  <c r="AL23" i="1"/>
  <c r="AR23" i="1"/>
  <c r="Q30" i="1"/>
  <c r="W30" i="1"/>
  <c r="AC30" i="1"/>
  <c r="AH30" i="1"/>
  <c r="AN30" i="1"/>
  <c r="AT30" i="1"/>
  <c r="O32" i="1"/>
  <c r="U32" i="1"/>
  <c r="AA32" i="1"/>
  <c r="AF32" i="1"/>
  <c r="AL32" i="1"/>
  <c r="AR32" i="1"/>
  <c r="AG51" i="1"/>
  <c r="B61" i="1"/>
  <c r="AJ16" i="1" s="1"/>
  <c r="E61" i="1"/>
  <c r="H61" i="1"/>
  <c r="X18" i="1" s="1"/>
  <c r="K61" i="1"/>
  <c r="B62" i="1"/>
  <c r="AE14" i="1" s="1"/>
  <c r="E62" i="1"/>
  <c r="Y14" i="1" s="1"/>
  <c r="H62" i="1"/>
  <c r="AV14" i="1" s="1"/>
  <c r="K62" i="1"/>
  <c r="AZ57" i="1" s="1"/>
  <c r="AZ59" i="1" l="1"/>
  <c r="AZ58" i="1"/>
  <c r="AO16" i="1"/>
  <c r="R16" i="1"/>
  <c r="BA17" i="1"/>
  <c r="AO18" i="1"/>
  <c r="AD16" i="1"/>
  <c r="AX17" i="1"/>
  <c r="BC17" i="1"/>
  <c r="AI16" i="1"/>
  <c r="AH16" i="1" s="1"/>
  <c r="BB17" i="1"/>
  <c r="BB22" i="1" s="1"/>
  <c r="AN18" i="1"/>
  <c r="BC18" i="1"/>
  <c r="AU16" i="1"/>
  <c r="X16" i="1"/>
  <c r="X14" i="1" s="1"/>
  <c r="AY17" i="1"/>
  <c r="AY33" i="1"/>
  <c r="AZ17" i="1"/>
  <c r="BA59" i="1"/>
  <c r="AD18" i="1"/>
  <c r="BA58" i="1"/>
  <c r="AT18" i="1"/>
  <c r="S16" i="1"/>
  <c r="W18" i="1"/>
  <c r="Y18" i="1" s="1"/>
  <c r="AU18" i="1"/>
  <c r="Q18" i="1"/>
  <c r="AV16" i="1"/>
  <c r="BB34" i="1"/>
  <c r="S14" i="1"/>
  <c r="AJ14" i="1"/>
  <c r="R18" i="1"/>
  <c r="Y16" i="1"/>
  <c r="AH18" i="1"/>
  <c r="AP16" i="1"/>
  <c r="BA57" i="1"/>
  <c r="AI18" i="1"/>
  <c r="AC18" i="1"/>
  <c r="AE16" i="1"/>
  <c r="AP14" i="1"/>
  <c r="AP18" i="1" l="1"/>
  <c r="AO36" i="1" s="1"/>
  <c r="AO14" i="1"/>
  <c r="BA23" i="1"/>
  <c r="AY57" i="1" s="1"/>
  <c r="Q16" i="1"/>
  <c r="Q14" i="1" s="1"/>
  <c r="BC22" i="1"/>
  <c r="AD14" i="1"/>
  <c r="AT16" i="1"/>
  <c r="AT14" i="1" s="1"/>
  <c r="AU14" i="1"/>
  <c r="AZ22" i="1"/>
  <c r="AY37" i="1"/>
  <c r="AY24" i="1"/>
  <c r="AX22" i="1"/>
  <c r="BB37" i="1"/>
  <c r="BB35" i="1"/>
  <c r="BB23" i="1"/>
  <c r="AY58" i="1" s="1"/>
  <c r="S18" i="1"/>
  <c r="R25" i="1" s="1"/>
  <c r="X23" i="1"/>
  <c r="BA22" i="1"/>
  <c r="BC24" i="1"/>
  <c r="BB24" i="1"/>
  <c r="AV18" i="1"/>
  <c r="AU25" i="1" s="1"/>
  <c r="BA24" i="1"/>
  <c r="BC21" i="1"/>
  <c r="BC23" i="1"/>
  <c r="AY59" i="1" s="1"/>
  <c r="AC16" i="1"/>
  <c r="AH14" i="1"/>
  <c r="AJ18" i="1"/>
  <c r="AH25" i="1" s="1"/>
  <c r="R14" i="1"/>
  <c r="BB21" i="1"/>
  <c r="AE18" i="1"/>
  <c r="AE34" i="1" s="1"/>
  <c r="AN16" i="1"/>
  <c r="X25" i="1"/>
  <c r="W36" i="1"/>
  <c r="X36" i="1"/>
  <c r="W16" i="1"/>
  <c r="Y34" i="1"/>
  <c r="Y32" i="1"/>
  <c r="AI14" i="1"/>
  <c r="BA21" i="1"/>
  <c r="AP34" i="1" l="1"/>
  <c r="AO34" i="1" s="1"/>
  <c r="AN36" i="1"/>
  <c r="AP32" i="1"/>
  <c r="AO32" i="1" s="1"/>
  <c r="AO25" i="1"/>
  <c r="AO23" i="1"/>
  <c r="AY36" i="1"/>
  <c r="AT36" i="1"/>
  <c r="AU23" i="1"/>
  <c r="AU27" i="1" s="1"/>
  <c r="AY22" i="1"/>
  <c r="AV32" i="1"/>
  <c r="AX24" i="1"/>
  <c r="AT25" i="1"/>
  <c r="AV25" i="1" s="1"/>
  <c r="AX23" i="1"/>
  <c r="AZ23" i="1"/>
  <c r="AZ24" i="1"/>
  <c r="AY35" i="1"/>
  <c r="R23" i="1"/>
  <c r="R27" i="1" s="1"/>
  <c r="S32" i="1"/>
  <c r="AV34" i="1"/>
  <c r="AT34" i="1" s="1"/>
  <c r="AY23" i="1"/>
  <c r="Q25" i="1"/>
  <c r="S25" i="1" s="1"/>
  <c r="AU36" i="1"/>
  <c r="R36" i="1"/>
  <c r="R32" i="1" s="1"/>
  <c r="S34" i="1"/>
  <c r="Q36" i="1"/>
  <c r="Q23" i="1"/>
  <c r="AT23" i="1"/>
  <c r="AC36" i="1"/>
  <c r="AC34" i="1" s="1"/>
  <c r="X27" i="1"/>
  <c r="AC25" i="1"/>
  <c r="AC14" i="1"/>
  <c r="AC23" i="1" s="1"/>
  <c r="AJ32" i="1"/>
  <c r="AN34" i="1"/>
  <c r="AP36" i="1"/>
  <c r="AI25" i="1"/>
  <c r="AJ25" i="1" s="1"/>
  <c r="AJ34" i="1"/>
  <c r="AH36" i="1"/>
  <c r="AI36" i="1"/>
  <c r="W25" i="1"/>
  <c r="Y25" i="1" s="1"/>
  <c r="W14" i="1"/>
  <c r="W23" i="1" s="1"/>
  <c r="X32" i="1"/>
  <c r="X34" i="1"/>
  <c r="AI23" i="1"/>
  <c r="W34" i="1"/>
  <c r="Y36" i="1"/>
  <c r="W32" i="1"/>
  <c r="AD25" i="1"/>
  <c r="AD36" i="1"/>
  <c r="AD23" i="1"/>
  <c r="AE32" i="1"/>
  <c r="AH23" i="1"/>
  <c r="BB36" i="1"/>
  <c r="AN25" i="1"/>
  <c r="AN14" i="1"/>
  <c r="AN23" i="1" s="1"/>
  <c r="AN32" i="1" l="1"/>
  <c r="AO43" i="1" s="1"/>
  <c r="Q32" i="1"/>
  <c r="AO27" i="1"/>
  <c r="AP25" i="1"/>
  <c r="AT32" i="1"/>
  <c r="AV36" i="1"/>
  <c r="AU32" i="1"/>
  <c r="AT27" i="1"/>
  <c r="AT17" i="1" s="1"/>
  <c r="R17" i="1"/>
  <c r="S23" i="1"/>
  <c r="R15" i="1" s="1"/>
  <c r="R44" i="1"/>
  <c r="AC32" i="1"/>
  <c r="AU34" i="1"/>
  <c r="R34" i="1"/>
  <c r="Q34" i="1"/>
  <c r="S36" i="1"/>
  <c r="Q27" i="1"/>
  <c r="S27" i="1" s="1"/>
  <c r="AV23" i="1"/>
  <c r="AU15" i="1" s="1"/>
  <c r="AU44" i="1"/>
  <c r="AC27" i="1"/>
  <c r="AD44" i="1"/>
  <c r="AE23" i="1"/>
  <c r="AU17" i="1"/>
  <c r="AE25" i="1"/>
  <c r="AI27" i="1"/>
  <c r="AI17" i="1" s="1"/>
  <c r="AD32" i="1"/>
  <c r="AD34" i="1"/>
  <c r="AI32" i="1"/>
  <c r="AI34" i="1"/>
  <c r="AO44" i="1"/>
  <c r="AO46" i="1" s="1"/>
  <c r="AP23" i="1"/>
  <c r="AN27" i="1"/>
  <c r="X43" i="1"/>
  <c r="AE36" i="1"/>
  <c r="W27" i="1"/>
  <c r="Y27" i="1" s="1"/>
  <c r="X44" i="1"/>
  <c r="Y23" i="1"/>
  <c r="AJ36" i="1"/>
  <c r="AH32" i="1"/>
  <c r="AH34" i="1"/>
  <c r="AJ23" i="1"/>
  <c r="AH27" i="1"/>
  <c r="AI44" i="1"/>
  <c r="AD27" i="1"/>
  <c r="X17" i="1"/>
  <c r="R43" i="1" l="1"/>
  <c r="AO17" i="1"/>
  <c r="AP27" i="1"/>
  <c r="AI43" i="1"/>
  <c r="AI46" i="1" s="1"/>
  <c r="AU43" i="1"/>
  <c r="AU46" i="1" s="1"/>
  <c r="W17" i="1"/>
  <c r="AV27" i="1"/>
  <c r="AT15" i="1"/>
  <c r="R46" i="1"/>
  <c r="AD43" i="1"/>
  <c r="AD46" i="1" s="1"/>
  <c r="Q15" i="1"/>
  <c r="Q17" i="1"/>
  <c r="AC15" i="1"/>
  <c r="AC17" i="1"/>
  <c r="AD15" i="1"/>
  <c r="AJ27" i="1"/>
  <c r="X15" i="1"/>
  <c r="W15" i="1"/>
  <c r="AN15" i="1"/>
  <c r="AO15" i="1"/>
  <c r="X46" i="1"/>
  <c r="AN17" i="1"/>
  <c r="AD17" i="1"/>
  <c r="AI15" i="1"/>
  <c r="AH15" i="1"/>
  <c r="AE27" i="1"/>
  <c r="AH17" i="1"/>
</calcChain>
</file>

<file path=xl/sharedStrings.xml><?xml version="1.0" encoding="utf-8"?>
<sst xmlns="http://schemas.openxmlformats.org/spreadsheetml/2006/main" count="282" uniqueCount="102">
  <si>
    <t>Total Rej</t>
  </si>
  <si>
    <t>Total Acc</t>
  </si>
  <si>
    <t>C</t>
  </si>
  <si>
    <t>B</t>
  </si>
  <si>
    <t>A</t>
  </si>
  <si>
    <t>False Alarm Rate</t>
  </si>
  <si>
    <t>Miss Rate</t>
  </si>
  <si>
    <t>Effectiveness</t>
  </si>
  <si>
    <t>Appraiser</t>
  </si>
  <si>
    <t>Type-I Error</t>
  </si>
  <si>
    <t>Type-II Error</t>
  </si>
  <si>
    <t>Effectiveness Summary</t>
  </si>
  <si>
    <t>kappa  =</t>
  </si>
  <si>
    <t>=</t>
  </si>
  <si>
    <t>kappa</t>
  </si>
  <si>
    <r>
      <t>p</t>
    </r>
    <r>
      <rPr>
        <vertAlign val="subscript"/>
        <sz val="8"/>
        <rFont val="Arial"/>
        <family val="2"/>
      </rPr>
      <t>o</t>
    </r>
  </si>
  <si>
    <r>
      <t>p</t>
    </r>
    <r>
      <rPr>
        <vertAlign val="subscript"/>
        <sz val="8"/>
        <rFont val="Arial"/>
        <family val="2"/>
      </rPr>
      <t>e</t>
    </r>
  </si>
  <si>
    <t>Unacceptable for the appraiser – needs improvement</t>
  </si>
  <si>
    <t>C * R</t>
  </si>
  <si>
    <t>B * R</t>
  </si>
  <si>
    <t>A * R</t>
  </si>
  <si>
    <t>A * C</t>
  </si>
  <si>
    <t>B * C</t>
  </si>
  <si>
    <t>A * B</t>
  </si>
  <si>
    <t>Marginally acceptable for the appraiser – may need improvement</t>
  </si>
  <si>
    <t>Acceptable for the appraiser</t>
  </si>
  <si>
    <t>Measurement system:</t>
  </si>
  <si>
    <t>False Alarm</t>
  </si>
  <si>
    <t>Decision</t>
  </si>
  <si>
    <t>Total</t>
  </si>
  <si>
    <t># Acc</t>
  </si>
  <si>
    <t># Rej</t>
  </si>
  <si>
    <t>95% LCI</t>
  </si>
  <si>
    <t>Calculated Score</t>
  </si>
  <si>
    <t>95% UCI</t>
  </si>
  <si>
    <t>Expected p value</t>
  </si>
  <si>
    <t># in Agreement</t>
  </si>
  <si>
    <t>Total Inspected</t>
  </si>
  <si>
    <t>All appraisers agreed within &amp; between themselves AND agreed with the reference</t>
  </si>
  <si>
    <t>All appraisers agreed within and between themselves</t>
  </si>
  <si>
    <t>System % Effective Score vs Reference</t>
  </si>
  <si>
    <t>System % Effective Score</t>
  </si>
  <si>
    <t>Observed p value</t>
  </si>
  <si>
    <t>Mixed</t>
  </si>
  <si>
    <t>False Positive (appraiser biased toward acceptance)</t>
  </si>
  <si>
    <t>False Negative (appraiser biased toward rejection)</t>
  </si>
  <si>
    <t># Matched</t>
  </si>
  <si>
    <t>Expect</t>
  </si>
  <si>
    <t>Appraiser C</t>
  </si>
  <si>
    <t>Appraiser B</t>
  </si>
  <si>
    <t>Appraiser A</t>
  </si>
  <si>
    <t>Source</t>
  </si>
  <si>
    <t>Appraiser agrees on all trials with the known standard</t>
  </si>
  <si>
    <t>Appraiser agrees with him/herself on all trials</t>
  </si>
  <si>
    <t>% Score vs Attribute</t>
  </si>
  <si>
    <t>% Appraiser</t>
  </si>
  <si>
    <t>REF</t>
  </si>
  <si>
    <t>x Mismatched</t>
  </si>
  <si>
    <t>0 = Rej</t>
  </si>
  <si>
    <t>Measurement System Effectiveness</t>
  </si>
  <si>
    <t>+ All Acc</t>
  </si>
  <si>
    <t>1 = Acc</t>
  </si>
  <si>
    <t>Part</t>
  </si>
  <si>
    <t>Ref Value</t>
  </si>
  <si>
    <t>Reference</t>
  </si>
  <si>
    <t>C-3</t>
  </si>
  <si>
    <t>C-2</t>
  </si>
  <si>
    <t>C-1</t>
  </si>
  <si>
    <t>B-3</t>
  </si>
  <si>
    <t>B-2</t>
  </si>
  <si>
    <t>B-1</t>
  </si>
  <si>
    <t>A-3</t>
  </si>
  <si>
    <t>A-2</t>
  </si>
  <si>
    <t>A-1</t>
  </si>
  <si>
    <t>Harry</t>
  </si>
  <si>
    <t>Dick</t>
  </si>
  <si>
    <t>Tom</t>
  </si>
  <si>
    <t>(UCI and LCI are the upper and lower confidence interval bounds, respectively,</t>
  </si>
  <si>
    <t>calculated using the Clopper-Pearson interval for binonmial distribution)</t>
  </si>
  <si>
    <t># of Parts</t>
  </si>
  <si>
    <t># of Appraisers</t>
  </si>
  <si>
    <t># of Trials</t>
  </si>
  <si>
    <t>Effectiveness Criteria Guidelines (Example)</t>
  </si>
  <si>
    <t>https://elsmar.com/elsmarqualityforum/threads/msa-4-attribute-kappa-template-verification-check.59668/</t>
  </si>
  <si>
    <t>– All Rej</t>
  </si>
  <si>
    <t>Automotive Industry Action Group. Measurement systems analysis: reference manual. Automotive Industry Action Group; 1990.</t>
  </si>
  <si>
    <t>https://elsmar.com/elsmarqualityforum/threads/aiags-msa-manual-3rd-edition-attribute-gage-study-calculating-the-uci-and-lci.6923/</t>
  </si>
  <si>
    <t>(These cutoff values control cell coloring in the Effectiveness Summary table)</t>
  </si>
  <si>
    <t>Key</t>
  </si>
  <si>
    <t>https://support.minitab.com/en-us/minitab/18/help-and-how-to/quality-and-process-improvement/measurement-system-analysis/how-to/attribute-agreement-analysis/attribute-agreement-analysis/interpret-the-results/key-results/</t>
  </si>
  <si>
    <t>(kappa values &lt; 0.40 indicate poor agreement, values &gt; 0.75 indicate good agreement, however greater values such as 0.9 are preferred)</t>
  </si>
  <si>
    <t>A x R</t>
  </si>
  <si>
    <t>A x A</t>
  </si>
  <si>
    <t>Between Appraisers Cross-Tabulation Results</t>
  </si>
  <si>
    <t>Between Appraisers Kappa Results</t>
  </si>
  <si>
    <t>Each Appraiser vs Reference Cross-Tabulation Results</t>
  </si>
  <si>
    <t>Assessment Agreement</t>
  </si>
  <si>
    <t>Each Appraiser to Reference Kappa Results</t>
  </si>
  <si>
    <t>A * REF</t>
  </si>
  <si>
    <t xml:space="preserve">B * REF </t>
  </si>
  <si>
    <t xml:space="preserve">C * REF </t>
  </si>
  <si>
    <t>Attribute Agreement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</si>
</sst>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.000"/>
    <numFmt numFmtId="166" formatCode="0.0"/>
    <numFmt numFmtId="167" formatCode="[$-C09]dd\-mmm\-yy;@"/>
    <numFmt numFmtId="168" formatCode="&quot;≥ &quot;0%"/>
    <numFmt numFmtId="169" formatCode="&quot;≤ &quot;0%"/>
    <numFmt numFmtId="170" formatCode="&quot;&lt; &quot;0%"/>
    <numFmt numFmtId="171" formatCode="&quot;&gt; &quot;0%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vertAlign val="subscript"/>
      <sz val="8"/>
      <name val="Arial"/>
      <family val="2"/>
    </font>
    <font>
      <sz val="8"/>
      <name val="Calibri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4"/>
      <name val="Arial"/>
      <family val="2"/>
    </font>
    <font>
      <u/>
      <sz val="11"/>
      <color theme="10"/>
      <name val="Calibri"/>
      <family val="2"/>
      <scheme val="minor"/>
    </font>
    <font>
      <b/>
      <u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6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 style="hair">
        <color indexed="64"/>
      </diagonal>
    </border>
    <border diagonalUp="1" diagonalDown="1"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233">
    <xf numFmtId="0" fontId="0" fillId="0" borderId="0" xfId="0"/>
    <xf numFmtId="0" fontId="1" fillId="0" borderId="0" xfId="2" applyFont="1" applyFill="1" applyAlignment="1">
      <alignment horizontal="center" vertical="center"/>
    </xf>
    <xf numFmtId="0" fontId="2" fillId="0" borderId="0" xfId="2" applyFont="1" applyFill="1" applyAlignment="1">
      <alignment horizontal="center" vertical="center" wrapText="1"/>
    </xf>
    <xf numFmtId="0" fontId="2" fillId="0" borderId="0" xfId="2" applyFont="1" applyFill="1" applyBorder="1" applyAlignment="1">
      <alignment horizontal="center" vertical="center" wrapText="1"/>
    </xf>
    <xf numFmtId="0" fontId="1" fillId="0" borderId="0" xfId="2" applyFont="1" applyFill="1" applyBorder="1" applyAlignment="1">
      <alignment horizontal="center" vertical="center"/>
    </xf>
    <xf numFmtId="0" fontId="2" fillId="0" borderId="0" xfId="2" applyFont="1" applyFill="1" applyAlignment="1">
      <alignment horizontal="left" vertical="center"/>
    </xf>
    <xf numFmtId="0" fontId="3" fillId="0" borderId="0" xfId="2" applyFont="1" applyFill="1" applyAlignment="1">
      <alignment horizontal="center" vertical="center"/>
    </xf>
    <xf numFmtId="0" fontId="2" fillId="0" borderId="0" xfId="2" applyFont="1" applyFill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1" fillId="0" borderId="0" xfId="2" applyFont="1" applyFill="1" applyAlignment="1">
      <alignment horizontal="left"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6" xfId="2" applyFont="1" applyFill="1" applyBorder="1" applyAlignment="1">
      <alignment horizontal="center" vertical="center"/>
    </xf>
    <xf numFmtId="0" fontId="2" fillId="2" borderId="7" xfId="2" applyFont="1" applyFill="1" applyBorder="1" applyAlignment="1">
      <alignment horizontal="center" vertical="center"/>
    </xf>
    <xf numFmtId="0" fontId="2" fillId="2" borderId="8" xfId="2" applyFont="1" applyFill="1" applyBorder="1" applyAlignment="1">
      <alignment horizontal="center" vertical="center"/>
    </xf>
    <xf numFmtId="0" fontId="2" fillId="2" borderId="9" xfId="2" applyFont="1" applyFill="1" applyBorder="1" applyAlignment="1">
      <alignment horizontal="center" vertical="center"/>
    </xf>
    <xf numFmtId="0" fontId="2" fillId="2" borderId="11" xfId="2" applyFont="1" applyFill="1" applyBorder="1" applyAlignment="1">
      <alignment horizontal="center" vertical="center"/>
    </xf>
    <xf numFmtId="0" fontId="2" fillId="2" borderId="10" xfId="2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164" fontId="2" fillId="0" borderId="2" xfId="1" applyNumberFormat="1" applyFont="1" applyFill="1" applyBorder="1" applyAlignment="1">
      <alignment horizontal="center" vertical="center"/>
    </xf>
    <xf numFmtId="164" fontId="2" fillId="0" borderId="3" xfId="2" applyNumberFormat="1" applyFont="1" applyFill="1" applyBorder="1" applyAlignment="1">
      <alignment horizontal="center" vertical="center"/>
    </xf>
    <xf numFmtId="0" fontId="2" fillId="0" borderId="12" xfId="2" applyFont="1" applyFill="1" applyBorder="1" applyAlignment="1">
      <alignment horizontal="right" vertical="center"/>
    </xf>
    <xf numFmtId="0" fontId="1" fillId="0" borderId="0" xfId="2" applyFont="1" applyFill="1" applyBorder="1" applyAlignment="1">
      <alignment horizontal="left" vertical="center"/>
    </xf>
    <xf numFmtId="164" fontId="2" fillId="0" borderId="9" xfId="1" applyNumberFormat="1" applyFont="1" applyFill="1" applyBorder="1" applyAlignment="1">
      <alignment horizontal="center" vertical="center"/>
    </xf>
    <xf numFmtId="164" fontId="2" fillId="0" borderId="11" xfId="1" applyNumberFormat="1" applyFont="1" applyFill="1" applyBorder="1" applyAlignment="1">
      <alignment horizontal="center" vertical="center"/>
    </xf>
    <xf numFmtId="164" fontId="2" fillId="0" borderId="10" xfId="2" applyNumberFormat="1" applyFont="1" applyFill="1" applyBorder="1" applyAlignment="1">
      <alignment horizontal="center" vertical="center"/>
    </xf>
    <xf numFmtId="0" fontId="2" fillId="0" borderId="13" xfId="2" applyFont="1" applyFill="1" applyBorder="1" applyAlignment="1">
      <alignment horizontal="right" vertical="center"/>
    </xf>
    <xf numFmtId="0" fontId="2" fillId="0" borderId="0" xfId="2" applyFont="1" applyFill="1" applyBorder="1" applyAlignment="1">
      <alignment horizontal="left" vertical="center"/>
    </xf>
    <xf numFmtId="164" fontId="1" fillId="0" borderId="0" xfId="1" applyNumberFormat="1" applyFont="1" applyFill="1" applyBorder="1" applyAlignment="1">
      <alignment horizontal="left" vertical="center"/>
    </xf>
    <xf numFmtId="164" fontId="2" fillId="0" borderId="6" xfId="1" applyNumberFormat="1" applyFont="1" applyFill="1" applyBorder="1" applyAlignment="1">
      <alignment horizontal="center" vertical="center"/>
    </xf>
    <xf numFmtId="164" fontId="2" fillId="0" borderId="7" xfId="1" applyNumberFormat="1" applyFont="1" applyFill="1" applyBorder="1" applyAlignment="1">
      <alignment horizontal="center" vertical="center"/>
    </xf>
    <xf numFmtId="164" fontId="2" fillId="0" borderId="8" xfId="2" applyNumberFormat="1" applyFont="1" applyFill="1" applyBorder="1" applyAlignment="1">
      <alignment horizontal="center" vertical="center"/>
    </xf>
    <xf numFmtId="0" fontId="2" fillId="0" borderId="0" xfId="2" applyFont="1" applyFill="1" applyAlignment="1">
      <alignment horizontal="center" vertical="center"/>
    </xf>
    <xf numFmtId="0" fontId="2" fillId="0" borderId="14" xfId="2" applyFont="1" applyFill="1" applyBorder="1" applyAlignment="1">
      <alignment horizontal="center" vertical="center"/>
    </xf>
    <xf numFmtId="0" fontId="2" fillId="0" borderId="15" xfId="2" applyFont="1" applyFill="1" applyBorder="1" applyAlignment="1">
      <alignment horizontal="center" vertical="center"/>
    </xf>
    <xf numFmtId="0" fontId="2" fillId="0" borderId="16" xfId="2" applyFont="1" applyFill="1" applyBorder="1" applyAlignment="1">
      <alignment horizontal="center" vertical="center"/>
    </xf>
    <xf numFmtId="0" fontId="2" fillId="0" borderId="17" xfId="2" applyFont="1" applyFill="1" applyBorder="1" applyAlignment="1">
      <alignment horizontal="left" vertical="center"/>
    </xf>
    <xf numFmtId="0" fontId="2" fillId="0" borderId="18" xfId="2" applyFont="1" applyFill="1" applyBorder="1" applyAlignment="1">
      <alignment horizontal="center" vertical="center"/>
    </xf>
    <xf numFmtId="0" fontId="2" fillId="0" borderId="19" xfId="2" applyFont="1" applyFill="1" applyBorder="1" applyAlignment="1">
      <alignment horizontal="center" vertical="center"/>
    </xf>
    <xf numFmtId="0" fontId="2" fillId="0" borderId="20" xfId="2" applyFont="1" applyFill="1" applyBorder="1" applyAlignment="1">
      <alignment horizontal="center" vertical="center" wrapText="1"/>
    </xf>
    <xf numFmtId="0" fontId="2" fillId="0" borderId="21" xfId="2" applyFont="1" applyFill="1" applyBorder="1" applyAlignment="1">
      <alignment vertical="center" wrapText="1"/>
    </xf>
    <xf numFmtId="0" fontId="5" fillId="0" borderId="0" xfId="2" applyFont="1" applyFill="1" applyAlignment="1">
      <alignment vertical="center"/>
    </xf>
    <xf numFmtId="2" fontId="2" fillId="0" borderId="0" xfId="2" applyNumberFormat="1" applyFont="1" applyFill="1" applyAlignment="1">
      <alignment horizontal="center" vertical="center"/>
    </xf>
    <xf numFmtId="164" fontId="2" fillId="0" borderId="0" xfId="2" applyNumberFormat="1" applyFont="1" applyFill="1" applyAlignment="1">
      <alignment vertical="center"/>
    </xf>
    <xf numFmtId="0" fontId="2" fillId="0" borderId="0" xfId="2" applyFont="1" applyFill="1" applyAlignment="1">
      <alignment vertical="center"/>
    </xf>
    <xf numFmtId="0" fontId="2" fillId="0" borderId="0" xfId="2" quotePrefix="1" applyFont="1" applyFill="1" applyAlignment="1">
      <alignment horizontal="center" vertical="center"/>
    </xf>
    <xf numFmtId="165" fontId="2" fillId="0" borderId="0" xfId="2" applyNumberFormat="1" applyFont="1" applyFill="1" applyAlignment="1">
      <alignment horizontal="center" vertical="center"/>
    </xf>
    <xf numFmtId="0" fontId="2" fillId="0" borderId="22" xfId="2" applyFont="1" applyFill="1" applyBorder="1" applyAlignment="1">
      <alignment horizontal="center" vertical="center"/>
    </xf>
    <xf numFmtId="0" fontId="8" fillId="0" borderId="31" xfId="2" applyFont="1" applyFill="1" applyBorder="1" applyAlignment="1">
      <alignment horizontal="center" vertical="center"/>
    </xf>
    <xf numFmtId="0" fontId="8" fillId="0" borderId="19" xfId="2" applyFont="1" applyFill="1" applyBorder="1" applyAlignment="1">
      <alignment horizontal="center" vertical="center"/>
    </xf>
    <xf numFmtId="0" fontId="8" fillId="0" borderId="0" xfId="2" applyFont="1" applyFill="1" applyAlignment="1">
      <alignment vertical="center"/>
    </xf>
    <xf numFmtId="1" fontId="2" fillId="0" borderId="33" xfId="2" applyNumberFormat="1" applyFont="1" applyFill="1" applyBorder="1" applyAlignment="1">
      <alignment horizontal="center" vertical="center"/>
    </xf>
    <xf numFmtId="165" fontId="2" fillId="0" borderId="4" xfId="2" applyNumberFormat="1" applyFont="1" applyFill="1" applyBorder="1" applyAlignment="1">
      <alignment horizontal="center" vertical="center"/>
    </xf>
    <xf numFmtId="165" fontId="2" fillId="0" borderId="5" xfId="2" applyNumberFormat="1" applyFont="1" applyFill="1" applyBorder="1" applyAlignment="1">
      <alignment horizontal="center" vertical="center"/>
    </xf>
    <xf numFmtId="164" fontId="2" fillId="0" borderId="0" xfId="2" applyNumberFormat="1" applyFont="1" applyFill="1" applyBorder="1" applyAlignment="1">
      <alignment horizontal="center" vertical="center"/>
    </xf>
    <xf numFmtId="9" fontId="2" fillId="0" borderId="39" xfId="2" applyNumberFormat="1" applyFont="1" applyFill="1" applyBorder="1" applyAlignment="1">
      <alignment horizontal="center" vertical="center"/>
    </xf>
    <xf numFmtId="0" fontId="2" fillId="0" borderId="40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0" fontId="2" fillId="0" borderId="3" xfId="2" applyFont="1" applyFill="1" applyBorder="1" applyAlignment="1">
      <alignment horizontal="center" vertical="center"/>
    </xf>
    <xf numFmtId="0" fontId="1" fillId="0" borderId="0" xfId="2" applyFont="1" applyFill="1" applyBorder="1" applyAlignment="1">
      <alignment horizontal="left" vertical="center" indent="3"/>
    </xf>
    <xf numFmtId="9" fontId="2" fillId="0" borderId="44" xfId="2" applyNumberFormat="1" applyFont="1" applyFill="1" applyBorder="1" applyAlignment="1">
      <alignment horizontal="center" vertical="center"/>
    </xf>
    <xf numFmtId="0" fontId="2" fillId="0" borderId="39" xfId="2" applyFont="1" applyFill="1" applyBorder="1" applyAlignment="1">
      <alignment horizontal="center" vertical="center"/>
    </xf>
    <xf numFmtId="0" fontId="2" fillId="0" borderId="44" xfId="2" applyFont="1" applyFill="1" applyBorder="1" applyAlignment="1">
      <alignment horizontal="center" vertical="center"/>
    </xf>
    <xf numFmtId="164" fontId="2" fillId="0" borderId="47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vertical="center"/>
    </xf>
    <xf numFmtId="0" fontId="2" fillId="0" borderId="46" xfId="2" applyFont="1" applyFill="1" applyBorder="1" applyAlignment="1">
      <alignment horizontal="center" vertical="center"/>
    </xf>
    <xf numFmtId="9" fontId="2" fillId="0" borderId="1" xfId="2" applyNumberFormat="1" applyFont="1" applyFill="1" applyBorder="1" applyAlignment="1">
      <alignment horizontal="center" vertical="center"/>
    </xf>
    <xf numFmtId="9" fontId="2" fillId="0" borderId="2" xfId="2" applyNumberFormat="1" applyFont="1" applyFill="1" applyBorder="1" applyAlignment="1">
      <alignment horizontal="center" vertical="center"/>
    </xf>
    <xf numFmtId="9" fontId="2" fillId="0" borderId="3" xfId="2" applyNumberFormat="1" applyFont="1" applyFill="1" applyBorder="1" applyAlignment="1">
      <alignment horizontal="center" vertical="center"/>
    </xf>
    <xf numFmtId="0" fontId="2" fillId="0" borderId="0" xfId="2" applyFont="1" applyFill="1" applyBorder="1" applyAlignment="1">
      <alignment vertical="center"/>
    </xf>
    <xf numFmtId="9" fontId="2" fillId="0" borderId="6" xfId="2" applyNumberFormat="1" applyFont="1" applyFill="1" applyBorder="1" applyAlignment="1">
      <alignment horizontal="center" vertical="center"/>
    </xf>
    <xf numFmtId="9" fontId="2" fillId="0" borderId="7" xfId="2" applyNumberFormat="1" applyFont="1" applyFill="1" applyBorder="1" applyAlignment="1">
      <alignment horizontal="center" vertical="center"/>
    </xf>
    <xf numFmtId="9" fontId="2" fillId="0" borderId="8" xfId="2" applyNumberFormat="1" applyFont="1" applyFill="1" applyBorder="1" applyAlignment="1">
      <alignment horizontal="center" vertical="center"/>
    </xf>
    <xf numFmtId="0" fontId="2" fillId="0" borderId="2" xfId="2" applyFont="1" applyFill="1" applyBorder="1" applyAlignment="1">
      <alignment horizontal="center" vertical="center"/>
    </xf>
    <xf numFmtId="0" fontId="2" fillId="0" borderId="9" xfId="2" applyFont="1" applyFill="1" applyBorder="1" applyAlignment="1">
      <alignment horizontal="center" vertical="center"/>
    </xf>
    <xf numFmtId="0" fontId="2" fillId="0" borderId="11" xfId="2" applyFont="1" applyFill="1" applyBorder="1" applyAlignment="1">
      <alignment horizontal="center" vertical="center"/>
    </xf>
    <xf numFmtId="0" fontId="2" fillId="0" borderId="10" xfId="2" applyFont="1" applyFill="1" applyBorder="1" applyAlignment="1">
      <alignment horizontal="center" vertical="center"/>
    </xf>
    <xf numFmtId="0" fontId="2" fillId="0" borderId="47" xfId="2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31" xfId="2" applyFont="1" applyFill="1" applyBorder="1" applyAlignment="1">
      <alignment horizontal="center" vertical="center"/>
    </xf>
    <xf numFmtId="0" fontId="2" fillId="0" borderId="32" xfId="2" applyFont="1" applyFill="1" applyBorder="1" applyAlignment="1">
      <alignment horizontal="center" vertical="center"/>
    </xf>
    <xf numFmtId="0" fontId="2" fillId="0" borderId="49" xfId="2" applyFont="1" applyFill="1" applyBorder="1" applyAlignment="1">
      <alignment horizontal="center" vertical="center"/>
    </xf>
    <xf numFmtId="166" fontId="2" fillId="0" borderId="22" xfId="2" applyNumberFormat="1" applyFont="1" applyFill="1" applyBorder="1" applyAlignment="1">
      <alignment horizontal="center" vertical="center"/>
    </xf>
    <xf numFmtId="166" fontId="2" fillId="0" borderId="30" xfId="2" applyNumberFormat="1" applyFont="1" applyFill="1" applyBorder="1" applyAlignment="1">
      <alignment horizontal="center" vertical="center"/>
    </xf>
    <xf numFmtId="0" fontId="2" fillId="0" borderId="22" xfId="2" applyFont="1" applyFill="1" applyBorder="1" applyAlignment="1">
      <alignment horizontal="center" vertical="center" wrapText="1"/>
    </xf>
    <xf numFmtId="0" fontId="2" fillId="0" borderId="27" xfId="2" applyFont="1" applyFill="1" applyBorder="1" applyAlignment="1">
      <alignment horizontal="center" vertical="center"/>
    </xf>
    <xf numFmtId="0" fontId="2" fillId="0" borderId="36" xfId="2" applyFont="1" applyFill="1" applyBorder="1" applyAlignment="1">
      <alignment horizontal="center" vertical="center"/>
    </xf>
    <xf numFmtId="0" fontId="2" fillId="0" borderId="27" xfId="2" applyFont="1" applyFill="1" applyBorder="1" applyAlignment="1">
      <alignment horizontal="center" vertical="center" wrapText="1"/>
    </xf>
    <xf numFmtId="0" fontId="8" fillId="0" borderId="45" xfId="2" applyFont="1" applyFill="1" applyBorder="1" applyAlignment="1">
      <alignment horizontal="center" vertical="center"/>
    </xf>
    <xf numFmtId="0" fontId="8" fillId="0" borderId="46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166" fontId="2" fillId="0" borderId="25" xfId="2" applyNumberFormat="1" applyFont="1" applyFill="1" applyBorder="1" applyAlignment="1">
      <alignment horizontal="center" vertical="center"/>
    </xf>
    <xf numFmtId="166" fontId="2" fillId="0" borderId="29" xfId="2" applyNumberFormat="1" applyFont="1" applyFill="1" applyBorder="1" applyAlignment="1">
      <alignment horizontal="center" vertical="center"/>
    </xf>
    <xf numFmtId="0" fontId="2" fillId="0" borderId="25" xfId="2" applyFont="1" applyFill="1" applyBorder="1" applyAlignment="1">
      <alignment horizontal="center" vertical="center" wrapText="1"/>
    </xf>
    <xf numFmtId="0" fontId="2" fillId="0" borderId="31" xfId="2" applyFont="1" applyFill="1" applyBorder="1" applyAlignment="1">
      <alignment horizontal="center" vertical="center" wrapText="1"/>
    </xf>
    <xf numFmtId="0" fontId="9" fillId="0" borderId="0" xfId="2" applyFont="1" applyFill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167" fontId="1" fillId="0" borderId="0" xfId="2" applyNumberFormat="1" applyFont="1" applyFill="1" applyAlignment="1">
      <alignment horizontal="left" vertical="center" indent="1"/>
    </xf>
    <xf numFmtId="0" fontId="1" fillId="0" borderId="0" xfId="2" applyFont="1" applyFill="1" applyAlignment="1">
      <alignment horizontal="right" vertical="center"/>
    </xf>
    <xf numFmtId="0" fontId="8" fillId="0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 textRotation="90"/>
    </xf>
    <xf numFmtId="0" fontId="8" fillId="0" borderId="0" xfId="2" applyFont="1" applyFill="1" applyAlignment="1">
      <alignment horizontal="left" vertical="center"/>
    </xf>
    <xf numFmtId="0" fontId="2" fillId="0" borderId="0" xfId="2" applyFont="1" applyFill="1" applyAlignment="1">
      <alignment horizontal="right" vertical="center"/>
    </xf>
    <xf numFmtId="0" fontId="2" fillId="0" borderId="0" xfId="2" applyFont="1" applyFill="1" applyBorder="1" applyAlignment="1">
      <alignment horizontal="left" vertical="center" indent="3"/>
    </xf>
    <xf numFmtId="0" fontId="2" fillId="0" borderId="0" xfId="2" applyFont="1" applyFill="1" applyAlignment="1">
      <alignment horizontal="left" vertical="center" indent="3"/>
    </xf>
    <xf numFmtId="0" fontId="2" fillId="2" borderId="27" xfId="2" quotePrefix="1" applyFont="1" applyFill="1" applyBorder="1" applyAlignment="1">
      <alignment horizontal="center" vertical="center" wrapText="1"/>
    </xf>
    <xf numFmtId="0" fontId="1" fillId="0" borderId="0" xfId="2" applyFont="1" applyFill="1" applyAlignment="1">
      <alignment horizontal="left" vertical="center" indent="3"/>
    </xf>
    <xf numFmtId="0" fontId="8" fillId="2" borderId="6" xfId="2" applyFont="1" applyFill="1" applyBorder="1" applyAlignment="1">
      <alignment horizontal="center" vertical="center"/>
    </xf>
    <xf numFmtId="0" fontId="8" fillId="2" borderId="7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 wrapText="1"/>
    </xf>
    <xf numFmtId="0" fontId="1" fillId="0" borderId="0" xfId="2" applyFont="1" applyFill="1" applyAlignment="1">
      <alignment horizontal="left" vertical="center" indent="1"/>
    </xf>
    <xf numFmtId="9" fontId="2" fillId="0" borderId="0" xfId="2" applyNumberFormat="1" applyFont="1" applyFill="1" applyBorder="1" applyAlignment="1">
      <alignment horizontal="center" vertical="center"/>
    </xf>
    <xf numFmtId="9" fontId="2" fillId="0" borderId="41" xfId="1" applyFont="1" applyFill="1" applyBorder="1" applyAlignment="1">
      <alignment horizontal="center" vertical="center"/>
    </xf>
    <xf numFmtId="9" fontId="2" fillId="0" borderId="10" xfId="1" applyFont="1" applyFill="1" applyBorder="1" applyAlignment="1">
      <alignment horizontal="center" vertical="center"/>
    </xf>
    <xf numFmtId="9" fontId="2" fillId="0" borderId="11" xfId="1" applyFont="1" applyFill="1" applyBorder="1" applyAlignment="1">
      <alignment horizontal="center" vertical="center"/>
    </xf>
    <xf numFmtId="9" fontId="2" fillId="0" borderId="9" xfId="1" applyFont="1" applyFill="1" applyBorder="1" applyAlignment="1">
      <alignment horizontal="center" vertical="center"/>
    </xf>
    <xf numFmtId="168" fontId="7" fillId="0" borderId="7" xfId="2" applyNumberFormat="1" applyFont="1" applyFill="1" applyBorder="1" applyAlignment="1">
      <alignment horizontal="center" vertical="center"/>
    </xf>
    <xf numFmtId="169" fontId="2" fillId="0" borderId="7" xfId="2" applyNumberFormat="1" applyFont="1" applyFill="1" applyBorder="1" applyAlignment="1">
      <alignment horizontal="center" vertical="center"/>
    </xf>
    <xf numFmtId="169" fontId="2" fillId="0" borderId="6" xfId="2" applyNumberFormat="1" applyFont="1" applyFill="1" applyBorder="1" applyAlignment="1">
      <alignment horizontal="center" vertical="center"/>
    </xf>
    <xf numFmtId="0" fontId="2" fillId="0" borderId="0" xfId="2" applyFont="1" applyFill="1" applyAlignment="1">
      <alignment horizontal="center" vertical="center" wrapText="1"/>
    </xf>
    <xf numFmtId="0" fontId="2" fillId="0" borderId="0" xfId="2" applyFont="1" applyFill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0" borderId="0" xfId="2" applyFont="1" applyFill="1" applyAlignment="1">
      <alignment horizontal="center" vertical="center"/>
    </xf>
    <xf numFmtId="0" fontId="2" fillId="2" borderId="7" xfId="2" applyFont="1" applyFill="1" applyBorder="1" applyAlignment="1">
      <alignment horizontal="center" vertical="center"/>
    </xf>
    <xf numFmtId="0" fontId="2" fillId="0" borderId="17" xfId="2" applyFont="1" applyFill="1" applyBorder="1" applyAlignment="1">
      <alignment horizontal="center" vertical="center"/>
    </xf>
    <xf numFmtId="0" fontId="2" fillId="0" borderId="21" xfId="2" applyFont="1" applyFill="1" applyBorder="1" applyAlignment="1">
      <alignment horizontal="center" vertical="center"/>
    </xf>
    <xf numFmtId="0" fontId="8" fillId="2" borderId="36" xfId="2" applyFont="1" applyFill="1" applyBorder="1" applyAlignment="1">
      <alignment horizontal="center" vertical="center"/>
    </xf>
    <xf numFmtId="0" fontId="2" fillId="0" borderId="0" xfId="2" applyFont="1" applyFill="1" applyAlignment="1">
      <alignment horizontal="center" vertical="center" wrapText="1"/>
    </xf>
    <xf numFmtId="0" fontId="2" fillId="0" borderId="0" xfId="2" applyFont="1" applyFill="1" applyBorder="1" applyAlignment="1">
      <alignment horizontal="center" vertical="center" wrapText="1"/>
    </xf>
    <xf numFmtId="0" fontId="8" fillId="2" borderId="52" xfId="2" applyFont="1" applyFill="1" applyBorder="1" applyAlignment="1">
      <alignment horizontal="center" vertical="center"/>
    </xf>
    <xf numFmtId="0" fontId="2" fillId="2" borderId="52" xfId="2" applyFont="1" applyFill="1" applyBorder="1" applyAlignment="1">
      <alignment horizontal="center" vertical="center"/>
    </xf>
    <xf numFmtId="0" fontId="2" fillId="2" borderId="53" xfId="2" applyFont="1" applyFill="1" applyBorder="1" applyAlignment="1">
      <alignment horizontal="center" vertical="center"/>
    </xf>
    <xf numFmtId="0" fontId="2" fillId="2" borderId="51" xfId="2" applyFont="1" applyFill="1" applyBorder="1" applyAlignment="1">
      <alignment horizontal="center" vertical="center"/>
    </xf>
    <xf numFmtId="0" fontId="2" fillId="2" borderId="50" xfId="2" applyFont="1" applyFill="1" applyBorder="1" applyAlignment="1">
      <alignment horizontal="center" vertical="center"/>
    </xf>
    <xf numFmtId="0" fontId="8" fillId="2" borderId="28" xfId="2" applyFont="1" applyFill="1" applyBorder="1" applyAlignment="1">
      <alignment vertical="center"/>
    </xf>
    <xf numFmtId="0" fontId="2" fillId="0" borderId="21" xfId="2" applyFont="1" applyFill="1" applyBorder="1" applyAlignment="1">
      <alignment horizontal="center" vertical="center" wrapText="1"/>
    </xf>
    <xf numFmtId="0" fontId="2" fillId="0" borderId="57" xfId="2" applyFont="1" applyFill="1" applyBorder="1" applyAlignment="1">
      <alignment horizontal="center" vertical="center" wrapText="1"/>
    </xf>
    <xf numFmtId="0" fontId="1" fillId="0" borderId="17" xfId="2" applyFont="1" applyFill="1" applyBorder="1" applyAlignment="1">
      <alignment horizontal="center" vertical="center"/>
    </xf>
    <xf numFmtId="0" fontId="2" fillId="0" borderId="57" xfId="2" applyFont="1" applyFill="1" applyBorder="1" applyAlignment="1">
      <alignment horizontal="center" vertical="center"/>
    </xf>
    <xf numFmtId="0" fontId="11" fillId="0" borderId="0" xfId="3"/>
    <xf numFmtId="0" fontId="2" fillId="0" borderId="0" xfId="2" applyFont="1" applyFill="1" applyAlignment="1">
      <alignment vertical="center" wrapText="1"/>
    </xf>
    <xf numFmtId="0" fontId="2" fillId="4" borderId="59" xfId="2" applyFont="1" applyFill="1" applyBorder="1" applyAlignment="1">
      <alignment horizontal="center" vertical="center"/>
    </xf>
    <xf numFmtId="0" fontId="2" fillId="4" borderId="5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vertical="center" wrapText="1"/>
    </xf>
    <xf numFmtId="0" fontId="2" fillId="0" borderId="0" xfId="2" applyFont="1" applyFill="1" applyAlignment="1">
      <alignment horizontal="left" vertical="center" indent="1"/>
    </xf>
    <xf numFmtId="0" fontId="2" fillId="3" borderId="0" xfId="2" applyFont="1" applyFill="1" applyAlignment="1">
      <alignment horizontal="left" vertical="center" indent="1"/>
    </xf>
    <xf numFmtId="0" fontId="12" fillId="0" borderId="0" xfId="2" applyFont="1" applyFill="1" applyAlignment="1">
      <alignment horizontal="center" vertical="center"/>
    </xf>
    <xf numFmtId="0" fontId="10" fillId="0" borderId="0" xfId="2" applyFont="1" applyFill="1" applyAlignment="1">
      <alignment vertical="center"/>
    </xf>
    <xf numFmtId="0" fontId="2" fillId="0" borderId="43" xfId="2" applyFont="1" applyFill="1" applyBorder="1" applyAlignment="1">
      <alignment horizontal="center" vertical="center"/>
    </xf>
    <xf numFmtId="0" fontId="2" fillId="0" borderId="42" xfId="2" applyFont="1" applyFill="1" applyBorder="1" applyAlignment="1">
      <alignment horizontal="center" vertical="center"/>
    </xf>
    <xf numFmtId="0" fontId="2" fillId="0" borderId="13" xfId="2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horizontal="center" vertical="center" wrapText="1"/>
    </xf>
    <xf numFmtId="0" fontId="2" fillId="0" borderId="14" xfId="2" applyFont="1" applyFill="1" applyBorder="1" applyAlignment="1">
      <alignment horizontal="center" vertical="center" wrapText="1"/>
    </xf>
    <xf numFmtId="0" fontId="2" fillId="0" borderId="12" xfId="2" applyFont="1" applyFill="1" applyBorder="1" applyAlignment="1">
      <alignment horizontal="center" vertical="center" wrapText="1"/>
    </xf>
    <xf numFmtId="0" fontId="2" fillId="0" borderId="46" xfId="2" applyFont="1" applyFill="1" applyBorder="1" applyAlignment="1">
      <alignment horizontal="center" vertical="center" wrapText="1"/>
    </xf>
    <xf numFmtId="0" fontId="2" fillId="0" borderId="45" xfId="2" applyFont="1" applyFill="1" applyBorder="1" applyAlignment="1">
      <alignment horizontal="center" vertical="center" wrapText="1"/>
    </xf>
    <xf numFmtId="0" fontId="8" fillId="0" borderId="48" xfId="2" applyFont="1" applyFill="1" applyBorder="1" applyAlignment="1">
      <alignment horizontal="center" vertical="center"/>
    </xf>
    <xf numFmtId="0" fontId="8" fillId="0" borderId="47" xfId="2" applyFont="1" applyFill="1" applyBorder="1" applyAlignment="1">
      <alignment horizontal="center" vertical="center"/>
    </xf>
    <xf numFmtId="0" fontId="8" fillId="0" borderId="18" xfId="2" applyFont="1" applyFill="1" applyBorder="1" applyAlignment="1">
      <alignment horizontal="center" vertical="center"/>
    </xf>
    <xf numFmtId="168" fontId="7" fillId="0" borderId="28" xfId="2" applyNumberFormat="1" applyFont="1" applyFill="1" applyBorder="1" applyAlignment="1">
      <alignment horizontal="center" vertical="center"/>
    </xf>
    <xf numFmtId="168" fontId="7" fillId="0" borderId="26" xfId="2" applyNumberFormat="1" applyFont="1" applyFill="1" applyBorder="1" applyAlignment="1">
      <alignment horizontal="center" vertical="center"/>
    </xf>
    <xf numFmtId="169" fontId="2" fillId="0" borderId="28" xfId="2" applyNumberFormat="1" applyFont="1" applyFill="1" applyBorder="1" applyAlignment="1">
      <alignment horizontal="center" vertical="center"/>
    </xf>
    <xf numFmtId="169" fontId="2" fillId="0" borderId="26" xfId="2" applyNumberFormat="1" applyFont="1" applyFill="1" applyBorder="1" applyAlignment="1">
      <alignment horizontal="center" vertical="center"/>
    </xf>
    <xf numFmtId="169" fontId="2" fillId="0" borderId="27" xfId="2" applyNumberFormat="1" applyFont="1" applyFill="1" applyBorder="1" applyAlignment="1">
      <alignment horizontal="center" vertical="center"/>
    </xf>
    <xf numFmtId="169" fontId="2" fillId="0" borderId="25" xfId="2" applyNumberFormat="1" applyFont="1" applyFill="1" applyBorder="1" applyAlignment="1">
      <alignment horizontal="center" vertical="center"/>
    </xf>
    <xf numFmtId="0" fontId="2" fillId="0" borderId="0" xfId="2" applyFont="1" applyFill="1" applyBorder="1" applyAlignment="1">
      <alignment vertical="center"/>
    </xf>
    <xf numFmtId="0" fontId="2" fillId="0" borderId="14" xfId="2" applyFont="1" applyFill="1" applyBorder="1" applyAlignment="1">
      <alignment vertical="center"/>
    </xf>
    <xf numFmtId="0" fontId="8" fillId="0" borderId="46" xfId="2" applyFont="1" applyFill="1" applyBorder="1" applyAlignment="1">
      <alignment horizontal="center" vertical="center"/>
    </xf>
    <xf numFmtId="0" fontId="2" fillId="0" borderId="10" xfId="2" applyFont="1" applyFill="1" applyBorder="1" applyAlignment="1">
      <alignment horizontal="left" vertical="center" wrapText="1"/>
    </xf>
    <xf numFmtId="0" fontId="2" fillId="0" borderId="11" xfId="2" applyFont="1" applyFill="1" applyBorder="1" applyAlignment="1">
      <alignment horizontal="left" vertical="center" wrapText="1"/>
    </xf>
    <xf numFmtId="0" fontId="2" fillId="0" borderId="3" xfId="2" applyFont="1" applyFill="1" applyBorder="1" applyAlignment="1">
      <alignment horizontal="left" vertical="center" wrapText="1"/>
    </xf>
    <xf numFmtId="0" fontId="2" fillId="0" borderId="2" xfId="2" applyFont="1" applyFill="1" applyBorder="1" applyAlignment="1">
      <alignment horizontal="left" vertical="center" wrapText="1"/>
    </xf>
    <xf numFmtId="170" fontId="2" fillId="0" borderId="24" xfId="2" applyNumberFormat="1" applyFont="1" applyFill="1" applyBorder="1" applyAlignment="1">
      <alignment horizontal="center" vertical="center"/>
    </xf>
    <xf numFmtId="170" fontId="2" fillId="0" borderId="15" xfId="2" applyNumberFormat="1" applyFont="1" applyFill="1" applyBorder="1" applyAlignment="1">
      <alignment horizontal="center" vertical="center"/>
    </xf>
    <xf numFmtId="171" fontId="2" fillId="0" borderId="24" xfId="2" applyNumberFormat="1" applyFont="1" applyFill="1" applyBorder="1" applyAlignment="1">
      <alignment horizontal="center" vertical="center"/>
    </xf>
    <xf numFmtId="171" fontId="2" fillId="0" borderId="15" xfId="2" applyNumberFormat="1" applyFont="1" applyFill="1" applyBorder="1" applyAlignment="1">
      <alignment horizontal="center" vertical="center"/>
    </xf>
    <xf numFmtId="171" fontId="2" fillId="0" borderId="23" xfId="2" applyNumberFormat="1" applyFont="1" applyFill="1" applyBorder="1" applyAlignment="1">
      <alignment horizontal="center" vertical="center"/>
    </xf>
    <xf numFmtId="171" fontId="2" fillId="0" borderId="22" xfId="2" applyNumberFormat="1" applyFont="1" applyFill="1" applyBorder="1" applyAlignment="1">
      <alignment horizontal="center" vertical="center"/>
    </xf>
    <xf numFmtId="0" fontId="8" fillId="0" borderId="32" xfId="2" applyFont="1" applyFill="1" applyBorder="1" applyAlignment="1">
      <alignment horizontal="center" vertical="center"/>
    </xf>
    <xf numFmtId="0" fontId="8" fillId="0" borderId="19" xfId="2" applyFont="1" applyFill="1" applyBorder="1" applyAlignment="1">
      <alignment horizontal="center" vertical="center"/>
    </xf>
    <xf numFmtId="0" fontId="2" fillId="0" borderId="30" xfId="2" applyFont="1" applyFill="1" applyBorder="1" applyAlignment="1">
      <alignment horizontal="center" vertical="center"/>
    </xf>
    <xf numFmtId="0" fontId="2" fillId="0" borderId="15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left" vertical="center" wrapText="1"/>
    </xf>
    <xf numFmtId="0" fontId="2" fillId="0" borderId="7" xfId="2" applyFont="1" applyFill="1" applyBorder="1" applyAlignment="1">
      <alignment horizontal="left" vertical="center" wrapText="1"/>
    </xf>
    <xf numFmtId="0" fontId="2" fillId="0" borderId="0" xfId="2" applyFont="1" applyFill="1" applyBorder="1" applyAlignment="1">
      <alignment horizontal="center" vertical="center"/>
    </xf>
    <xf numFmtId="0" fontId="8" fillId="2" borderId="54" xfId="2" applyFont="1" applyFill="1" applyBorder="1" applyAlignment="1">
      <alignment horizontal="center" vertical="center" wrapText="1"/>
    </xf>
    <xf numFmtId="0" fontId="8" fillId="2" borderId="55" xfId="2" applyFont="1" applyFill="1" applyBorder="1" applyAlignment="1">
      <alignment horizontal="center" vertical="center" wrapText="1"/>
    </xf>
    <xf numFmtId="0" fontId="8" fillId="2" borderId="56" xfId="2" applyFont="1" applyFill="1" applyBorder="1" applyAlignment="1">
      <alignment horizontal="center" vertical="center" wrapText="1"/>
    </xf>
    <xf numFmtId="0" fontId="2" fillId="0" borderId="32" xfId="2" applyFont="1" applyFill="1" applyBorder="1" applyAlignment="1">
      <alignment horizontal="center" vertical="center"/>
    </xf>
    <xf numFmtId="0" fontId="2" fillId="0" borderId="37" xfId="2" applyFont="1" applyFill="1" applyBorder="1" applyAlignment="1">
      <alignment horizontal="center" vertical="center"/>
    </xf>
    <xf numFmtId="0" fontId="2" fillId="0" borderId="21" xfId="2" applyFont="1" applyFill="1" applyBorder="1" applyAlignment="1">
      <alignment horizontal="center" vertical="center"/>
    </xf>
    <xf numFmtId="0" fontId="2" fillId="0" borderId="3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left" vertical="center"/>
    </xf>
    <xf numFmtId="0" fontId="2" fillId="0" borderId="0" xfId="2" applyFont="1" applyFill="1" applyAlignment="1">
      <alignment horizontal="left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2" fillId="0" borderId="35" xfId="2" applyFont="1" applyFill="1" applyBorder="1" applyAlignment="1">
      <alignment horizontal="center" vertical="center"/>
    </xf>
    <xf numFmtId="0" fontId="2" fillId="0" borderId="17" xfId="2" applyFont="1" applyFill="1" applyBorder="1" applyAlignment="1">
      <alignment horizontal="center" vertical="center"/>
    </xf>
    <xf numFmtId="0" fontId="5" fillId="0" borderId="0" xfId="2" applyFont="1" applyFill="1" applyAlignment="1">
      <alignment horizontal="left" vertical="center"/>
    </xf>
    <xf numFmtId="0" fontId="8" fillId="2" borderId="54" xfId="2" applyFont="1" applyFill="1" applyBorder="1" applyAlignment="1">
      <alignment horizontal="center" vertical="center"/>
    </xf>
    <xf numFmtId="0" fontId="8" fillId="2" borderId="55" xfId="2" applyFont="1" applyFill="1" applyBorder="1" applyAlignment="1">
      <alignment horizontal="center" vertical="center"/>
    </xf>
    <xf numFmtId="0" fontId="8" fillId="2" borderId="56" xfId="2" applyFont="1" applyFill="1" applyBorder="1" applyAlignment="1">
      <alignment horizontal="center" vertical="center"/>
    </xf>
    <xf numFmtId="0" fontId="2" fillId="2" borderId="43" xfId="2" applyFont="1" applyFill="1" applyBorder="1" applyAlignment="1">
      <alignment horizontal="center" vertical="center"/>
    </xf>
    <xf numFmtId="0" fontId="2" fillId="2" borderId="42" xfId="2" applyFont="1" applyFill="1" applyBorder="1" applyAlignment="1">
      <alignment horizontal="center" vertical="center"/>
    </xf>
    <xf numFmtId="0" fontId="2" fillId="0" borderId="34" xfId="2" applyFont="1" applyFill="1" applyBorder="1" applyAlignment="1">
      <alignment horizontal="center" vertical="center"/>
    </xf>
    <xf numFmtId="0" fontId="2" fillId="0" borderId="33" xfId="2" applyFont="1" applyFill="1" applyBorder="1" applyAlignment="1">
      <alignment horizontal="center" vertical="center"/>
    </xf>
    <xf numFmtId="165" fontId="2" fillId="0" borderId="32" xfId="2" applyNumberFormat="1" applyFont="1" applyFill="1" applyBorder="1" applyAlignment="1">
      <alignment horizontal="center" vertical="center"/>
    </xf>
    <xf numFmtId="165" fontId="2" fillId="0" borderId="29" xfId="2" applyNumberFormat="1" applyFont="1" applyFill="1" applyBorder="1" applyAlignment="1">
      <alignment horizontal="center" vertical="center"/>
    </xf>
    <xf numFmtId="165" fontId="2" fillId="0" borderId="31" xfId="2" applyNumberFormat="1" applyFont="1" applyFill="1" applyBorder="1" applyAlignment="1">
      <alignment horizontal="center" vertical="center"/>
    </xf>
    <xf numFmtId="165" fontId="2" fillId="0" borderId="25" xfId="2" applyNumberFormat="1" applyFont="1" applyFill="1" applyBorder="1" applyAlignment="1">
      <alignment horizontal="center" vertical="center"/>
    </xf>
    <xf numFmtId="165" fontId="2" fillId="0" borderId="21" xfId="2" applyNumberFormat="1" applyFont="1" applyFill="1" applyBorder="1" applyAlignment="1">
      <alignment horizontal="center" vertical="center"/>
    </xf>
    <xf numFmtId="165" fontId="2" fillId="0" borderId="38" xfId="2" applyNumberFormat="1" applyFont="1" applyFill="1" applyBorder="1" applyAlignment="1">
      <alignment horizontal="center" vertical="center"/>
    </xf>
    <xf numFmtId="0" fontId="2" fillId="0" borderId="31" xfId="2" applyFont="1" applyFill="1" applyBorder="1" applyAlignment="1">
      <alignment horizontal="center" vertical="center" wrapText="1"/>
    </xf>
    <xf numFmtId="0" fontId="2" fillId="0" borderId="25" xfId="2" applyFont="1" applyFill="1" applyBorder="1" applyAlignment="1">
      <alignment horizontal="center" vertical="center" wrapText="1"/>
    </xf>
    <xf numFmtId="165" fontId="2" fillId="0" borderId="35" xfId="2" applyNumberFormat="1" applyFont="1" applyFill="1" applyBorder="1" applyAlignment="1">
      <alignment horizontal="center" vertical="center"/>
    </xf>
    <xf numFmtId="165" fontId="2" fillId="0" borderId="17" xfId="2" applyNumberFormat="1" applyFont="1" applyFill="1" applyBorder="1" applyAlignment="1">
      <alignment horizontal="center" vertical="center"/>
    </xf>
    <xf numFmtId="165" fontId="2" fillId="0" borderId="27" xfId="2" applyNumberFormat="1" applyFont="1" applyFill="1" applyBorder="1" applyAlignment="1">
      <alignment horizontal="center" vertical="center"/>
    </xf>
    <xf numFmtId="165" fontId="2" fillId="0" borderId="22" xfId="2" applyNumberFormat="1" applyFont="1" applyFill="1" applyBorder="1" applyAlignment="1">
      <alignment horizontal="center" vertical="center"/>
    </xf>
    <xf numFmtId="0" fontId="2" fillId="0" borderId="27" xfId="2" applyFont="1" applyFill="1" applyBorder="1" applyAlignment="1">
      <alignment horizontal="center" vertical="center" wrapText="1"/>
    </xf>
    <xf numFmtId="0" fontId="2" fillId="0" borderId="22" xfId="2" applyFont="1" applyFill="1" applyBorder="1" applyAlignment="1">
      <alignment horizontal="center" vertical="center" wrapText="1"/>
    </xf>
    <xf numFmtId="165" fontId="2" fillId="0" borderId="36" xfId="2" applyNumberFormat="1" applyFont="1" applyFill="1" applyBorder="1" applyAlignment="1">
      <alignment horizontal="center" vertical="center"/>
    </xf>
    <xf numFmtId="165" fontId="2" fillId="0" borderId="30" xfId="2" applyNumberFormat="1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5" fillId="0" borderId="0" xfId="2" applyFont="1" applyFill="1" applyAlignment="1">
      <alignment vertical="center"/>
    </xf>
    <xf numFmtId="0" fontId="2" fillId="0" borderId="0" xfId="2" applyFont="1" applyFill="1" applyAlignment="1">
      <alignment horizontal="center" vertical="center"/>
    </xf>
    <xf numFmtId="0" fontId="2" fillId="2" borderId="7" xfId="2" applyFont="1" applyFill="1" applyBorder="1" applyAlignment="1">
      <alignment horizontal="center" vertical="center"/>
    </xf>
    <xf numFmtId="0" fontId="10" fillId="0" borderId="0" xfId="2" applyFont="1" applyFill="1" applyAlignment="1">
      <alignment horizontal="center" vertical="center" wrapText="1"/>
    </xf>
    <xf numFmtId="0" fontId="10" fillId="0" borderId="0" xfId="2" applyFont="1" applyFill="1" applyAlignment="1">
      <alignment horizontal="center" vertical="center"/>
    </xf>
    <xf numFmtId="0" fontId="2" fillId="0" borderId="0" xfId="2" applyFont="1" applyFill="1" applyBorder="1" applyAlignment="1">
      <alignment vertical="center" wrapText="1"/>
    </xf>
    <xf numFmtId="0" fontId="2" fillId="0" borderId="0" xfId="2" applyFont="1" applyFill="1" applyAlignment="1">
      <alignment vertical="center" wrapText="1"/>
    </xf>
    <xf numFmtId="0" fontId="2" fillId="0" borderId="47" xfId="2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3" xfId="2" xr:uid="{4DEE54B9-9617-432A-86AA-F51D40396EA9}"/>
    <cellStyle name="Percent" xfId="1" builtinId="5"/>
  </cellStyles>
  <dxfs count="24">
    <dxf>
      <fill>
        <patternFill>
          <bgColor rgb="FF66FF66"/>
        </patternFill>
      </fill>
    </dxf>
    <dxf>
      <fill>
        <patternFill>
          <bgColor rgb="FFFFCC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CC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CC66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CC66"/>
        </patternFill>
      </fill>
    </dxf>
    <dxf>
      <fill>
        <patternFill>
          <bgColor rgb="FF66FF66"/>
        </patternFill>
      </fill>
    </dxf>
    <dxf>
      <fill>
        <patternFill>
          <bgColor rgb="FFFF7C80"/>
        </patternFill>
      </fill>
    </dxf>
    <dxf>
      <fill>
        <patternFill>
          <bgColor rgb="FFFFCC66"/>
        </patternFill>
      </fill>
    </dxf>
    <dxf>
      <fill>
        <patternFill>
          <bgColor rgb="FF66FF66"/>
        </patternFill>
      </fill>
    </dxf>
    <dxf>
      <fill>
        <patternFill>
          <bgColor rgb="FFFF7C80"/>
        </patternFill>
      </fill>
    </dxf>
    <dxf>
      <fill>
        <patternFill>
          <bgColor rgb="FFFFCC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CC66"/>
        </patternFill>
      </fill>
    </dxf>
    <dxf>
      <fill>
        <patternFill>
          <bgColor rgb="FFFF7C80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Within</a:t>
            </a:r>
            <a:r>
              <a:rPr lang="en-US" baseline="0"/>
              <a:t> Appraisers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'Attribute MSA'!$AW$22</c:f>
              <c:strCache>
                <c:ptCount val="1"/>
                <c:pt idx="0">
                  <c:v>95% UCI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'Attribute MSA'!$AX$16:$AZ$16</c:f>
              <c:strCache>
                <c:ptCount val="3"/>
                <c:pt idx="0">
                  <c:v>Appraiser A</c:v>
                </c:pt>
                <c:pt idx="1">
                  <c:v>Appraiser B</c:v>
                </c:pt>
                <c:pt idx="2">
                  <c:v>Appraiser C</c:v>
                </c:pt>
              </c:strCache>
            </c:strRef>
          </c:cat>
          <c:val>
            <c:numRef>
              <c:f>'Attribute MSA'!$AX$22:$AZ$22</c:f>
              <c:numCache>
                <c:formatCode>0%</c:formatCode>
                <c:ptCount val="3"/>
                <c:pt idx="0">
                  <c:v>0.92829923281671378</c:v>
                </c:pt>
                <c:pt idx="1">
                  <c:v>0.96672490641097752</c:v>
                </c:pt>
                <c:pt idx="2">
                  <c:v>0.89969776252742895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2-466B-BE3F-58C84863D373}"/>
            </c:ext>
          </c:extLst>
        </c:ser>
        <c:ser>
          <c:idx val="1"/>
          <c:order val="1"/>
          <c:tx>
            <c:strRef>
              <c:f>'Attribute MSA'!$AW$24</c:f>
              <c:strCache>
                <c:ptCount val="1"/>
                <c:pt idx="0">
                  <c:v>95% LCI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'Attribute MSA'!$AX$16:$AZ$16</c:f>
              <c:strCache>
                <c:ptCount val="3"/>
                <c:pt idx="0">
                  <c:v>Appraiser A</c:v>
                </c:pt>
                <c:pt idx="1">
                  <c:v>Appraiser B</c:v>
                </c:pt>
                <c:pt idx="2">
                  <c:v>Appraiser C</c:v>
                </c:pt>
              </c:strCache>
            </c:strRef>
          </c:cat>
          <c:val>
            <c:numRef>
              <c:f>'Attribute MSA'!$AX$24:$AZ$24</c:f>
              <c:numCache>
                <c:formatCode>0%</c:formatCode>
                <c:ptCount val="3"/>
                <c:pt idx="0">
                  <c:v>0.70887369340488926</c:v>
                </c:pt>
                <c:pt idx="1">
                  <c:v>0.78186463356579783</c:v>
                </c:pt>
                <c:pt idx="2">
                  <c:v>0.66281689161651225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2-466B-BE3F-58C84863D373}"/>
            </c:ext>
          </c:extLst>
        </c:ser>
        <c:ser>
          <c:idx val="2"/>
          <c:order val="2"/>
          <c:tx>
            <c:strRef>
              <c:f>'Attribute MSA'!$AW$23</c:f>
              <c:strCache>
                <c:ptCount val="1"/>
                <c:pt idx="0">
                  <c:v>Calculated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'Attribute MSA'!$AX$16:$AZ$16</c:f>
              <c:strCache>
                <c:ptCount val="3"/>
                <c:pt idx="0">
                  <c:v>Appraiser A</c:v>
                </c:pt>
                <c:pt idx="1">
                  <c:v>Appraiser B</c:v>
                </c:pt>
                <c:pt idx="2">
                  <c:v>Appraiser C</c:v>
                </c:pt>
              </c:strCache>
            </c:strRef>
          </c:cat>
          <c:val>
            <c:numRef>
              <c:f>'Attribute MSA'!$AX$23:$AZ$23</c:f>
              <c:numCache>
                <c:formatCode>0%</c:formatCode>
                <c:ptCount val="3"/>
                <c:pt idx="0">
                  <c:v>0.84</c:v>
                </c:pt>
                <c:pt idx="1">
                  <c:v>0.9</c:v>
                </c:pt>
                <c:pt idx="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2-466B-BE3F-58C84863D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hiLowLines>
        <c:axId val="1349103711"/>
        <c:axId val="1931448767"/>
      </c:stockChart>
      <c:catAx>
        <c:axId val="134910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Appraiser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8767"/>
        <c:crosses val="autoZero"/>
        <c:auto val="1"/>
        <c:lblAlgn val="ctr"/>
        <c:lblOffset val="100"/>
        <c:noMultiLvlLbl val="0"/>
      </c:catAx>
      <c:valAx>
        <c:axId val="1931448767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Agreement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Appraiser vs Standard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'Attribute MSA'!$AW$22</c:f>
              <c:strCache>
                <c:ptCount val="1"/>
                <c:pt idx="0">
                  <c:v>95% UCI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'Attribute MSA'!$BA$16:$BC$16</c:f>
              <c:strCache>
                <c:ptCount val="3"/>
                <c:pt idx="0">
                  <c:v>Appraiser A</c:v>
                </c:pt>
                <c:pt idx="1">
                  <c:v>Appraiser B</c:v>
                </c:pt>
                <c:pt idx="2">
                  <c:v>Appraiser C</c:v>
                </c:pt>
              </c:strCache>
            </c:strRef>
          </c:cat>
          <c:val>
            <c:numRef>
              <c:f>'Attribute MSA'!$BA$22:$BC$22</c:f>
              <c:numCache>
                <c:formatCode>0%</c:formatCode>
                <c:ptCount val="3"/>
                <c:pt idx="0">
                  <c:v>0.92829923281671378</c:v>
                </c:pt>
                <c:pt idx="1">
                  <c:v>0.96672490641097752</c:v>
                </c:pt>
                <c:pt idx="2">
                  <c:v>0.89969776252742895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C-4EA0-A5E9-89B19D83DC51}"/>
            </c:ext>
          </c:extLst>
        </c:ser>
        <c:ser>
          <c:idx val="1"/>
          <c:order val="1"/>
          <c:tx>
            <c:strRef>
              <c:f>'Attribute MSA'!$AW$24</c:f>
              <c:strCache>
                <c:ptCount val="1"/>
                <c:pt idx="0">
                  <c:v>95% LCI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'Attribute MSA'!$BA$16:$BC$16</c:f>
              <c:strCache>
                <c:ptCount val="3"/>
                <c:pt idx="0">
                  <c:v>Appraiser A</c:v>
                </c:pt>
                <c:pt idx="1">
                  <c:v>Appraiser B</c:v>
                </c:pt>
                <c:pt idx="2">
                  <c:v>Appraiser C</c:v>
                </c:pt>
              </c:strCache>
            </c:strRef>
          </c:cat>
          <c:val>
            <c:numRef>
              <c:f>'Attribute MSA'!$BA$24:$BC$24</c:f>
              <c:numCache>
                <c:formatCode>0%</c:formatCode>
                <c:ptCount val="3"/>
                <c:pt idx="0">
                  <c:v>0.70887369340488926</c:v>
                </c:pt>
                <c:pt idx="1">
                  <c:v>0.78186463356579783</c:v>
                </c:pt>
                <c:pt idx="2">
                  <c:v>0.66281689161651225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C-4EA0-A5E9-89B19D83DC51}"/>
            </c:ext>
          </c:extLst>
        </c:ser>
        <c:ser>
          <c:idx val="2"/>
          <c:order val="2"/>
          <c:tx>
            <c:strRef>
              <c:f>'Attribute MSA'!$AW$23</c:f>
              <c:strCache>
                <c:ptCount val="1"/>
                <c:pt idx="0">
                  <c:v>Calculated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'Attribute MSA'!$BA$16:$BC$16</c:f>
              <c:strCache>
                <c:ptCount val="3"/>
                <c:pt idx="0">
                  <c:v>Appraiser A</c:v>
                </c:pt>
                <c:pt idx="1">
                  <c:v>Appraiser B</c:v>
                </c:pt>
                <c:pt idx="2">
                  <c:v>Appraiser C</c:v>
                </c:pt>
              </c:strCache>
            </c:strRef>
          </c:cat>
          <c:val>
            <c:numRef>
              <c:f>'Attribute MSA'!$BA$23:$BC$23</c:f>
              <c:numCache>
                <c:formatCode>0%</c:formatCode>
                <c:ptCount val="3"/>
                <c:pt idx="0">
                  <c:v>0.84</c:v>
                </c:pt>
                <c:pt idx="1">
                  <c:v>0.9</c:v>
                </c:pt>
                <c:pt idx="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C-4EA0-A5E9-89B19D83D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hiLowLines>
        <c:axId val="1349103711"/>
        <c:axId val="1931448767"/>
      </c:stockChart>
      <c:catAx>
        <c:axId val="134910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Appraiser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8767"/>
        <c:crosses val="autoZero"/>
        <c:auto val="1"/>
        <c:lblAlgn val="ctr"/>
        <c:lblOffset val="100"/>
        <c:noMultiLvlLbl val="0"/>
      </c:catAx>
      <c:valAx>
        <c:axId val="1931448767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Agreement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19050</xdr:colOff>
      <xdr:row>4</xdr:row>
      <xdr:rowOff>171046</xdr:rowOff>
    </xdr:from>
    <xdr:to>
      <xdr:col>59</xdr:col>
      <xdr:colOff>323849</xdr:colOff>
      <xdr:row>28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049C89-DF2E-4943-B26A-682432CC2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323850</xdr:colOff>
      <xdr:row>4</xdr:row>
      <xdr:rowOff>171036</xdr:rowOff>
    </xdr:from>
    <xdr:to>
      <xdr:col>63</xdr:col>
      <xdr:colOff>619126</xdr:colOff>
      <xdr:row>28</xdr:row>
      <xdr:rowOff>53009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EE87EE-45EF-45C0-B51F-E90BA2389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hew/Source/Repos/Excel/Six%20Sigma/M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surement"/>
      <sheetName val="GRR"/>
      <sheetName val="GRR Charts"/>
    </sheetNames>
    <sheetDataSet>
      <sheetData sheetId="0">
        <row r="3">
          <cell r="B3">
            <v>8</v>
          </cell>
          <cell r="C3" t="str">
            <v>Larry</v>
          </cell>
          <cell r="D3">
            <v>6.8</v>
          </cell>
        </row>
        <row r="4">
          <cell r="B4">
            <v>1</v>
          </cell>
          <cell r="C4" t="str">
            <v>Larry</v>
          </cell>
          <cell r="D4">
            <v>1.1000000000000001</v>
          </cell>
        </row>
        <row r="5">
          <cell r="B5">
            <v>9</v>
          </cell>
          <cell r="C5" t="str">
            <v>Larry</v>
          </cell>
          <cell r="D5">
            <v>9.9</v>
          </cell>
        </row>
        <row r="6">
          <cell r="B6">
            <v>2</v>
          </cell>
          <cell r="C6" t="str">
            <v>Larry</v>
          </cell>
          <cell r="D6">
            <v>8.1999999999999993</v>
          </cell>
        </row>
        <row r="7">
          <cell r="B7">
            <v>6</v>
          </cell>
          <cell r="C7" t="str">
            <v>Larry</v>
          </cell>
          <cell r="D7">
            <v>6.6</v>
          </cell>
        </row>
        <row r="8">
          <cell r="B8">
            <v>10</v>
          </cell>
          <cell r="C8" t="str">
            <v>Larry</v>
          </cell>
          <cell r="D8">
            <v>1.9</v>
          </cell>
        </row>
        <row r="9">
          <cell r="B9">
            <v>4</v>
          </cell>
          <cell r="C9" t="str">
            <v>Larry</v>
          </cell>
          <cell r="D9">
            <v>4.4000000000000004</v>
          </cell>
        </row>
        <row r="10">
          <cell r="B10">
            <v>3</v>
          </cell>
          <cell r="C10" t="str">
            <v>Larry</v>
          </cell>
          <cell r="D10">
            <v>3.3</v>
          </cell>
        </row>
        <row r="11">
          <cell r="B11">
            <v>7</v>
          </cell>
          <cell r="C11" t="str">
            <v>Larry</v>
          </cell>
          <cell r="D11">
            <v>7.7</v>
          </cell>
        </row>
        <row r="12">
          <cell r="B12">
            <v>5</v>
          </cell>
          <cell r="C12" t="str">
            <v>Larry</v>
          </cell>
          <cell r="D12">
            <v>5.5</v>
          </cell>
        </row>
        <row r="13">
          <cell r="B13">
            <v>6</v>
          </cell>
          <cell r="C13" t="str">
            <v>Curly</v>
          </cell>
          <cell r="D13">
            <v>6.9</v>
          </cell>
        </row>
        <row r="14">
          <cell r="B14">
            <v>7</v>
          </cell>
          <cell r="C14" t="str">
            <v>Curly</v>
          </cell>
          <cell r="D14">
            <v>7.9</v>
          </cell>
        </row>
        <row r="15">
          <cell r="B15">
            <v>10</v>
          </cell>
          <cell r="C15" t="str">
            <v>Curly</v>
          </cell>
          <cell r="D15">
            <v>1.9</v>
          </cell>
        </row>
        <row r="16">
          <cell r="B16">
            <v>8</v>
          </cell>
          <cell r="C16" t="str">
            <v>Curly</v>
          </cell>
          <cell r="D16">
            <v>6.8</v>
          </cell>
        </row>
        <row r="17">
          <cell r="B17">
            <v>9</v>
          </cell>
          <cell r="C17" t="str">
            <v>Curly</v>
          </cell>
          <cell r="D17">
            <v>10.4</v>
          </cell>
        </row>
        <row r="18">
          <cell r="B18">
            <v>2</v>
          </cell>
          <cell r="C18" t="str">
            <v>Curly</v>
          </cell>
          <cell r="D18">
            <v>8.1999999999999993</v>
          </cell>
        </row>
        <row r="19">
          <cell r="B19">
            <v>1</v>
          </cell>
          <cell r="C19" t="str">
            <v>Curly</v>
          </cell>
          <cell r="D19">
            <v>1.4</v>
          </cell>
        </row>
        <row r="20">
          <cell r="B20">
            <v>3</v>
          </cell>
          <cell r="C20" t="str">
            <v>Curly</v>
          </cell>
          <cell r="D20">
            <v>3.9</v>
          </cell>
        </row>
        <row r="21">
          <cell r="B21">
            <v>5</v>
          </cell>
          <cell r="C21" t="str">
            <v>Curly</v>
          </cell>
          <cell r="D21">
            <v>5.9</v>
          </cell>
        </row>
        <row r="22">
          <cell r="B22">
            <v>4</v>
          </cell>
          <cell r="C22" t="str">
            <v>Curly</v>
          </cell>
          <cell r="D22">
            <v>4.9000000000000004</v>
          </cell>
        </row>
        <row r="23">
          <cell r="B23">
            <v>9</v>
          </cell>
          <cell r="C23" t="str">
            <v>Moe</v>
          </cell>
          <cell r="D23">
            <v>8.6</v>
          </cell>
        </row>
        <row r="24">
          <cell r="B24">
            <v>5</v>
          </cell>
          <cell r="C24" t="str">
            <v>Moe</v>
          </cell>
          <cell r="D24">
            <v>4.5999999999999996</v>
          </cell>
        </row>
        <row r="25">
          <cell r="B25">
            <v>7</v>
          </cell>
          <cell r="C25" t="str">
            <v>Moe</v>
          </cell>
          <cell r="D25">
            <v>7.5</v>
          </cell>
        </row>
        <row r="26">
          <cell r="B26">
            <v>6</v>
          </cell>
          <cell r="C26" t="str">
            <v>Moe</v>
          </cell>
          <cell r="D26">
            <v>5.6</v>
          </cell>
        </row>
        <row r="27">
          <cell r="B27">
            <v>3</v>
          </cell>
          <cell r="C27" t="str">
            <v>Moe</v>
          </cell>
          <cell r="D27">
            <v>2.8</v>
          </cell>
        </row>
        <row r="28">
          <cell r="B28">
            <v>1</v>
          </cell>
          <cell r="C28" t="str">
            <v>Moe</v>
          </cell>
          <cell r="D28">
            <v>0.6</v>
          </cell>
        </row>
        <row r="29">
          <cell r="B29">
            <v>2</v>
          </cell>
          <cell r="C29" t="str">
            <v>Moe</v>
          </cell>
          <cell r="D29">
            <v>8.1999999999999993</v>
          </cell>
        </row>
        <row r="30">
          <cell r="B30">
            <v>4</v>
          </cell>
          <cell r="C30" t="str">
            <v>Moe</v>
          </cell>
          <cell r="D30">
            <v>3.9</v>
          </cell>
        </row>
        <row r="31">
          <cell r="B31">
            <v>10</v>
          </cell>
          <cell r="C31" t="str">
            <v>Moe</v>
          </cell>
          <cell r="D31">
            <v>1.9</v>
          </cell>
        </row>
        <row r="32">
          <cell r="B32">
            <v>8</v>
          </cell>
          <cell r="C32" t="str">
            <v>Moe</v>
          </cell>
          <cell r="D32">
            <v>6.8</v>
          </cell>
        </row>
        <row r="33">
          <cell r="B33">
            <v>3</v>
          </cell>
          <cell r="C33" t="str">
            <v>Larry</v>
          </cell>
          <cell r="D33">
            <v>3.3</v>
          </cell>
        </row>
        <row r="34">
          <cell r="B34">
            <v>10</v>
          </cell>
          <cell r="C34" t="str">
            <v>Larry</v>
          </cell>
          <cell r="D34">
            <v>1.9</v>
          </cell>
        </row>
        <row r="35">
          <cell r="B35">
            <v>5</v>
          </cell>
          <cell r="C35" t="str">
            <v>Larry</v>
          </cell>
          <cell r="D35">
            <v>5.5</v>
          </cell>
        </row>
        <row r="36">
          <cell r="B36">
            <v>7</v>
          </cell>
          <cell r="C36" t="str">
            <v>Larry</v>
          </cell>
          <cell r="D36">
            <v>7.8</v>
          </cell>
        </row>
        <row r="37">
          <cell r="B37">
            <v>2</v>
          </cell>
          <cell r="C37" t="str">
            <v>Larry</v>
          </cell>
          <cell r="D37">
            <v>8.1999999999999993</v>
          </cell>
        </row>
        <row r="38">
          <cell r="B38">
            <v>4</v>
          </cell>
          <cell r="C38" t="str">
            <v>Larry</v>
          </cell>
          <cell r="D38">
            <v>4.4000000000000004</v>
          </cell>
        </row>
        <row r="39">
          <cell r="B39">
            <v>1</v>
          </cell>
          <cell r="C39" t="str">
            <v>Larry</v>
          </cell>
          <cell r="D39">
            <v>1.1000000000000001</v>
          </cell>
        </row>
        <row r="40">
          <cell r="B40">
            <v>6</v>
          </cell>
          <cell r="C40" t="str">
            <v>Larry</v>
          </cell>
          <cell r="D40">
            <v>6.8</v>
          </cell>
        </row>
        <row r="41">
          <cell r="B41">
            <v>9</v>
          </cell>
          <cell r="C41" t="str">
            <v>Larry</v>
          </cell>
          <cell r="D41">
            <v>9.9</v>
          </cell>
        </row>
        <row r="42">
          <cell r="B42">
            <v>8</v>
          </cell>
          <cell r="C42" t="str">
            <v>Larry</v>
          </cell>
          <cell r="D42">
            <v>6.8</v>
          </cell>
        </row>
        <row r="43">
          <cell r="B43">
            <v>7</v>
          </cell>
          <cell r="C43" t="str">
            <v>Curly</v>
          </cell>
          <cell r="D43">
            <v>7.8</v>
          </cell>
        </row>
        <row r="44">
          <cell r="B44">
            <v>10</v>
          </cell>
          <cell r="C44" t="str">
            <v>Curly</v>
          </cell>
          <cell r="D44">
            <v>1.9</v>
          </cell>
        </row>
        <row r="45">
          <cell r="B45">
            <v>1</v>
          </cell>
          <cell r="C45" t="str">
            <v>Curly</v>
          </cell>
          <cell r="D45">
            <v>1.8</v>
          </cell>
        </row>
        <row r="46">
          <cell r="B46">
            <v>4</v>
          </cell>
          <cell r="C46" t="str">
            <v>Curly</v>
          </cell>
          <cell r="D46">
            <v>4.9000000000000004</v>
          </cell>
        </row>
        <row r="47">
          <cell r="B47">
            <v>6</v>
          </cell>
          <cell r="C47" t="str">
            <v>Curly</v>
          </cell>
          <cell r="D47">
            <v>6.9</v>
          </cell>
        </row>
        <row r="48">
          <cell r="B48">
            <v>8</v>
          </cell>
          <cell r="C48" t="str">
            <v>Curly</v>
          </cell>
          <cell r="D48">
            <v>6.8</v>
          </cell>
        </row>
        <row r="49">
          <cell r="B49">
            <v>3</v>
          </cell>
          <cell r="C49" t="str">
            <v>Curly</v>
          </cell>
          <cell r="D49">
            <v>3.9</v>
          </cell>
        </row>
        <row r="50">
          <cell r="B50">
            <v>9</v>
          </cell>
          <cell r="C50" t="str">
            <v>Curly</v>
          </cell>
          <cell r="D50">
            <v>9.6</v>
          </cell>
        </row>
        <row r="51">
          <cell r="B51">
            <v>2</v>
          </cell>
          <cell r="C51" t="str">
            <v>Curly</v>
          </cell>
          <cell r="D51">
            <v>8.1999999999999993</v>
          </cell>
        </row>
        <row r="52">
          <cell r="B52">
            <v>5</v>
          </cell>
          <cell r="C52" t="str">
            <v>Curly</v>
          </cell>
          <cell r="D52">
            <v>5.9</v>
          </cell>
        </row>
        <row r="53">
          <cell r="B53">
            <v>7</v>
          </cell>
          <cell r="C53" t="str">
            <v>Moe</v>
          </cell>
          <cell r="D53">
            <v>6.9</v>
          </cell>
        </row>
        <row r="54">
          <cell r="B54">
            <v>5</v>
          </cell>
          <cell r="C54" t="str">
            <v>Moe</v>
          </cell>
          <cell r="D54">
            <v>4.9000000000000004</v>
          </cell>
        </row>
        <row r="55">
          <cell r="B55">
            <v>2</v>
          </cell>
          <cell r="C55" t="str">
            <v>Moe</v>
          </cell>
          <cell r="D55">
            <v>8.1999999999999993</v>
          </cell>
        </row>
        <row r="56">
          <cell r="B56">
            <v>8</v>
          </cell>
          <cell r="C56" t="str">
            <v>Moe</v>
          </cell>
          <cell r="D56">
            <v>6.8</v>
          </cell>
        </row>
        <row r="57">
          <cell r="B57">
            <v>1</v>
          </cell>
          <cell r="C57" t="str">
            <v>Moe</v>
          </cell>
          <cell r="D57">
            <v>1</v>
          </cell>
        </row>
        <row r="58">
          <cell r="B58">
            <v>3</v>
          </cell>
          <cell r="C58" t="str">
            <v>Moe</v>
          </cell>
          <cell r="D58">
            <v>2.8</v>
          </cell>
        </row>
        <row r="59">
          <cell r="B59">
            <v>9</v>
          </cell>
          <cell r="C59" t="str">
            <v>Moe</v>
          </cell>
          <cell r="D59">
            <v>8.6999999999999993</v>
          </cell>
        </row>
        <row r="60">
          <cell r="B60">
            <v>6</v>
          </cell>
          <cell r="C60" t="str">
            <v>Moe</v>
          </cell>
          <cell r="D60">
            <v>5.8</v>
          </cell>
        </row>
        <row r="61">
          <cell r="B61">
            <v>10</v>
          </cell>
          <cell r="C61" t="str">
            <v>Moe</v>
          </cell>
          <cell r="D61">
            <v>1.9</v>
          </cell>
        </row>
        <row r="62">
          <cell r="B62">
            <v>4</v>
          </cell>
          <cell r="C62" t="str">
            <v>Moe</v>
          </cell>
          <cell r="D62">
            <v>3.8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lsmar.com/elsmarqualityforum/threads/msa-4-attribute-kappa-template-verification-check.59668/" TargetMode="External"/><Relationship Id="rId2" Type="http://schemas.openxmlformats.org/officeDocument/2006/relationships/hyperlink" Target="https://elsmar.com/elsmarqualityforum/threads/aiags-msa-manual-3rd-edition-attribute-gage-study-calculating-the-uci-and-lci.6923/" TargetMode="External"/><Relationship Id="rId1" Type="http://schemas.openxmlformats.org/officeDocument/2006/relationships/hyperlink" Target="https://support.minitab.com/en-us/minitab/18/help-and-how-to/quality-and-process-improvement/measurement-system-analysis/how-to/attribute-agreement-analysis/attribute-agreement-analysis/interpret-the-results/key-results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B241-529A-439D-9528-704FAD765F48}">
  <dimension ref="A1:BM222"/>
  <sheetViews>
    <sheetView tabSelected="1" view="pageLayout" topLeftCell="BA4" zoomScaleNormal="100" zoomScaleSheetLayoutView="100" workbookViewId="0">
      <selection activeCell="X46" sqref="X46"/>
    </sheetView>
  </sheetViews>
  <sheetFormatPr defaultColWidth="9.5703125" defaultRowHeight="12.75" x14ac:dyDescent="0.25"/>
  <cols>
    <col min="1" max="1" width="10.5703125" style="1" bestFit="1" customWidth="1"/>
    <col min="2" max="10" width="5.140625" style="1" customWidth="1"/>
    <col min="11" max="11" width="9.140625" style="1" bestFit="1" customWidth="1"/>
    <col min="12" max="12" width="10.5703125" style="1" bestFit="1" customWidth="1"/>
    <col min="13" max="14" width="5.140625" style="1" customWidth="1"/>
    <col min="15" max="15" width="2.28515625" style="2" customWidth="1"/>
    <col min="16" max="18" width="5.85546875" style="2" customWidth="1"/>
    <col min="19" max="19" width="5.42578125" style="2" customWidth="1"/>
    <col min="20" max="20" width="5.85546875" style="3" customWidth="1"/>
    <col min="21" max="21" width="2.28515625" style="2" customWidth="1"/>
    <col min="22" max="24" width="5.85546875" style="2" customWidth="1"/>
    <col min="25" max="25" width="5.42578125" style="2" customWidth="1"/>
    <col min="26" max="26" width="5.85546875" style="3" customWidth="1"/>
    <col min="27" max="27" width="2.28515625" style="2" customWidth="1"/>
    <col min="28" max="30" width="5.85546875" style="2" customWidth="1"/>
    <col min="31" max="31" width="5.42578125" style="2" customWidth="1"/>
    <col min="32" max="32" width="2.28515625" style="2" customWidth="1"/>
    <col min="33" max="35" width="5.85546875" style="2" customWidth="1"/>
    <col min="36" max="36" width="5.42578125" style="2" customWidth="1"/>
    <col min="37" max="37" width="5.85546875" style="3" customWidth="1"/>
    <col min="38" max="38" width="2.28515625" style="2" customWidth="1"/>
    <col min="39" max="41" width="5.85546875" style="2" customWidth="1"/>
    <col min="42" max="42" width="5.42578125" style="2" customWidth="1"/>
    <col min="43" max="43" width="5.85546875" style="3" customWidth="1"/>
    <col min="44" max="44" width="2.28515625" style="2" customWidth="1"/>
    <col min="45" max="47" width="5.85546875" style="2" customWidth="1"/>
    <col min="48" max="48" width="5.42578125" style="2" customWidth="1"/>
    <col min="49" max="49" width="14.28515625" style="2" bestFit="1" customWidth="1"/>
    <col min="50" max="55" width="12.140625" style="2" customWidth="1"/>
    <col min="56" max="58" width="9.5703125" style="1" customWidth="1"/>
    <col min="59" max="16384" width="9.5703125" style="1"/>
  </cols>
  <sheetData>
    <row r="1" spans="1:65" ht="12.75" customHeight="1" x14ac:dyDescent="0.25">
      <c r="A1" s="228" t="s">
        <v>101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9" t="str">
        <f>$A$1</f>
        <v>Attribute Agreement Analysis</v>
      </c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 t="str">
        <f>$A$1</f>
        <v>Attribute Agreement Analysis</v>
      </c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 t="str">
        <f>A1</f>
        <v>Attribute Agreement Analysis</v>
      </c>
      <c r="AX1" s="229"/>
      <c r="AY1" s="229"/>
      <c r="AZ1" s="229"/>
      <c r="BA1" s="229"/>
      <c r="BB1" s="229"/>
      <c r="BC1" s="229"/>
      <c r="BD1" s="229" t="str">
        <f>$A$1</f>
        <v>Attribute Agreement Analysis</v>
      </c>
      <c r="BE1" s="229"/>
      <c r="BF1" s="229"/>
      <c r="BG1" s="229"/>
      <c r="BH1" s="229"/>
      <c r="BI1" s="229"/>
      <c r="BJ1" s="229"/>
      <c r="BK1" s="229"/>
      <c r="BL1" s="229"/>
      <c r="BM1" s="149"/>
    </row>
    <row r="2" spans="1:65" ht="12.75" customHeight="1" x14ac:dyDescent="0.25">
      <c r="A2" s="228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  <c r="AU2" s="229"/>
      <c r="AV2" s="229"/>
      <c r="AW2" s="229"/>
      <c r="AX2" s="229"/>
      <c r="AY2" s="229"/>
      <c r="AZ2" s="229"/>
      <c r="BA2" s="229"/>
      <c r="BB2" s="229"/>
      <c r="BC2" s="229"/>
      <c r="BD2" s="229"/>
      <c r="BE2" s="229"/>
      <c r="BF2" s="229"/>
      <c r="BG2" s="229"/>
      <c r="BH2" s="229"/>
      <c r="BI2" s="229"/>
      <c r="BJ2" s="229"/>
      <c r="BK2" s="229"/>
      <c r="BL2" s="229"/>
      <c r="BM2" s="149"/>
    </row>
    <row r="3" spans="1:65" ht="12.75" customHeight="1" x14ac:dyDescent="0.25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  <c r="BJ3" s="149"/>
      <c r="BK3" s="149"/>
      <c r="BL3" s="149"/>
    </row>
    <row r="4" spans="1:65" s="124" customFormat="1" ht="11.25" x14ac:dyDescent="0.25">
      <c r="A4" s="104"/>
      <c r="B4" s="104" t="s">
        <v>50</v>
      </c>
      <c r="C4" s="146" t="s">
        <v>76</v>
      </c>
      <c r="E4" s="44" t="s">
        <v>79</v>
      </c>
      <c r="H4" s="147">
        <v>50</v>
      </c>
      <c r="I4" s="106"/>
      <c r="K4" s="158" t="s">
        <v>88</v>
      </c>
      <c r="L4" s="160"/>
      <c r="N4" s="146"/>
      <c r="O4" s="148"/>
      <c r="P4" s="129"/>
      <c r="Q4" s="104" t="str">
        <f>$B4</f>
        <v>Appraiser A</v>
      </c>
      <c r="R4" s="146" t="str">
        <f>$C4</f>
        <v>Tom</v>
      </c>
      <c r="S4" s="129"/>
      <c r="T4" s="146"/>
      <c r="U4" s="106"/>
      <c r="V4" s="106"/>
      <c r="W4" s="106"/>
      <c r="X4" s="106"/>
      <c r="Y4" s="129"/>
      <c r="Z4" s="130"/>
      <c r="AA4" s="104"/>
      <c r="AB4" s="104" t="str">
        <f>$E4</f>
        <v># of Parts</v>
      </c>
      <c r="AC4" s="146">
        <f>$H4</f>
        <v>50</v>
      </c>
      <c r="AD4" s="148"/>
      <c r="AE4" s="148"/>
      <c r="AF4" s="148"/>
      <c r="AG4" s="148"/>
      <c r="AH4" s="104" t="str">
        <f>$B4</f>
        <v>Appraiser A</v>
      </c>
      <c r="AI4" s="146" t="str">
        <f>$C4</f>
        <v>Tom</v>
      </c>
      <c r="AJ4" s="129"/>
      <c r="AK4" s="105"/>
      <c r="AL4" s="106"/>
      <c r="AM4" s="106"/>
      <c r="AN4" s="106"/>
      <c r="AO4" s="106"/>
      <c r="AP4" s="129"/>
      <c r="AQ4" s="104"/>
      <c r="AR4" s="129"/>
      <c r="AS4" s="104" t="str">
        <f>$E4</f>
        <v># of Parts</v>
      </c>
      <c r="AT4" s="146">
        <f>$H4</f>
        <v>50</v>
      </c>
      <c r="AU4" s="148"/>
      <c r="AV4" s="148"/>
      <c r="AW4" s="104" t="str">
        <f>$B4</f>
        <v>Appraiser A</v>
      </c>
      <c r="AX4" s="146" t="str">
        <f>$C4</f>
        <v>Tom</v>
      </c>
      <c r="AY4" s="148"/>
      <c r="AZ4" s="148"/>
      <c r="BA4" s="104" t="str">
        <f>$E4</f>
        <v># of Parts</v>
      </c>
      <c r="BB4" s="146">
        <f>$H4</f>
        <v>50</v>
      </c>
      <c r="BC4" s="146"/>
      <c r="BD4" s="225" t="s">
        <v>96</v>
      </c>
      <c r="BE4" s="225"/>
      <c r="BF4" s="225"/>
      <c r="BG4" s="225"/>
      <c r="BH4" s="225"/>
      <c r="BI4" s="225"/>
      <c r="BJ4" s="225"/>
      <c r="BK4" s="225"/>
      <c r="BL4" s="225"/>
    </row>
    <row r="5" spans="1:65" s="124" customFormat="1" ht="11.25" x14ac:dyDescent="0.25">
      <c r="A5" s="104"/>
      <c r="B5" s="104" t="s">
        <v>49</v>
      </c>
      <c r="C5" s="146" t="s">
        <v>75</v>
      </c>
      <c r="E5" s="44" t="s">
        <v>80</v>
      </c>
      <c r="H5" s="147">
        <v>3</v>
      </c>
      <c r="I5" s="106"/>
      <c r="K5" s="137" t="s">
        <v>61</v>
      </c>
      <c r="L5" s="127" t="s">
        <v>60</v>
      </c>
      <c r="N5" s="146"/>
      <c r="O5" s="148"/>
      <c r="P5" s="129"/>
      <c r="Q5" s="104" t="str">
        <f>$B5</f>
        <v>Appraiser B</v>
      </c>
      <c r="R5" s="146" t="str">
        <f>$C5</f>
        <v>Dick</v>
      </c>
      <c r="S5" s="129"/>
      <c r="T5" s="146"/>
      <c r="U5" s="106"/>
      <c r="V5" s="106"/>
      <c r="W5" s="106"/>
      <c r="X5" s="106"/>
      <c r="Y5" s="129"/>
      <c r="Z5" s="130"/>
      <c r="AA5" s="104"/>
      <c r="AB5" s="104" t="str">
        <f>$E5</f>
        <v># of Appraisers</v>
      </c>
      <c r="AC5" s="146">
        <f>$H5</f>
        <v>3</v>
      </c>
      <c r="AD5" s="148"/>
      <c r="AE5" s="148"/>
      <c r="AF5" s="148"/>
      <c r="AG5" s="148"/>
      <c r="AH5" s="104" t="str">
        <f>$B5</f>
        <v>Appraiser B</v>
      </c>
      <c r="AI5" s="146" t="str">
        <f>$C5</f>
        <v>Dick</v>
      </c>
      <c r="AJ5" s="129"/>
      <c r="AK5" s="105"/>
      <c r="AL5" s="106"/>
      <c r="AM5" s="106"/>
      <c r="AN5" s="106"/>
      <c r="AO5" s="129"/>
      <c r="AP5" s="129"/>
      <c r="AQ5" s="104"/>
      <c r="AR5" s="129"/>
      <c r="AS5" s="104" t="str">
        <f>$E5</f>
        <v># of Appraisers</v>
      </c>
      <c r="AT5" s="146">
        <f>$H5</f>
        <v>3</v>
      </c>
      <c r="AU5" s="148"/>
      <c r="AV5" s="148"/>
      <c r="AW5" s="104" t="str">
        <f>$B5</f>
        <v>Appraiser B</v>
      </c>
      <c r="AX5" s="146" t="str">
        <f>$C5</f>
        <v>Dick</v>
      </c>
      <c r="AY5" s="146"/>
      <c r="AZ5" s="104"/>
      <c r="BA5" s="104" t="str">
        <f>$E5</f>
        <v># of Appraisers</v>
      </c>
      <c r="BB5" s="146">
        <f>$H5</f>
        <v>3</v>
      </c>
      <c r="BC5" s="146"/>
      <c r="BD5" s="225"/>
      <c r="BE5" s="225"/>
      <c r="BF5" s="225"/>
      <c r="BG5" s="225"/>
      <c r="BH5" s="225"/>
      <c r="BI5" s="225"/>
      <c r="BJ5" s="225"/>
      <c r="BK5" s="225"/>
      <c r="BL5" s="225"/>
    </row>
    <row r="6" spans="1:65" s="124" customFormat="1" ht="11.25" x14ac:dyDescent="0.25">
      <c r="A6" s="104"/>
      <c r="B6" s="104" t="s">
        <v>48</v>
      </c>
      <c r="C6" s="146" t="s">
        <v>74</v>
      </c>
      <c r="E6" s="44" t="s">
        <v>81</v>
      </c>
      <c r="H6" s="147">
        <v>3</v>
      </c>
      <c r="I6" s="106"/>
      <c r="K6" s="138" t="s">
        <v>58</v>
      </c>
      <c r="L6" s="140" t="s">
        <v>84</v>
      </c>
      <c r="N6" s="146"/>
      <c r="O6" s="148"/>
      <c r="P6" s="129"/>
      <c r="Q6" s="104" t="str">
        <f>$B6</f>
        <v>Appraiser C</v>
      </c>
      <c r="R6" s="146" t="str">
        <f>$C6</f>
        <v>Harry</v>
      </c>
      <c r="S6" s="129"/>
      <c r="T6" s="146"/>
      <c r="U6" s="106"/>
      <c r="V6" s="106"/>
      <c r="W6" s="106"/>
      <c r="X6" s="106"/>
      <c r="Y6" s="129"/>
      <c r="Z6" s="130"/>
      <c r="AA6" s="104"/>
      <c r="AB6" s="104" t="str">
        <f>$E6</f>
        <v># of Trials</v>
      </c>
      <c r="AC6" s="146">
        <f>$H6</f>
        <v>3</v>
      </c>
      <c r="AD6" s="148"/>
      <c r="AE6" s="148"/>
      <c r="AF6" s="148"/>
      <c r="AG6" s="148"/>
      <c r="AH6" s="104" t="str">
        <f>$B6</f>
        <v>Appraiser C</v>
      </c>
      <c r="AI6" s="146" t="str">
        <f>$C6</f>
        <v>Harry</v>
      </c>
      <c r="AJ6" s="129"/>
      <c r="AK6" s="105"/>
      <c r="AL6" s="106"/>
      <c r="AM6" s="106"/>
      <c r="AN6" s="106"/>
      <c r="AO6" s="106"/>
      <c r="AP6" s="129"/>
      <c r="AQ6" s="104"/>
      <c r="AR6" s="129"/>
      <c r="AS6" s="104" t="str">
        <f>$E6</f>
        <v># of Trials</v>
      </c>
      <c r="AT6" s="146">
        <f>$H6</f>
        <v>3</v>
      </c>
      <c r="AU6" s="148"/>
      <c r="AV6" s="148"/>
      <c r="AW6" s="104" t="str">
        <f>$B6</f>
        <v>Appraiser C</v>
      </c>
      <c r="AX6" s="146" t="str">
        <f>$C6</f>
        <v>Harry</v>
      </c>
      <c r="AY6" s="148"/>
      <c r="AZ6" s="148"/>
      <c r="BA6" s="104" t="str">
        <f>$E6</f>
        <v># of Trials</v>
      </c>
      <c r="BB6" s="146">
        <f>$H6</f>
        <v>3</v>
      </c>
      <c r="BC6" s="146"/>
    </row>
    <row r="7" spans="1:65" x14ac:dyDescent="0.25">
      <c r="C7" s="108"/>
      <c r="D7" s="108"/>
      <c r="E7" s="108"/>
      <c r="F7" s="108"/>
      <c r="G7" s="108"/>
      <c r="H7" s="108"/>
      <c r="I7" s="108"/>
      <c r="J7" s="108"/>
      <c r="K7" s="139"/>
      <c r="L7" s="126" t="s">
        <v>57</v>
      </c>
      <c r="M7" s="112"/>
      <c r="N7" s="112"/>
      <c r="O7" s="7"/>
      <c r="P7" s="7"/>
      <c r="Q7" s="100"/>
      <c r="R7" s="100"/>
      <c r="S7" s="108"/>
      <c r="T7" s="59"/>
      <c r="U7" s="108"/>
      <c r="V7" s="108"/>
      <c r="W7" s="108"/>
      <c r="X7" s="108"/>
      <c r="Y7" s="108"/>
      <c r="Z7" s="59"/>
      <c r="AA7" s="100"/>
      <c r="AB7" s="99"/>
      <c r="AC7" s="99"/>
      <c r="AD7" s="7"/>
      <c r="AE7" s="7"/>
      <c r="AF7" s="7"/>
      <c r="AG7" s="7"/>
      <c r="AH7" s="7"/>
      <c r="AI7" s="7"/>
      <c r="AJ7" s="7"/>
      <c r="AK7" s="8"/>
      <c r="AL7" s="7"/>
      <c r="AM7" s="7"/>
      <c r="AN7" s="7"/>
      <c r="AO7" s="7"/>
      <c r="AP7" s="7"/>
      <c r="AQ7" s="8"/>
      <c r="AR7" s="7"/>
      <c r="AS7" s="7"/>
      <c r="AT7" s="7"/>
      <c r="AU7" s="7"/>
      <c r="AV7" s="7"/>
      <c r="AW7" s="97"/>
      <c r="AX7" s="97"/>
      <c r="AY7" s="97"/>
      <c r="AZ7" s="97"/>
      <c r="BA7" s="100"/>
      <c r="BB7" s="99"/>
      <c r="BC7" s="99"/>
    </row>
    <row r="8" spans="1:65" x14ac:dyDescent="0.25">
      <c r="C8" s="108"/>
      <c r="D8" s="108"/>
      <c r="E8" s="108"/>
      <c r="F8" s="108"/>
      <c r="G8" s="108"/>
      <c r="H8" s="108"/>
      <c r="I8" s="108"/>
      <c r="J8" s="108"/>
      <c r="L8" s="135"/>
      <c r="M8" s="112"/>
      <c r="N8" s="112"/>
      <c r="O8" s="200" t="s">
        <v>93</v>
      </c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 t="s">
        <v>95</v>
      </c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0"/>
      <c r="AT8" s="200"/>
      <c r="AU8" s="200"/>
      <c r="AV8" s="200"/>
      <c r="AW8" s="200" t="s">
        <v>59</v>
      </c>
      <c r="AX8" s="200"/>
      <c r="AY8" s="200"/>
      <c r="AZ8" s="200"/>
      <c r="BA8" s="200"/>
      <c r="BB8" s="200"/>
      <c r="BC8" s="200"/>
    </row>
    <row r="9" spans="1:65" s="101" customFormat="1" ht="11.25" x14ac:dyDescent="0.25">
      <c r="A9" s="111" t="s">
        <v>8</v>
      </c>
      <c r="B9" s="110" t="s">
        <v>73</v>
      </c>
      <c r="C9" s="110" t="s">
        <v>72</v>
      </c>
      <c r="D9" s="110" t="s">
        <v>71</v>
      </c>
      <c r="E9" s="110" t="s">
        <v>70</v>
      </c>
      <c r="F9" s="110" t="s">
        <v>69</v>
      </c>
      <c r="G9" s="110" t="s">
        <v>68</v>
      </c>
      <c r="H9" s="110" t="s">
        <v>67</v>
      </c>
      <c r="I9" s="110" t="s">
        <v>66</v>
      </c>
      <c r="J9" s="110" t="s">
        <v>65</v>
      </c>
      <c r="K9" s="110" t="s">
        <v>64</v>
      </c>
      <c r="L9" s="110" t="s">
        <v>63</v>
      </c>
      <c r="M9" s="131" t="s">
        <v>92</v>
      </c>
      <c r="N9" s="109" t="s">
        <v>91</v>
      </c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0"/>
      <c r="AT9" s="200"/>
      <c r="AU9" s="200"/>
      <c r="AV9" s="200"/>
      <c r="AW9" s="200"/>
      <c r="AX9" s="200"/>
      <c r="AY9" s="200"/>
      <c r="AZ9" s="200"/>
      <c r="BA9" s="200"/>
      <c r="BB9" s="200"/>
      <c r="BC9" s="200"/>
    </row>
    <row r="10" spans="1:65" s="101" customFormat="1" x14ac:dyDescent="0.25">
      <c r="A10" s="128" t="s">
        <v>62</v>
      </c>
      <c r="B10" s="187" t="str">
        <f>C4</f>
        <v>Tom</v>
      </c>
      <c r="C10" s="188"/>
      <c r="D10" s="189"/>
      <c r="E10" s="201" t="str">
        <f>C5</f>
        <v>Dick</v>
      </c>
      <c r="F10" s="202"/>
      <c r="G10" s="203"/>
      <c r="H10" s="201" t="str">
        <f>C6</f>
        <v>Harry</v>
      </c>
      <c r="I10" s="202"/>
      <c r="J10" s="203"/>
      <c r="L10" s="136"/>
      <c r="M10" s="134"/>
      <c r="N10" s="107"/>
      <c r="P10" s="44"/>
      <c r="Q10" s="44"/>
      <c r="R10" s="44"/>
      <c r="S10" s="44"/>
      <c r="T10" s="59"/>
      <c r="V10" s="44"/>
      <c r="W10" s="44"/>
      <c r="X10" s="44"/>
      <c r="Y10" s="44"/>
      <c r="Z10" s="59"/>
      <c r="AB10" s="44"/>
      <c r="AC10" s="44"/>
      <c r="AD10" s="44"/>
      <c r="AE10" s="44"/>
      <c r="AT10" s="44"/>
      <c r="AU10" s="44"/>
      <c r="AV10" s="44"/>
      <c r="AW10" s="103"/>
      <c r="AX10" s="103"/>
      <c r="AY10" s="103"/>
      <c r="AZ10" s="103"/>
      <c r="BA10" s="103"/>
      <c r="BB10" s="103"/>
      <c r="BC10" s="103"/>
      <c r="BD10" s="102"/>
    </row>
    <row r="11" spans="1:65" s="101" customFormat="1" x14ac:dyDescent="0.25">
      <c r="A11" s="14">
        <v>1</v>
      </c>
      <c r="B11" s="13">
        <v>1</v>
      </c>
      <c r="C11" s="13">
        <v>1</v>
      </c>
      <c r="D11" s="13">
        <v>1</v>
      </c>
      <c r="E11" s="13">
        <v>1</v>
      </c>
      <c r="F11" s="13">
        <v>1</v>
      </c>
      <c r="G11" s="13">
        <v>1</v>
      </c>
      <c r="H11" s="13">
        <v>1</v>
      </c>
      <c r="I11" s="13">
        <v>1</v>
      </c>
      <c r="J11" s="13">
        <v>1</v>
      </c>
      <c r="K11" s="13">
        <v>1</v>
      </c>
      <c r="L11" s="13">
        <v>0.47690100000000002</v>
      </c>
      <c r="M11" s="132" t="str">
        <f>IFERROR(IF(AND(B11:J11),"+",IF(NOT(OR(B11:J11)),"–","x")),"")</f>
        <v>+</v>
      </c>
      <c r="N11" s="12" t="str">
        <f>IFERROR(IF(AND(B11:K11),"+",IF(NOT(OR(B11:K11)),"–","x")),"")</f>
        <v>+</v>
      </c>
      <c r="O11" s="44" t="s">
        <v>23</v>
      </c>
      <c r="P11" s="7"/>
      <c r="Q11" s="7"/>
      <c r="R11" s="7"/>
      <c r="S11" s="7"/>
      <c r="T11" s="8"/>
      <c r="U11" s="44" t="s">
        <v>22</v>
      </c>
      <c r="V11" s="7"/>
      <c r="W11" s="7"/>
      <c r="X11" s="7"/>
      <c r="Y11" s="7"/>
      <c r="Z11" s="8"/>
      <c r="AA11" s="44" t="s">
        <v>21</v>
      </c>
      <c r="AB11" s="7"/>
      <c r="AC11" s="7"/>
      <c r="AD11" s="7"/>
      <c r="AE11" s="7"/>
      <c r="AF11" s="44" t="s">
        <v>98</v>
      </c>
      <c r="AG11" s="44"/>
      <c r="AH11" s="44"/>
      <c r="AI11" s="44"/>
      <c r="AJ11" s="44"/>
      <c r="AK11" s="8"/>
      <c r="AL11" s="44" t="s">
        <v>99</v>
      </c>
      <c r="AM11" s="44"/>
      <c r="AN11" s="44"/>
      <c r="AO11" s="44"/>
      <c r="AP11" s="44"/>
      <c r="AQ11" s="8"/>
      <c r="AR11" s="44" t="s">
        <v>100</v>
      </c>
      <c r="AS11" s="44"/>
      <c r="AT11" s="7"/>
      <c r="AU11" s="7"/>
      <c r="AV11" s="7"/>
      <c r="AW11" s="97"/>
      <c r="AX11" s="97"/>
      <c r="AY11" s="97"/>
      <c r="AZ11" s="97"/>
      <c r="BA11" s="100"/>
      <c r="BB11" s="99"/>
      <c r="BC11" s="99"/>
      <c r="BD11" s="102"/>
    </row>
    <row r="12" spans="1:65" s="101" customFormat="1" x14ac:dyDescent="0.25">
      <c r="A12" s="17">
        <v>2</v>
      </c>
      <c r="B12" s="16">
        <v>1</v>
      </c>
      <c r="C12" s="16">
        <v>1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0.509015</v>
      </c>
      <c r="M12" s="133" t="str">
        <f t="shared" ref="M12:M60" si="0">IFERROR(IF(AND(B12:J12),"+",IF(NOT(OR(B12:J12)),"–","x")),"")</f>
        <v>+</v>
      </c>
      <c r="N12" s="15" t="str">
        <f t="shared" ref="N12:N60" si="1">IFERROR(IF(AND(B12:K12),"+",IF(NOT(OR(B12:K12)),"–","x")),"")</f>
        <v>+</v>
      </c>
      <c r="O12" s="7"/>
      <c r="P12" s="7"/>
      <c r="Q12" s="150" t="s">
        <v>3</v>
      </c>
      <c r="R12" s="151"/>
      <c r="S12" s="7"/>
      <c r="T12" s="8"/>
      <c r="U12" s="7"/>
      <c r="V12" s="7"/>
      <c r="W12" s="150" t="s">
        <v>2</v>
      </c>
      <c r="X12" s="151"/>
      <c r="Y12" s="7"/>
      <c r="Z12" s="8"/>
      <c r="AA12" s="7"/>
      <c r="AB12" s="7"/>
      <c r="AC12" s="196" t="s">
        <v>2</v>
      </c>
      <c r="AD12" s="197"/>
      <c r="AE12" s="7"/>
      <c r="AF12" s="7"/>
      <c r="AG12" s="7"/>
      <c r="AH12" s="204" t="s">
        <v>56</v>
      </c>
      <c r="AI12" s="205"/>
      <c r="AJ12" s="98"/>
      <c r="AK12" s="8"/>
      <c r="AL12" s="7"/>
      <c r="AM12" s="7"/>
      <c r="AN12" s="204" t="s">
        <v>56</v>
      </c>
      <c r="AO12" s="205"/>
      <c r="AP12" s="98"/>
      <c r="AQ12" s="8"/>
      <c r="AR12" s="7"/>
      <c r="AS12" s="7"/>
      <c r="AT12" s="204" t="s">
        <v>56</v>
      </c>
      <c r="AU12" s="205"/>
      <c r="AV12" s="98"/>
      <c r="AW12" s="97"/>
      <c r="AX12" s="169"/>
      <c r="AY12" s="169"/>
      <c r="AZ12" s="169"/>
      <c r="BA12" s="169"/>
      <c r="BB12" s="169"/>
      <c r="BC12" s="169"/>
      <c r="BD12" s="102"/>
    </row>
    <row r="13" spans="1:65" s="7" customFormat="1" x14ac:dyDescent="0.25">
      <c r="A13" s="17">
        <v>3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0.57645900000000005</v>
      </c>
      <c r="M13" s="133" t="str">
        <f t="shared" si="0"/>
        <v>–</v>
      </c>
      <c r="N13" s="15" t="str">
        <f t="shared" si="1"/>
        <v>–</v>
      </c>
      <c r="Q13" s="58" t="s">
        <v>31</v>
      </c>
      <c r="R13" s="57" t="s">
        <v>30</v>
      </c>
      <c r="S13" s="56" t="s">
        <v>29</v>
      </c>
      <c r="T13" s="8"/>
      <c r="W13" s="58" t="s">
        <v>31</v>
      </c>
      <c r="X13" s="57" t="s">
        <v>30</v>
      </c>
      <c r="Y13" s="56" t="s">
        <v>29</v>
      </c>
      <c r="Z13" s="8"/>
      <c r="AC13" s="58" t="s">
        <v>31</v>
      </c>
      <c r="AD13" s="57" t="s">
        <v>30</v>
      </c>
      <c r="AE13" s="56" t="s">
        <v>29</v>
      </c>
      <c r="AH13" s="58" t="s">
        <v>31</v>
      </c>
      <c r="AI13" s="57" t="s">
        <v>30</v>
      </c>
      <c r="AJ13" s="56" t="s">
        <v>29</v>
      </c>
      <c r="AK13" s="8"/>
      <c r="AN13" s="58" t="s">
        <v>31</v>
      </c>
      <c r="AO13" s="57" t="s">
        <v>30</v>
      </c>
      <c r="AP13" s="56" t="s">
        <v>29</v>
      </c>
      <c r="AQ13" s="8"/>
      <c r="AT13" s="58" t="s">
        <v>31</v>
      </c>
      <c r="AU13" s="57" t="s">
        <v>30</v>
      </c>
      <c r="AV13" s="56" t="s">
        <v>29</v>
      </c>
      <c r="AW13" s="97"/>
      <c r="AX13" s="158" t="s">
        <v>55</v>
      </c>
      <c r="AY13" s="159"/>
      <c r="AZ13" s="160"/>
      <c r="BA13" s="158" t="s">
        <v>54</v>
      </c>
      <c r="BB13" s="159"/>
      <c r="BC13" s="160"/>
    </row>
    <row r="14" spans="1:65" s="7" customFormat="1" ht="11.25" x14ac:dyDescent="0.25">
      <c r="A14" s="17">
        <v>4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0.56615199999999999</v>
      </c>
      <c r="M14" s="133" t="str">
        <f t="shared" si="0"/>
        <v>–</v>
      </c>
      <c r="N14" s="15" t="str">
        <f t="shared" si="1"/>
        <v>–</v>
      </c>
      <c r="O14" s="190" t="s">
        <v>4</v>
      </c>
      <c r="P14" s="96" t="s">
        <v>31</v>
      </c>
      <c r="Q14" s="82">
        <f ca="1">Q18-Q16</f>
        <v>44</v>
      </c>
      <c r="R14" s="81">
        <f ca="1">R18-R16</f>
        <v>6</v>
      </c>
      <c r="S14" s="192">
        <f>B62</f>
        <v>50</v>
      </c>
      <c r="T14" s="8"/>
      <c r="U14" s="190" t="s">
        <v>3</v>
      </c>
      <c r="V14" s="96" t="s">
        <v>31</v>
      </c>
      <c r="W14" s="82">
        <f ca="1">W18-W16</f>
        <v>42</v>
      </c>
      <c r="X14" s="81">
        <f ca="1">X18-X16</f>
        <v>5</v>
      </c>
      <c r="Y14" s="192">
        <f>E62</f>
        <v>47</v>
      </c>
      <c r="Z14" s="8"/>
      <c r="AA14" s="190" t="s">
        <v>4</v>
      </c>
      <c r="AB14" s="96" t="s">
        <v>31</v>
      </c>
      <c r="AC14" s="82">
        <f ca="1">AC18-AC16</f>
        <v>43</v>
      </c>
      <c r="AD14" s="81">
        <f ca="1">AD18-AD16</f>
        <v>7</v>
      </c>
      <c r="AE14" s="192">
        <f>B62</f>
        <v>50</v>
      </c>
      <c r="AF14" s="190" t="s">
        <v>4</v>
      </c>
      <c r="AG14" s="96" t="s">
        <v>31</v>
      </c>
      <c r="AH14" s="82">
        <f ca="1">AH18-AH16</f>
        <v>45</v>
      </c>
      <c r="AI14" s="81">
        <f ca="1">AI18-AI16</f>
        <v>5</v>
      </c>
      <c r="AJ14" s="192">
        <f>B62</f>
        <v>50</v>
      </c>
      <c r="AK14" s="8"/>
      <c r="AL14" s="190" t="s">
        <v>3</v>
      </c>
      <c r="AM14" s="96" t="s">
        <v>31</v>
      </c>
      <c r="AN14" s="82">
        <f ca="1">AN18-AN16</f>
        <v>45</v>
      </c>
      <c r="AO14" s="81">
        <f ca="1">AO18-AO16</f>
        <v>2</v>
      </c>
      <c r="AP14" s="192">
        <f>E62</f>
        <v>47</v>
      </c>
      <c r="AQ14" s="8"/>
      <c r="AR14" s="190" t="s">
        <v>2</v>
      </c>
      <c r="AS14" s="96" t="s">
        <v>31</v>
      </c>
      <c r="AT14" s="82">
        <f ca="1">AT18-AT16</f>
        <v>42</v>
      </c>
      <c r="AU14" s="81">
        <f ca="1">AU18-AU16</f>
        <v>9</v>
      </c>
      <c r="AV14" s="192">
        <f>H62</f>
        <v>51</v>
      </c>
      <c r="AW14" s="44"/>
      <c r="AX14" s="152" t="s">
        <v>53</v>
      </c>
      <c r="AY14" s="153"/>
      <c r="AZ14" s="154"/>
      <c r="BA14" s="152" t="s">
        <v>52</v>
      </c>
      <c r="BB14" s="153"/>
      <c r="BC14" s="154"/>
    </row>
    <row r="15" spans="1:65" s="7" customFormat="1" ht="11.25" x14ac:dyDescent="0.25">
      <c r="A15" s="17">
        <v>5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0.57035999999999998</v>
      </c>
      <c r="M15" s="133" t="str">
        <f t="shared" si="0"/>
        <v>–</v>
      </c>
      <c r="N15" s="15" t="str">
        <f t="shared" si="1"/>
        <v>–</v>
      </c>
      <c r="O15" s="191"/>
      <c r="P15" s="95" t="s">
        <v>47</v>
      </c>
      <c r="Q15" s="94">
        <f ca="1">S18*S23*Q27</f>
        <v>15.666666666666668</v>
      </c>
      <c r="R15" s="93">
        <f ca="1">S18*S23*R27</f>
        <v>34.333333333333336</v>
      </c>
      <c r="S15" s="193"/>
      <c r="T15" s="8"/>
      <c r="U15" s="191"/>
      <c r="V15" s="95" t="s">
        <v>47</v>
      </c>
      <c r="W15" s="94">
        <f ca="1">Y18*Y23*W27</f>
        <v>15.98</v>
      </c>
      <c r="X15" s="93">
        <f ca="1">Y18*Y23*X27</f>
        <v>31.020000000000003</v>
      </c>
      <c r="Y15" s="193"/>
      <c r="Z15" s="8"/>
      <c r="AA15" s="191"/>
      <c r="AB15" s="95" t="s">
        <v>47</v>
      </c>
      <c r="AC15" s="94">
        <f ca="1">AE18*AE23*AC27</f>
        <v>17.000000000000004</v>
      </c>
      <c r="AD15" s="93">
        <f ca="1">AE18*AE23*AD27</f>
        <v>33</v>
      </c>
      <c r="AE15" s="193"/>
      <c r="AF15" s="191"/>
      <c r="AG15" s="95" t="s">
        <v>47</v>
      </c>
      <c r="AH15" s="94">
        <f ca="1">AJ18*AJ23*AH27</f>
        <v>16</v>
      </c>
      <c r="AI15" s="93">
        <f ca="1">AJ18*AJ23*AI27</f>
        <v>34</v>
      </c>
      <c r="AJ15" s="193"/>
      <c r="AK15" s="8"/>
      <c r="AL15" s="191"/>
      <c r="AM15" s="95" t="s">
        <v>47</v>
      </c>
      <c r="AN15" s="94">
        <f ca="1">AP18*AP23*AN27</f>
        <v>15.039999999999997</v>
      </c>
      <c r="AO15" s="93">
        <f ca="1">AP18*AP23*AO27</f>
        <v>31.959999999999994</v>
      </c>
      <c r="AP15" s="193"/>
      <c r="AQ15" s="8"/>
      <c r="AR15" s="191"/>
      <c r="AS15" s="95" t="s">
        <v>47</v>
      </c>
      <c r="AT15" s="94">
        <f ca="1">AV18*AV23*AT27</f>
        <v>16.320000000000004</v>
      </c>
      <c r="AU15" s="93">
        <f ca="1">AV18*AV23*AU27</f>
        <v>34.68</v>
      </c>
      <c r="AV15" s="193"/>
      <c r="AW15" s="44"/>
      <c r="AX15" s="152"/>
      <c r="AY15" s="153"/>
      <c r="AZ15" s="154"/>
      <c r="BA15" s="152"/>
      <c r="BB15" s="153"/>
      <c r="BC15" s="154"/>
    </row>
    <row r="16" spans="1:65" s="7" customFormat="1" ht="11.25" x14ac:dyDescent="0.25">
      <c r="A16" s="17">
        <v>6</v>
      </c>
      <c r="B16" s="16">
        <v>1</v>
      </c>
      <c r="C16" s="16">
        <v>1</v>
      </c>
      <c r="D16" s="16">
        <v>0</v>
      </c>
      <c r="E16" s="16">
        <v>1</v>
      </c>
      <c r="F16" s="16">
        <v>1</v>
      </c>
      <c r="G16" s="16">
        <v>0</v>
      </c>
      <c r="H16" s="16">
        <v>1</v>
      </c>
      <c r="I16" s="16">
        <v>0</v>
      </c>
      <c r="J16" s="16">
        <v>0</v>
      </c>
      <c r="K16" s="16">
        <v>1</v>
      </c>
      <c r="L16" s="16">
        <v>0.54495099999999996</v>
      </c>
      <c r="M16" s="133" t="str">
        <f t="shared" si="0"/>
        <v>x</v>
      </c>
      <c r="N16" s="15" t="str">
        <f t="shared" si="1"/>
        <v>x</v>
      </c>
      <c r="O16" s="191"/>
      <c r="P16" s="89" t="s">
        <v>30</v>
      </c>
      <c r="Q16" s="88">
        <f ca="1">S16-R16</f>
        <v>3</v>
      </c>
      <c r="R16" s="87">
        <f ca="1">SUMPRODUCT(OFFSET(B11,0,0,H4,n_Trials),OFFSET(E11,0,0,H4,n_Trials))</f>
        <v>97</v>
      </c>
      <c r="S16" s="198">
        <f>B61</f>
        <v>100</v>
      </c>
      <c r="T16" s="8"/>
      <c r="U16" s="191"/>
      <c r="V16" s="89" t="s">
        <v>30</v>
      </c>
      <c r="W16" s="88">
        <f ca="1">Y16-X16</f>
        <v>9</v>
      </c>
      <c r="X16" s="87">
        <f ca="1">SUMPRODUCT(OFFSET(E11,0,0,H4,n_Trials),OFFSET(H11,0,0,H4,n_Trials))</f>
        <v>94</v>
      </c>
      <c r="Y16" s="198">
        <f>E61</f>
        <v>103</v>
      </c>
      <c r="Z16" s="8"/>
      <c r="AA16" s="191"/>
      <c r="AB16" s="89" t="s">
        <v>30</v>
      </c>
      <c r="AC16" s="88">
        <f ca="1">AE16-AD16</f>
        <v>8</v>
      </c>
      <c r="AD16" s="87">
        <f ca="1">SUMPRODUCT(OFFSET(B11,0,0,H4,n_Trials),OFFSET(H11,0,0,H4,n_Trials))</f>
        <v>92</v>
      </c>
      <c r="AE16" s="198">
        <f>B61</f>
        <v>100</v>
      </c>
      <c r="AF16" s="191"/>
      <c r="AG16" s="89" t="s">
        <v>30</v>
      </c>
      <c r="AH16" s="88">
        <f ca="1">AJ16-AI16</f>
        <v>3</v>
      </c>
      <c r="AI16" s="87">
        <f ca="1">SUMPRODUCT(OFFSET(B11,0,0,H4,n_Trials)*OFFSET(K11,0,0,H4))</f>
        <v>97</v>
      </c>
      <c r="AJ16" s="198">
        <f>B61</f>
        <v>100</v>
      </c>
      <c r="AK16" s="8"/>
      <c r="AL16" s="191"/>
      <c r="AM16" s="89" t="s">
        <v>30</v>
      </c>
      <c r="AN16" s="88">
        <f ca="1">AP16-AO16</f>
        <v>3</v>
      </c>
      <c r="AO16" s="87">
        <f ca="1">SUMPRODUCT(OFFSET(E11,0,0,H4,n_Trials)*OFFSET(K11,0,0,H4))</f>
        <v>100</v>
      </c>
      <c r="AP16" s="198">
        <f>E61</f>
        <v>103</v>
      </c>
      <c r="AQ16" s="8"/>
      <c r="AR16" s="191"/>
      <c r="AS16" s="89" t="s">
        <v>30</v>
      </c>
      <c r="AT16" s="88">
        <f ca="1">AV16-AU16</f>
        <v>6</v>
      </c>
      <c r="AU16" s="87">
        <f ca="1">SUMPRODUCT(OFFSET(H11,0,0,H4,n_Trials)*OFFSET(K11,0,0,H4))</f>
        <v>93</v>
      </c>
      <c r="AV16" s="198">
        <f>H61</f>
        <v>99</v>
      </c>
      <c r="AW16" s="44" t="s">
        <v>51</v>
      </c>
      <c r="AX16" s="92" t="s">
        <v>50</v>
      </c>
      <c r="AY16" s="91" t="s">
        <v>49</v>
      </c>
      <c r="AZ16" s="90" t="s">
        <v>48</v>
      </c>
      <c r="BA16" s="92" t="s">
        <v>50</v>
      </c>
      <c r="BB16" s="91" t="s">
        <v>49</v>
      </c>
      <c r="BC16" s="90" t="s">
        <v>48</v>
      </c>
    </row>
    <row r="17" spans="1:55" s="7" customFormat="1" ht="11.25" x14ac:dyDescent="0.25">
      <c r="A17" s="17">
        <v>7</v>
      </c>
      <c r="B17" s="16">
        <v>1</v>
      </c>
      <c r="C17" s="16">
        <v>1</v>
      </c>
      <c r="D17" s="16">
        <v>1</v>
      </c>
      <c r="E17" s="16">
        <v>1</v>
      </c>
      <c r="F17" s="16">
        <v>1</v>
      </c>
      <c r="G17" s="16">
        <v>1</v>
      </c>
      <c r="H17" s="16">
        <v>1</v>
      </c>
      <c r="I17" s="16">
        <v>0</v>
      </c>
      <c r="J17" s="16">
        <v>1</v>
      </c>
      <c r="K17" s="16">
        <v>1</v>
      </c>
      <c r="L17" s="16">
        <v>0.46545399999999998</v>
      </c>
      <c r="M17" s="133" t="str">
        <f t="shared" si="0"/>
        <v>x</v>
      </c>
      <c r="N17" s="15" t="str">
        <f t="shared" si="1"/>
        <v>x</v>
      </c>
      <c r="O17" s="182"/>
      <c r="P17" s="86" t="s">
        <v>47</v>
      </c>
      <c r="Q17" s="85">
        <f ca="1">S18*S25*Q27</f>
        <v>31.333333333333336</v>
      </c>
      <c r="R17" s="84">
        <f ca="1">S18*S25*R27</f>
        <v>68.666666666666671</v>
      </c>
      <c r="S17" s="199"/>
      <c r="T17" s="8"/>
      <c r="U17" s="182"/>
      <c r="V17" s="86" t="s">
        <v>47</v>
      </c>
      <c r="W17" s="85">
        <f ca="1">Y18*Y25*W27</f>
        <v>35.02000000000001</v>
      </c>
      <c r="X17" s="84">
        <f ca="1">Y18*Y25*X27</f>
        <v>67.980000000000018</v>
      </c>
      <c r="Y17" s="199"/>
      <c r="Z17" s="8"/>
      <c r="AA17" s="182"/>
      <c r="AB17" s="86" t="s">
        <v>47</v>
      </c>
      <c r="AC17" s="85">
        <f ca="1">AE18*AE25*AC27</f>
        <v>34</v>
      </c>
      <c r="AD17" s="84">
        <f ca="1">AE18*AE25*AD27</f>
        <v>65.999999999999986</v>
      </c>
      <c r="AE17" s="199"/>
      <c r="AF17" s="182"/>
      <c r="AG17" s="86" t="s">
        <v>47</v>
      </c>
      <c r="AH17" s="85">
        <f ca="1">AJ18*AJ25*AH27</f>
        <v>32</v>
      </c>
      <c r="AI17" s="84">
        <f ca="1">AJ18*AJ25*AI27</f>
        <v>68</v>
      </c>
      <c r="AJ17" s="199"/>
      <c r="AK17" s="27"/>
      <c r="AL17" s="182"/>
      <c r="AM17" s="86" t="s">
        <v>47</v>
      </c>
      <c r="AN17" s="85">
        <f ca="1">AP18*AP25*AN27</f>
        <v>32.96</v>
      </c>
      <c r="AO17" s="84">
        <f ca="1">AP18*AP25*AO27</f>
        <v>70.039999999999992</v>
      </c>
      <c r="AP17" s="199"/>
      <c r="AQ17" s="8"/>
      <c r="AR17" s="182"/>
      <c r="AS17" s="86" t="s">
        <v>47</v>
      </c>
      <c r="AT17" s="85">
        <f ca="1">AV18*AV25*AT27</f>
        <v>31.68</v>
      </c>
      <c r="AU17" s="84">
        <f ca="1">AV18*AV25*AU27</f>
        <v>67.319999999999993</v>
      </c>
      <c r="AV17" s="199"/>
      <c r="AW17" s="44" t="s">
        <v>37</v>
      </c>
      <c r="AX17" s="80">
        <f t="shared" ref="AX17:BC17" si="2">n_Parts</f>
        <v>50</v>
      </c>
      <c r="AY17" s="79">
        <f t="shared" si="2"/>
        <v>50</v>
      </c>
      <c r="AZ17" s="78">
        <f t="shared" si="2"/>
        <v>50</v>
      </c>
      <c r="BA17" s="80">
        <f t="shared" si="2"/>
        <v>50</v>
      </c>
      <c r="BB17" s="79">
        <f t="shared" si="2"/>
        <v>50</v>
      </c>
      <c r="BC17" s="78">
        <f t="shared" si="2"/>
        <v>50</v>
      </c>
    </row>
    <row r="18" spans="1:55" s="7" customFormat="1" ht="11.25" x14ac:dyDescent="0.25">
      <c r="A18" s="17">
        <v>8</v>
      </c>
      <c r="B18" s="16">
        <v>1</v>
      </c>
      <c r="C18" s="16">
        <v>1</v>
      </c>
      <c r="D18" s="16">
        <v>1</v>
      </c>
      <c r="E18" s="16">
        <v>1</v>
      </c>
      <c r="F18" s="16">
        <v>1</v>
      </c>
      <c r="G18" s="16">
        <v>1</v>
      </c>
      <c r="H18" s="16">
        <v>1</v>
      </c>
      <c r="I18" s="16">
        <v>1</v>
      </c>
      <c r="J18" s="16">
        <v>1</v>
      </c>
      <c r="K18" s="16">
        <v>1</v>
      </c>
      <c r="L18" s="16">
        <v>0.50229500000000005</v>
      </c>
      <c r="M18" s="133" t="str">
        <f t="shared" si="0"/>
        <v>+</v>
      </c>
      <c r="N18" s="15" t="str">
        <f t="shared" si="1"/>
        <v>+</v>
      </c>
      <c r="O18" s="206" t="s">
        <v>29</v>
      </c>
      <c r="P18" s="207"/>
      <c r="Q18" s="82">
        <f>E62</f>
        <v>47</v>
      </c>
      <c r="R18" s="81">
        <f>E61</f>
        <v>103</v>
      </c>
      <c r="S18" s="37">
        <f>SUM(Q18:R18)</f>
        <v>150</v>
      </c>
      <c r="T18" s="8"/>
      <c r="U18" s="206" t="s">
        <v>29</v>
      </c>
      <c r="V18" s="207"/>
      <c r="W18" s="82">
        <f>H62</f>
        <v>51</v>
      </c>
      <c r="X18" s="81">
        <f>H61</f>
        <v>99</v>
      </c>
      <c r="Y18" s="37">
        <f>SUM(W18:X18)</f>
        <v>150</v>
      </c>
      <c r="Z18" s="8"/>
      <c r="AA18" s="206" t="s">
        <v>29</v>
      </c>
      <c r="AB18" s="207"/>
      <c r="AC18" s="82">
        <f>H62</f>
        <v>51</v>
      </c>
      <c r="AD18" s="81">
        <f>H61</f>
        <v>99</v>
      </c>
      <c r="AE18" s="37">
        <f>SUM(AC18:AD18)</f>
        <v>150</v>
      </c>
      <c r="AF18" s="206" t="s">
        <v>29</v>
      </c>
      <c r="AG18" s="207"/>
      <c r="AH18" s="82">
        <f>$K$62*n_Trials</f>
        <v>48</v>
      </c>
      <c r="AI18" s="81">
        <f>$K$61*n_Trials</f>
        <v>102</v>
      </c>
      <c r="AJ18" s="37">
        <f>SUM(AH18:AI18)</f>
        <v>150</v>
      </c>
      <c r="AK18" s="27"/>
      <c r="AL18" s="206" t="s">
        <v>29</v>
      </c>
      <c r="AM18" s="207"/>
      <c r="AN18" s="82">
        <f>$K$62*n_Trials</f>
        <v>48</v>
      </c>
      <c r="AO18" s="81">
        <f>$K$61*n_Trials</f>
        <v>102</v>
      </c>
      <c r="AP18" s="37">
        <f>SUM(AN18:AO18)</f>
        <v>150</v>
      </c>
      <c r="AQ18" s="8"/>
      <c r="AR18" s="206" t="s">
        <v>29</v>
      </c>
      <c r="AS18" s="207"/>
      <c r="AT18" s="82">
        <f>$K$62*n_Trials</f>
        <v>48</v>
      </c>
      <c r="AU18" s="81">
        <f>$K$61*n_Trials</f>
        <v>102</v>
      </c>
      <c r="AV18" s="37">
        <f>SUM(AT18:AU18)</f>
        <v>150</v>
      </c>
      <c r="AW18" s="44" t="s">
        <v>46</v>
      </c>
      <c r="AX18" s="58">
        <f>SUMPRODUCT((B11:B60+C11:C60+D11:D60-n_Trials*B11:B60=0)*1)</f>
        <v>42</v>
      </c>
      <c r="AY18" s="73">
        <f>SUMPRODUCT((E11:E60+F11:F60+G11:G60-n_Trials*E11:E60=0)*1)</f>
        <v>45</v>
      </c>
      <c r="AZ18" s="57">
        <f>SUMPRODUCT((H11:H60+I11:I60+J11:J60-n_Trials*H11:H60=0)*1)</f>
        <v>40</v>
      </c>
      <c r="BA18" s="83">
        <f>SUMPRODUCT((B11:B60+C11:C60+D11:D60-n_Trials*$K$11:$K$60=0)*1)</f>
        <v>42</v>
      </c>
      <c r="BB18" s="73">
        <f>SUMPRODUCT((E11:E60+F11:F60+G11:G60-n_Trials*$K$11:$K$60=0)*1)</f>
        <v>45</v>
      </c>
      <c r="BC18" s="57">
        <f>SUMPRODUCT((H11:H60+I11:I60+J11:J60-n_Trials*$K$11:$K$60=0)*1)</f>
        <v>40</v>
      </c>
    </row>
    <row r="19" spans="1:55" s="7" customFormat="1" ht="11.25" x14ac:dyDescent="0.25">
      <c r="A19" s="17">
        <v>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0.43781700000000001</v>
      </c>
      <c r="M19" s="133" t="str">
        <f t="shared" si="0"/>
        <v>–</v>
      </c>
      <c r="N19" s="15" t="str">
        <f t="shared" si="1"/>
        <v>–</v>
      </c>
      <c r="O19" s="77"/>
      <c r="P19" s="77"/>
      <c r="Q19" s="77"/>
      <c r="R19" s="77"/>
      <c r="S19" s="77"/>
      <c r="T19" s="8"/>
      <c r="U19" s="77"/>
      <c r="V19" s="77"/>
      <c r="W19" s="77"/>
      <c r="X19" s="77"/>
      <c r="Y19" s="77"/>
      <c r="Z19" s="8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8"/>
      <c r="AL19" s="77"/>
      <c r="AM19" s="77"/>
      <c r="AN19" s="77"/>
      <c r="AO19" s="77"/>
      <c r="AP19" s="77"/>
      <c r="AQ19" s="8"/>
      <c r="AR19" s="77"/>
      <c r="AS19" s="77"/>
      <c r="AT19" s="77"/>
      <c r="AU19" s="77"/>
      <c r="AV19" s="77"/>
      <c r="AW19" s="167" t="s">
        <v>45</v>
      </c>
      <c r="AX19" s="167"/>
      <c r="AY19" s="167"/>
      <c r="AZ19" s="168"/>
      <c r="BA19" s="80">
        <f>SUMIFS($K$11:$K$60,B$11:B$60,0,C$11:C$60,0,D$11:D$60,0)</f>
        <v>0</v>
      </c>
      <c r="BB19" s="79">
        <f>SUMIFS($K$11:$K$60,E$11:E$60,0,F$11:F$60,0,G$11:G$60,0)</f>
        <v>0</v>
      </c>
      <c r="BC19" s="78">
        <f>SUMIFS($K$11:$K$60,H$11:H$60,0,I$11:I$60,0,J$11:J$60,0)</f>
        <v>0</v>
      </c>
    </row>
    <row r="20" spans="1:55" s="7" customFormat="1" x14ac:dyDescent="0.25">
      <c r="A20" s="17">
        <v>10</v>
      </c>
      <c r="B20" s="16">
        <v>1</v>
      </c>
      <c r="C20" s="16">
        <v>1</v>
      </c>
      <c r="D20" s="16">
        <v>1</v>
      </c>
      <c r="E20" s="16">
        <v>1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6">
        <v>0.51557299999999995</v>
      </c>
      <c r="M20" s="133" t="str">
        <f t="shared" si="0"/>
        <v>+</v>
      </c>
      <c r="N20" s="15" t="str">
        <f t="shared" si="1"/>
        <v>+</v>
      </c>
      <c r="O20" s="194" t="s">
        <v>42</v>
      </c>
      <c r="P20" s="194"/>
      <c r="Q20" s="194"/>
      <c r="R20" s="194"/>
      <c r="S20" s="194"/>
      <c r="T20" s="59"/>
      <c r="U20" s="195" t="s">
        <v>42</v>
      </c>
      <c r="V20" s="195"/>
      <c r="W20" s="195"/>
      <c r="X20" s="195"/>
      <c r="Y20" s="195"/>
      <c r="Z20" s="8"/>
      <c r="AA20" s="194" t="s">
        <v>42</v>
      </c>
      <c r="AB20" s="194"/>
      <c r="AC20" s="194"/>
      <c r="AD20" s="194"/>
      <c r="AE20" s="194"/>
      <c r="AF20" s="194" t="s">
        <v>42</v>
      </c>
      <c r="AG20" s="194"/>
      <c r="AH20" s="194"/>
      <c r="AI20" s="27"/>
      <c r="AJ20" s="27"/>
      <c r="AK20" s="59"/>
      <c r="AL20" s="194" t="s">
        <v>42</v>
      </c>
      <c r="AM20" s="194"/>
      <c r="AN20" s="194"/>
      <c r="AO20" s="27"/>
      <c r="AP20" s="27"/>
      <c r="AQ20" s="8"/>
      <c r="AR20" s="194" t="s">
        <v>42</v>
      </c>
      <c r="AS20" s="194"/>
      <c r="AT20" s="194"/>
      <c r="AU20" s="27"/>
      <c r="AV20" s="27"/>
      <c r="AW20" s="167" t="s">
        <v>44</v>
      </c>
      <c r="AX20" s="167"/>
      <c r="AY20" s="167"/>
      <c r="AZ20" s="168"/>
      <c r="BA20" s="76">
        <f>SUMIFS(B$11:B$60,B$11:B$60,1,C$11:C$60,1,D$11:D$60,1,$K$11:$K$60,0)</f>
        <v>0</v>
      </c>
      <c r="BB20" s="75">
        <f>SUMIFS(E$11:E$60,E$11:E$60,1,F$11:F$60,1,G$11:G$60,1,$K$11:$K$60,0)</f>
        <v>0</v>
      </c>
      <c r="BC20" s="74">
        <f>SUMIFS(H$11:H$60,H$11:H$60,1,I$11:I$60,1,J$11:J$60,1,$K$11:$K$60,0)</f>
        <v>0</v>
      </c>
    </row>
    <row r="21" spans="1:55" s="7" customFormat="1" ht="11.25" x14ac:dyDescent="0.25">
      <c r="A21" s="17">
        <v>11</v>
      </c>
      <c r="B21" s="16">
        <v>1</v>
      </c>
      <c r="C21" s="16">
        <v>1</v>
      </c>
      <c r="D21" s="16">
        <v>1</v>
      </c>
      <c r="E21" s="16">
        <v>1</v>
      </c>
      <c r="F21" s="16">
        <v>1</v>
      </c>
      <c r="G21" s="16">
        <v>1</v>
      </c>
      <c r="H21" s="16">
        <v>1</v>
      </c>
      <c r="I21" s="16">
        <v>1</v>
      </c>
      <c r="J21" s="16">
        <v>1</v>
      </c>
      <c r="K21" s="16">
        <v>1</v>
      </c>
      <c r="L21" s="16">
        <v>0.48890499999999998</v>
      </c>
      <c r="M21" s="133" t="str">
        <f t="shared" si="0"/>
        <v>+</v>
      </c>
      <c r="N21" s="15" t="str">
        <f t="shared" si="1"/>
        <v>+</v>
      </c>
      <c r="O21" s="8"/>
      <c r="P21" s="8"/>
      <c r="Q21" s="150" t="str">
        <f>Q12</f>
        <v>B</v>
      </c>
      <c r="R21" s="151"/>
      <c r="S21" s="8"/>
      <c r="T21" s="8"/>
      <c r="U21" s="8"/>
      <c r="V21" s="8"/>
      <c r="W21" s="150" t="str">
        <f>W12</f>
        <v>C</v>
      </c>
      <c r="X21" s="151"/>
      <c r="Y21" s="8"/>
      <c r="Z21" s="8"/>
      <c r="AA21" s="8"/>
      <c r="AB21" s="8"/>
      <c r="AC21" s="150" t="str">
        <f>AC12</f>
        <v>C</v>
      </c>
      <c r="AD21" s="151"/>
      <c r="AE21" s="8"/>
      <c r="AF21" s="8"/>
      <c r="AG21" s="8"/>
      <c r="AH21" s="150" t="str">
        <f>AH12</f>
        <v>REF</v>
      </c>
      <c r="AI21" s="151"/>
      <c r="AJ21" s="8"/>
      <c r="AK21" s="8"/>
      <c r="AL21" s="8"/>
      <c r="AM21" s="8"/>
      <c r="AN21" s="150" t="str">
        <f>AN12</f>
        <v>REF</v>
      </c>
      <c r="AO21" s="151"/>
      <c r="AP21" s="8"/>
      <c r="AQ21" s="8"/>
      <c r="AR21" s="8"/>
      <c r="AS21" s="8"/>
      <c r="AT21" s="150" t="str">
        <f>AT12</f>
        <v>REF</v>
      </c>
      <c r="AU21" s="151"/>
      <c r="AV21" s="8"/>
      <c r="AW21" s="69" t="s">
        <v>43</v>
      </c>
      <c r="AX21" s="8">
        <v>1</v>
      </c>
      <c r="AY21" s="8">
        <v>2</v>
      </c>
      <c r="AZ21" s="8">
        <v>3</v>
      </c>
      <c r="BA21" s="58">
        <f>BA17-BA18</f>
        <v>8</v>
      </c>
      <c r="BB21" s="73">
        <f>BB17-BB18</f>
        <v>5</v>
      </c>
      <c r="BC21" s="57">
        <f>BC17-BC18</f>
        <v>10</v>
      </c>
    </row>
    <row r="22" spans="1:55" s="7" customFormat="1" ht="11.25" x14ac:dyDescent="0.25">
      <c r="A22" s="17">
        <v>12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1</v>
      </c>
      <c r="J22" s="16">
        <v>0</v>
      </c>
      <c r="K22" s="16">
        <v>0</v>
      </c>
      <c r="L22" s="16">
        <v>0.55991800000000003</v>
      </c>
      <c r="M22" s="133" t="str">
        <f t="shared" si="0"/>
        <v>x</v>
      </c>
      <c r="N22" s="15" t="str">
        <f t="shared" si="1"/>
        <v>x</v>
      </c>
      <c r="O22" s="65"/>
      <c r="P22" s="65"/>
      <c r="Q22" s="58" t="s">
        <v>31</v>
      </c>
      <c r="R22" s="57" t="s">
        <v>30</v>
      </c>
      <c r="S22" s="56" t="s">
        <v>29</v>
      </c>
      <c r="T22" s="8"/>
      <c r="U22" s="65"/>
      <c r="V22" s="65"/>
      <c r="W22" s="58" t="s">
        <v>31</v>
      </c>
      <c r="X22" s="57" t="s">
        <v>30</v>
      </c>
      <c r="Y22" s="56" t="s">
        <v>29</v>
      </c>
      <c r="Z22" s="8"/>
      <c r="AA22" s="65"/>
      <c r="AB22" s="65"/>
      <c r="AC22" s="58" t="s">
        <v>31</v>
      </c>
      <c r="AD22" s="57" t="s">
        <v>30</v>
      </c>
      <c r="AE22" s="56" t="s">
        <v>29</v>
      </c>
      <c r="AF22" s="65"/>
      <c r="AG22" s="65"/>
      <c r="AH22" s="58" t="s">
        <v>31</v>
      </c>
      <c r="AI22" s="57" t="s">
        <v>30</v>
      </c>
      <c r="AJ22" s="56" t="s">
        <v>29</v>
      </c>
      <c r="AK22" s="8"/>
      <c r="AL22" s="65"/>
      <c r="AM22" s="65"/>
      <c r="AN22" s="58" t="s">
        <v>31</v>
      </c>
      <c r="AO22" s="57" t="s">
        <v>30</v>
      </c>
      <c r="AP22" s="56" t="s">
        <v>29</v>
      </c>
      <c r="AQ22" s="8"/>
      <c r="AR22" s="65"/>
      <c r="AS22" s="65"/>
      <c r="AT22" s="58" t="s">
        <v>31</v>
      </c>
      <c r="AU22" s="57" t="s">
        <v>30</v>
      </c>
      <c r="AV22" s="56" t="s">
        <v>29</v>
      </c>
      <c r="AW22" s="69" t="s">
        <v>34</v>
      </c>
      <c r="AX22" s="72">
        <f>_xlfn.BETA.INV(1-0.05/2,AX18+1,AX17-AX18)</f>
        <v>0.92829923281671378</v>
      </c>
      <c r="AY22" s="71">
        <f t="shared" ref="AY22:BC22" si="3">_xlfn.BETA.INV(1-0.05/2,AY18+1,AY17-AY18)</f>
        <v>0.96672490641097752</v>
      </c>
      <c r="AZ22" s="70">
        <f t="shared" si="3"/>
        <v>0.89969776252742895</v>
      </c>
      <c r="BA22" s="72">
        <f t="shared" si="3"/>
        <v>0.92829923281671378</v>
      </c>
      <c r="BB22" s="71">
        <f t="shared" si="3"/>
        <v>0.96672490641097752</v>
      </c>
      <c r="BC22" s="70">
        <f t="shared" si="3"/>
        <v>0.89969776252742895</v>
      </c>
    </row>
    <row r="23" spans="1:55" s="7" customFormat="1" ht="11.25" x14ac:dyDescent="0.25">
      <c r="A23" s="17">
        <v>13</v>
      </c>
      <c r="B23" s="16">
        <v>1</v>
      </c>
      <c r="C23" s="16">
        <v>1</v>
      </c>
      <c r="D23" s="16">
        <v>1</v>
      </c>
      <c r="E23" s="16">
        <v>1</v>
      </c>
      <c r="F23" s="16">
        <v>1</v>
      </c>
      <c r="G23" s="16">
        <v>1</v>
      </c>
      <c r="H23" s="16">
        <v>1</v>
      </c>
      <c r="I23" s="16">
        <v>1</v>
      </c>
      <c r="J23" s="16">
        <v>1</v>
      </c>
      <c r="K23" s="16">
        <v>1</v>
      </c>
      <c r="L23" s="16">
        <v>0.54270399999999996</v>
      </c>
      <c r="M23" s="133" t="str">
        <f t="shared" si="0"/>
        <v>+</v>
      </c>
      <c r="N23" s="15" t="str">
        <f t="shared" si="1"/>
        <v>+</v>
      </c>
      <c r="O23" s="190" t="str">
        <f>O14</f>
        <v>A</v>
      </c>
      <c r="P23" s="214" t="s">
        <v>31</v>
      </c>
      <c r="Q23" s="208">
        <f ca="1">Q14/S$18</f>
        <v>0.29333333333333333</v>
      </c>
      <c r="R23" s="210">
        <f ca="1">R14/S$18</f>
        <v>0.04</v>
      </c>
      <c r="S23" s="212">
        <f ca="1">SUM(Q23:R23)</f>
        <v>0.33333333333333331</v>
      </c>
      <c r="T23" s="8"/>
      <c r="U23" s="190" t="str">
        <f>U14</f>
        <v>B</v>
      </c>
      <c r="V23" s="214" t="s">
        <v>31</v>
      </c>
      <c r="W23" s="208">
        <f ca="1">W14/Y$18</f>
        <v>0.28000000000000003</v>
      </c>
      <c r="X23" s="210">
        <f ca="1">X14/Y$18</f>
        <v>3.3333333333333333E-2</v>
      </c>
      <c r="Y23" s="212">
        <f ca="1">SUM(W23:X23)</f>
        <v>0.31333333333333335</v>
      </c>
      <c r="Z23" s="8"/>
      <c r="AA23" s="190" t="str">
        <f>AA14</f>
        <v>A</v>
      </c>
      <c r="AB23" s="214" t="s">
        <v>31</v>
      </c>
      <c r="AC23" s="208">
        <f ca="1">AC14/AE$18</f>
        <v>0.28666666666666668</v>
      </c>
      <c r="AD23" s="210">
        <f ca="1">AD14/AE$18</f>
        <v>4.6666666666666669E-2</v>
      </c>
      <c r="AE23" s="212">
        <f ca="1">SUM(AC23:AD23)</f>
        <v>0.33333333333333337</v>
      </c>
      <c r="AF23" s="190" t="str">
        <f>AF14</f>
        <v>A</v>
      </c>
      <c r="AG23" s="214" t="s">
        <v>31</v>
      </c>
      <c r="AH23" s="208">
        <f ca="1">AH14/AJ$18</f>
        <v>0.3</v>
      </c>
      <c r="AI23" s="210">
        <f ca="1">AI14/AJ$18</f>
        <v>3.3333333333333333E-2</v>
      </c>
      <c r="AJ23" s="212">
        <f ca="1">SUM(AH23:AI23)</f>
        <v>0.33333333333333331</v>
      </c>
      <c r="AK23" s="8"/>
      <c r="AL23" s="190" t="str">
        <f>AL14</f>
        <v>B</v>
      </c>
      <c r="AM23" s="214" t="s">
        <v>31</v>
      </c>
      <c r="AN23" s="208">
        <f ca="1">AN14/AP$18</f>
        <v>0.3</v>
      </c>
      <c r="AO23" s="210">
        <f ca="1">AO14/AP$18</f>
        <v>1.3333333333333334E-2</v>
      </c>
      <c r="AP23" s="212">
        <f ca="1">SUM(AN23:AO23)</f>
        <v>0.3133333333333333</v>
      </c>
      <c r="AQ23" s="8"/>
      <c r="AR23" s="190" t="str">
        <f>AR14</f>
        <v>C</v>
      </c>
      <c r="AS23" s="214" t="s">
        <v>31</v>
      </c>
      <c r="AT23" s="208">
        <f ca="1">AT14/AV$18</f>
        <v>0.28000000000000003</v>
      </c>
      <c r="AU23" s="210">
        <f ca="1">AU14/AV$18</f>
        <v>0.06</v>
      </c>
      <c r="AV23" s="212">
        <f ca="1">SUM(AT23:AU23)</f>
        <v>0.34</v>
      </c>
      <c r="AW23" s="64" t="s">
        <v>33</v>
      </c>
      <c r="AX23" s="115">
        <f t="shared" ref="AX23:BC23" si="4">AX18/AX17</f>
        <v>0.84</v>
      </c>
      <c r="AY23" s="116">
        <f t="shared" si="4"/>
        <v>0.9</v>
      </c>
      <c r="AZ23" s="117">
        <f t="shared" si="4"/>
        <v>0.8</v>
      </c>
      <c r="BA23" s="115">
        <f t="shared" si="4"/>
        <v>0.84</v>
      </c>
      <c r="BB23" s="116">
        <f t="shared" si="4"/>
        <v>0.9</v>
      </c>
      <c r="BC23" s="117">
        <f t="shared" si="4"/>
        <v>0.8</v>
      </c>
    </row>
    <row r="24" spans="1:55" s="7" customFormat="1" ht="11.25" x14ac:dyDescent="0.25">
      <c r="A24" s="17">
        <v>14</v>
      </c>
      <c r="B24" s="16">
        <v>1</v>
      </c>
      <c r="C24" s="16">
        <v>1</v>
      </c>
      <c r="D24" s="16">
        <v>0</v>
      </c>
      <c r="E24" s="16">
        <v>1</v>
      </c>
      <c r="F24" s="16">
        <v>1</v>
      </c>
      <c r="G24" s="16">
        <v>1</v>
      </c>
      <c r="H24" s="16">
        <v>1</v>
      </c>
      <c r="I24" s="16">
        <v>0</v>
      </c>
      <c r="J24" s="16">
        <v>0</v>
      </c>
      <c r="K24" s="16">
        <v>1</v>
      </c>
      <c r="L24" s="16">
        <v>0.45451799999999998</v>
      </c>
      <c r="M24" s="133" t="str">
        <f t="shared" si="0"/>
        <v>x</v>
      </c>
      <c r="N24" s="15" t="str">
        <f t="shared" si="1"/>
        <v>x</v>
      </c>
      <c r="O24" s="191"/>
      <c r="P24" s="215"/>
      <c r="Q24" s="209"/>
      <c r="R24" s="211"/>
      <c r="S24" s="213"/>
      <c r="T24" s="8"/>
      <c r="U24" s="191"/>
      <c r="V24" s="215"/>
      <c r="W24" s="209"/>
      <c r="X24" s="211"/>
      <c r="Y24" s="213"/>
      <c r="Z24" s="8"/>
      <c r="AA24" s="191"/>
      <c r="AB24" s="215"/>
      <c r="AC24" s="209"/>
      <c r="AD24" s="211"/>
      <c r="AE24" s="213"/>
      <c r="AF24" s="191"/>
      <c r="AG24" s="215"/>
      <c r="AH24" s="209"/>
      <c r="AI24" s="211"/>
      <c r="AJ24" s="213"/>
      <c r="AK24" s="8"/>
      <c r="AL24" s="191"/>
      <c r="AM24" s="215"/>
      <c r="AN24" s="209"/>
      <c r="AO24" s="211"/>
      <c r="AP24" s="213"/>
      <c r="AQ24" s="8"/>
      <c r="AR24" s="191"/>
      <c r="AS24" s="215"/>
      <c r="AT24" s="209"/>
      <c r="AU24" s="211"/>
      <c r="AV24" s="213"/>
      <c r="AW24" s="69" t="s">
        <v>32</v>
      </c>
      <c r="AX24" s="68">
        <f t="shared" ref="AX24:BC24" si="5">_xlfn.BETA.INV(0.05/2,AX18,AX17-AX18+1)</f>
        <v>0.70887369340488926</v>
      </c>
      <c r="AY24" s="67">
        <f t="shared" si="5"/>
        <v>0.78186463356579783</v>
      </c>
      <c r="AZ24" s="66">
        <f t="shared" si="5"/>
        <v>0.66281689161651225</v>
      </c>
      <c r="BA24" s="68">
        <f t="shared" si="5"/>
        <v>0.70887369340488926</v>
      </c>
      <c r="BB24" s="67">
        <f t="shared" si="5"/>
        <v>0.78186463356579783</v>
      </c>
      <c r="BC24" s="66">
        <f t="shared" si="5"/>
        <v>0.66281689161651225</v>
      </c>
    </row>
    <row r="25" spans="1:55" s="7" customFormat="1" ht="11.25" x14ac:dyDescent="0.25">
      <c r="A25" s="17">
        <v>15</v>
      </c>
      <c r="B25" s="16">
        <v>1</v>
      </c>
      <c r="C25" s="16">
        <v>1</v>
      </c>
      <c r="D25" s="16">
        <v>1</v>
      </c>
      <c r="E25" s="16">
        <v>1</v>
      </c>
      <c r="F25" s="16">
        <v>1</v>
      </c>
      <c r="G25" s="16">
        <v>1</v>
      </c>
      <c r="H25" s="16">
        <v>1</v>
      </c>
      <c r="I25" s="16">
        <v>1</v>
      </c>
      <c r="J25" s="16">
        <v>1</v>
      </c>
      <c r="K25" s="16">
        <v>1</v>
      </c>
      <c r="L25" s="16">
        <v>0.51737699999999998</v>
      </c>
      <c r="M25" s="133" t="str">
        <f t="shared" si="0"/>
        <v>+</v>
      </c>
      <c r="N25" s="15" t="str">
        <f t="shared" si="1"/>
        <v>+</v>
      </c>
      <c r="O25" s="191"/>
      <c r="P25" s="220" t="s">
        <v>30</v>
      </c>
      <c r="Q25" s="222">
        <f ca="1">Q16/S$18</f>
        <v>0.02</v>
      </c>
      <c r="R25" s="218">
        <f ca="1">R16/S$18</f>
        <v>0.64666666666666661</v>
      </c>
      <c r="S25" s="216">
        <f ca="1">SUM(Q25:R25)</f>
        <v>0.66666666666666663</v>
      </c>
      <c r="T25" s="8"/>
      <c r="U25" s="191"/>
      <c r="V25" s="220" t="s">
        <v>30</v>
      </c>
      <c r="W25" s="222">
        <f ca="1">W16/Y$18</f>
        <v>0.06</v>
      </c>
      <c r="X25" s="218">
        <f ca="1">X16/Y$18</f>
        <v>0.62666666666666671</v>
      </c>
      <c r="Y25" s="216">
        <f ca="1">SUM(W25:X25)</f>
        <v>0.68666666666666676</v>
      </c>
      <c r="Z25" s="8"/>
      <c r="AA25" s="191"/>
      <c r="AB25" s="220" t="s">
        <v>30</v>
      </c>
      <c r="AC25" s="222">
        <f ca="1">AC16/AE$18</f>
        <v>5.3333333333333337E-2</v>
      </c>
      <c r="AD25" s="218">
        <f ca="1">AD16/AE$18</f>
        <v>0.61333333333333329</v>
      </c>
      <c r="AE25" s="216">
        <f ca="1">SUM(AC25:AD25)</f>
        <v>0.66666666666666663</v>
      </c>
      <c r="AF25" s="191"/>
      <c r="AG25" s="220" t="s">
        <v>30</v>
      </c>
      <c r="AH25" s="222">
        <f ca="1">AH16/AJ$18</f>
        <v>0.02</v>
      </c>
      <c r="AI25" s="218">
        <f ca="1">AI16/AJ$18</f>
        <v>0.64666666666666661</v>
      </c>
      <c r="AJ25" s="216">
        <f ca="1">SUM(AH25:AI25)</f>
        <v>0.66666666666666663</v>
      </c>
      <c r="AK25" s="8"/>
      <c r="AL25" s="191"/>
      <c r="AM25" s="220" t="s">
        <v>30</v>
      </c>
      <c r="AN25" s="222">
        <f ca="1">AN16/AP$18</f>
        <v>0.02</v>
      </c>
      <c r="AO25" s="218">
        <f ca="1">AO16/AP$18</f>
        <v>0.66666666666666663</v>
      </c>
      <c r="AP25" s="216">
        <f ca="1">SUM(AN25:AO25)</f>
        <v>0.68666666666666665</v>
      </c>
      <c r="AQ25" s="8"/>
      <c r="AR25" s="191"/>
      <c r="AS25" s="220" t="s">
        <v>30</v>
      </c>
      <c r="AT25" s="222">
        <f ca="1">AT16/AV$18</f>
        <v>0.04</v>
      </c>
      <c r="AU25" s="218">
        <f ca="1">AU16/AV$18</f>
        <v>0.62</v>
      </c>
      <c r="AV25" s="216">
        <f ca="1">SUM(AT25:AU25)</f>
        <v>0.66</v>
      </c>
      <c r="AW25" s="64"/>
      <c r="AX25" s="113"/>
      <c r="AY25" s="113"/>
      <c r="AZ25" s="113"/>
      <c r="BA25" s="63"/>
      <c r="BB25" s="63"/>
      <c r="BC25" s="54"/>
    </row>
    <row r="26" spans="1:55" s="7" customFormat="1" ht="11.25" x14ac:dyDescent="0.25">
      <c r="A26" s="17">
        <v>16</v>
      </c>
      <c r="B26" s="16">
        <v>1</v>
      </c>
      <c r="C26" s="16">
        <v>1</v>
      </c>
      <c r="D26" s="16">
        <v>1</v>
      </c>
      <c r="E26" s="16">
        <v>1</v>
      </c>
      <c r="F26" s="16">
        <v>1</v>
      </c>
      <c r="G26" s="16">
        <v>1</v>
      </c>
      <c r="H26" s="16">
        <v>1</v>
      </c>
      <c r="I26" s="16">
        <v>1</v>
      </c>
      <c r="J26" s="16">
        <v>1</v>
      </c>
      <c r="K26" s="16">
        <v>1</v>
      </c>
      <c r="L26" s="16">
        <v>0.53193900000000005</v>
      </c>
      <c r="M26" s="133" t="str">
        <f t="shared" si="0"/>
        <v>+</v>
      </c>
      <c r="N26" s="15" t="str">
        <f t="shared" si="1"/>
        <v>+</v>
      </c>
      <c r="O26" s="182"/>
      <c r="P26" s="221"/>
      <c r="Q26" s="223"/>
      <c r="R26" s="219"/>
      <c r="S26" s="217"/>
      <c r="T26" s="8"/>
      <c r="U26" s="182"/>
      <c r="V26" s="221"/>
      <c r="W26" s="223"/>
      <c r="X26" s="219"/>
      <c r="Y26" s="217"/>
      <c r="Z26" s="8"/>
      <c r="AA26" s="182"/>
      <c r="AB26" s="221"/>
      <c r="AC26" s="223"/>
      <c r="AD26" s="219"/>
      <c r="AE26" s="217"/>
      <c r="AF26" s="182"/>
      <c r="AG26" s="221"/>
      <c r="AH26" s="223"/>
      <c r="AI26" s="219"/>
      <c r="AJ26" s="217"/>
      <c r="AK26" s="8"/>
      <c r="AL26" s="182"/>
      <c r="AM26" s="221"/>
      <c r="AN26" s="223"/>
      <c r="AO26" s="219"/>
      <c r="AP26" s="217"/>
      <c r="AQ26" s="8"/>
      <c r="AR26" s="182"/>
      <c r="AS26" s="221"/>
      <c r="AT26" s="223"/>
      <c r="AU26" s="219"/>
      <c r="AV26" s="217"/>
      <c r="AW26" s="186" t="s">
        <v>77</v>
      </c>
      <c r="AX26" s="186"/>
      <c r="AY26" s="186"/>
      <c r="AZ26" s="186"/>
      <c r="BA26" s="186"/>
      <c r="BB26" s="186"/>
      <c r="BC26" s="186"/>
    </row>
    <row r="27" spans="1:55" s="7" customFormat="1" ht="11.25" x14ac:dyDescent="0.25">
      <c r="A27" s="17">
        <v>17</v>
      </c>
      <c r="B27" s="16">
        <v>1</v>
      </c>
      <c r="C27" s="16">
        <v>1</v>
      </c>
      <c r="D27" s="16">
        <v>1</v>
      </c>
      <c r="E27" s="16">
        <v>1</v>
      </c>
      <c r="F27" s="16">
        <v>1</v>
      </c>
      <c r="G27" s="16">
        <v>1</v>
      </c>
      <c r="H27" s="16">
        <v>1</v>
      </c>
      <c r="I27" s="16">
        <v>1</v>
      </c>
      <c r="J27" s="16">
        <v>1</v>
      </c>
      <c r="K27" s="16">
        <v>1</v>
      </c>
      <c r="L27" s="16">
        <v>0.51969399999999999</v>
      </c>
      <c r="M27" s="133" t="str">
        <f t="shared" si="0"/>
        <v>+</v>
      </c>
      <c r="N27" s="15" t="str">
        <f t="shared" si="1"/>
        <v>+</v>
      </c>
      <c r="O27" s="206" t="s">
        <v>29</v>
      </c>
      <c r="P27" s="207"/>
      <c r="Q27" s="53">
        <f ca="1">SUM(Q23:Q25)</f>
        <v>0.31333333333333335</v>
      </c>
      <c r="R27" s="52">
        <f ca="1">SUM(R23:R25)</f>
        <v>0.68666666666666665</v>
      </c>
      <c r="S27" s="51">
        <f ca="1">SUM(Q27:R27)</f>
        <v>1</v>
      </c>
      <c r="T27" s="8"/>
      <c r="U27" s="206" t="s">
        <v>29</v>
      </c>
      <c r="V27" s="207"/>
      <c r="W27" s="53">
        <f ca="1">SUM(W23:W25)</f>
        <v>0.34</v>
      </c>
      <c r="X27" s="52">
        <f ca="1">SUM(X23:X25)</f>
        <v>0.66</v>
      </c>
      <c r="Y27" s="51">
        <f ca="1">SUM(W27:X27)</f>
        <v>1</v>
      </c>
      <c r="Z27" s="8"/>
      <c r="AA27" s="206" t="s">
        <v>29</v>
      </c>
      <c r="AB27" s="207"/>
      <c r="AC27" s="53">
        <f ca="1">SUM(AC23:AC25)</f>
        <v>0.34</v>
      </c>
      <c r="AD27" s="52">
        <f ca="1">SUM(AD23:AD25)</f>
        <v>0.65999999999999992</v>
      </c>
      <c r="AE27" s="51">
        <f ca="1">SUM(AC27:AD27)</f>
        <v>1</v>
      </c>
      <c r="AF27" s="206" t="s">
        <v>29</v>
      </c>
      <c r="AG27" s="207"/>
      <c r="AH27" s="53">
        <f ca="1">SUM(AH23:AH25)</f>
        <v>0.32</v>
      </c>
      <c r="AI27" s="52">
        <f ca="1">SUM(AI23:AI25)</f>
        <v>0.67999999999999994</v>
      </c>
      <c r="AJ27" s="51">
        <f ca="1">SUM(AH27:AI27)</f>
        <v>1</v>
      </c>
      <c r="AK27" s="8"/>
      <c r="AL27" s="206" t="s">
        <v>29</v>
      </c>
      <c r="AM27" s="207"/>
      <c r="AN27" s="53">
        <f ca="1">SUM(AN23:AN25)</f>
        <v>0.32</v>
      </c>
      <c r="AO27" s="52">
        <f ca="1">SUM(AO23:AO25)</f>
        <v>0.67999999999999994</v>
      </c>
      <c r="AP27" s="51">
        <f ca="1">SUM(AN27:AO27)</f>
        <v>1</v>
      </c>
      <c r="AQ27" s="8"/>
      <c r="AR27" s="206" t="s">
        <v>29</v>
      </c>
      <c r="AS27" s="207"/>
      <c r="AT27" s="53">
        <f ca="1">SUM(AT23:AT25)</f>
        <v>0.32</v>
      </c>
      <c r="AU27" s="52">
        <f ca="1">SUM(AU23:AU25)</f>
        <v>0.67999999999999994</v>
      </c>
      <c r="AV27" s="51">
        <f ca="1">SUM(AT27:AU27)</f>
        <v>1</v>
      </c>
      <c r="AW27" s="186" t="s">
        <v>78</v>
      </c>
      <c r="AX27" s="186"/>
      <c r="AY27" s="186"/>
      <c r="AZ27" s="186"/>
      <c r="BA27" s="186"/>
      <c r="BB27" s="186"/>
      <c r="BC27" s="186"/>
    </row>
    <row r="28" spans="1:55" s="7" customFormat="1" ht="11.25" x14ac:dyDescent="0.25">
      <c r="A28" s="17">
        <v>18</v>
      </c>
      <c r="B28" s="16">
        <v>1</v>
      </c>
      <c r="C28" s="16">
        <v>1</v>
      </c>
      <c r="D28" s="16">
        <v>1</v>
      </c>
      <c r="E28" s="16">
        <v>1</v>
      </c>
      <c r="F28" s="16">
        <v>1</v>
      </c>
      <c r="G28" s="16">
        <v>1</v>
      </c>
      <c r="H28" s="16">
        <v>1</v>
      </c>
      <c r="I28" s="16">
        <v>1</v>
      </c>
      <c r="J28" s="16">
        <v>1</v>
      </c>
      <c r="K28" s="16">
        <v>1</v>
      </c>
      <c r="L28" s="16">
        <v>0.48416700000000001</v>
      </c>
      <c r="M28" s="133" t="str">
        <f t="shared" si="0"/>
        <v>+</v>
      </c>
      <c r="N28" s="15" t="str">
        <f t="shared" si="1"/>
        <v>+</v>
      </c>
      <c r="T28" s="8"/>
      <c r="Z28" s="8"/>
      <c r="AF28" s="5"/>
      <c r="AG28" s="5"/>
      <c r="AH28" s="5"/>
      <c r="AI28" s="5"/>
      <c r="AJ28" s="5"/>
      <c r="AK28" s="27"/>
      <c r="AL28" s="5"/>
      <c r="AM28" s="5"/>
      <c r="AN28" s="5"/>
      <c r="AO28" s="5"/>
      <c r="AP28" s="5"/>
      <c r="AQ28" s="27"/>
      <c r="AR28" s="5"/>
      <c r="AS28" s="5"/>
      <c r="AT28" s="5"/>
      <c r="AU28" s="5"/>
      <c r="AV28" s="5"/>
      <c r="AW28" s="50"/>
      <c r="AX28" s="54"/>
      <c r="AY28" s="54"/>
      <c r="AZ28" s="54"/>
      <c r="BA28" s="54"/>
      <c r="BB28" s="54"/>
      <c r="BC28" s="54"/>
    </row>
    <row r="29" spans="1:55" s="7" customFormat="1" ht="11.25" x14ac:dyDescent="0.25">
      <c r="A29" s="17">
        <v>19</v>
      </c>
      <c r="B29" s="16">
        <v>1</v>
      </c>
      <c r="C29" s="16">
        <v>1</v>
      </c>
      <c r="D29" s="16">
        <v>1</v>
      </c>
      <c r="E29" s="16">
        <v>1</v>
      </c>
      <c r="F29" s="16">
        <v>1</v>
      </c>
      <c r="G29" s="16">
        <v>1</v>
      </c>
      <c r="H29" s="16">
        <v>1</v>
      </c>
      <c r="I29" s="16">
        <v>1</v>
      </c>
      <c r="J29" s="16">
        <v>1</v>
      </c>
      <c r="K29" s="16">
        <v>1</v>
      </c>
      <c r="L29" s="16">
        <v>0.52049599999999996</v>
      </c>
      <c r="M29" s="133" t="str">
        <f t="shared" si="0"/>
        <v>+</v>
      </c>
      <c r="N29" s="15" t="str">
        <f t="shared" si="1"/>
        <v>+</v>
      </c>
      <c r="O29" s="195" t="s">
        <v>35</v>
      </c>
      <c r="P29" s="195"/>
      <c r="Q29" s="195"/>
      <c r="R29" s="195"/>
      <c r="S29" s="195"/>
      <c r="T29" s="8"/>
      <c r="U29" s="195" t="s">
        <v>35</v>
      </c>
      <c r="V29" s="195"/>
      <c r="W29" s="195"/>
      <c r="X29" s="195"/>
      <c r="Y29" s="195"/>
      <c r="Z29" s="8"/>
      <c r="AA29" s="195" t="s">
        <v>35</v>
      </c>
      <c r="AB29" s="195"/>
      <c r="AC29" s="195"/>
      <c r="AD29" s="195"/>
      <c r="AE29" s="195"/>
      <c r="AF29" s="195" t="s">
        <v>35</v>
      </c>
      <c r="AG29" s="195"/>
      <c r="AH29" s="195"/>
      <c r="AI29" s="5"/>
      <c r="AJ29" s="5"/>
      <c r="AK29" s="8"/>
      <c r="AL29" s="195" t="s">
        <v>35</v>
      </c>
      <c r="AM29" s="195"/>
      <c r="AN29" s="195"/>
      <c r="AO29" s="5"/>
      <c r="AP29" s="5"/>
      <c r="AQ29" s="8"/>
      <c r="AR29" s="195" t="s">
        <v>35</v>
      </c>
      <c r="AS29" s="195"/>
      <c r="AT29" s="195"/>
      <c r="AU29" s="5"/>
      <c r="AV29" s="5"/>
      <c r="AW29" s="50"/>
      <c r="AX29" s="54"/>
      <c r="AY29" s="54"/>
      <c r="AZ29" s="54"/>
      <c r="BA29" s="54"/>
      <c r="BB29" s="54"/>
      <c r="BC29" s="54"/>
    </row>
    <row r="30" spans="1:55" s="7" customFormat="1" x14ac:dyDescent="0.25">
      <c r="A30" s="17">
        <v>20</v>
      </c>
      <c r="B30" s="16">
        <v>1</v>
      </c>
      <c r="C30" s="16">
        <v>1</v>
      </c>
      <c r="D30" s="16">
        <v>1</v>
      </c>
      <c r="E30" s="16">
        <v>1</v>
      </c>
      <c r="F30" s="16">
        <v>1</v>
      </c>
      <c r="G30" s="16">
        <v>1</v>
      </c>
      <c r="H30" s="16">
        <v>1</v>
      </c>
      <c r="I30" s="16">
        <v>1</v>
      </c>
      <c r="J30" s="16">
        <v>1</v>
      </c>
      <c r="K30" s="16">
        <v>1</v>
      </c>
      <c r="L30" s="16">
        <v>0.47723599999999999</v>
      </c>
      <c r="M30" s="133" t="str">
        <f t="shared" si="0"/>
        <v>+</v>
      </c>
      <c r="N30" s="15" t="str">
        <f t="shared" si="1"/>
        <v>+</v>
      </c>
      <c r="Q30" s="150" t="str">
        <f>Q12</f>
        <v>B</v>
      </c>
      <c r="R30" s="151"/>
      <c r="T30" s="59"/>
      <c r="W30" s="150" t="str">
        <f>W12</f>
        <v>C</v>
      </c>
      <c r="X30" s="151"/>
      <c r="Z30" s="8"/>
      <c r="AC30" s="150" t="str">
        <f>AC12</f>
        <v>C</v>
      </c>
      <c r="AD30" s="151"/>
      <c r="AH30" s="150" t="str">
        <f>AH12</f>
        <v>REF</v>
      </c>
      <c r="AI30" s="151"/>
      <c r="AK30" s="59"/>
      <c r="AN30" s="150" t="str">
        <f>AN12</f>
        <v>REF</v>
      </c>
      <c r="AO30" s="151"/>
      <c r="AQ30" s="8"/>
      <c r="AT30" s="150" t="str">
        <f>AT12</f>
        <v>REF</v>
      </c>
      <c r="AU30" s="151"/>
      <c r="AW30" s="50"/>
      <c r="AX30" s="158" t="s">
        <v>41</v>
      </c>
      <c r="AY30" s="159"/>
      <c r="AZ30" s="160"/>
      <c r="BA30" s="158" t="s">
        <v>40</v>
      </c>
      <c r="BB30" s="159"/>
      <c r="BC30" s="160"/>
    </row>
    <row r="31" spans="1:55" s="7" customFormat="1" ht="11.25" x14ac:dyDescent="0.25">
      <c r="A31" s="17">
        <v>21</v>
      </c>
      <c r="B31" s="16">
        <v>1</v>
      </c>
      <c r="C31" s="16">
        <v>1</v>
      </c>
      <c r="D31" s="16">
        <v>0</v>
      </c>
      <c r="E31" s="16">
        <v>1</v>
      </c>
      <c r="F31" s="16">
        <v>0</v>
      </c>
      <c r="G31" s="16">
        <v>1</v>
      </c>
      <c r="H31" s="16">
        <v>0</v>
      </c>
      <c r="I31" s="16">
        <v>1</v>
      </c>
      <c r="J31" s="16">
        <v>0</v>
      </c>
      <c r="K31" s="16">
        <v>1</v>
      </c>
      <c r="L31" s="16">
        <v>0.45230999999999999</v>
      </c>
      <c r="M31" s="133" t="str">
        <f t="shared" si="0"/>
        <v>x</v>
      </c>
      <c r="N31" s="15" t="str">
        <f t="shared" si="1"/>
        <v>x</v>
      </c>
      <c r="Q31" s="58" t="s">
        <v>31</v>
      </c>
      <c r="R31" s="57" t="s">
        <v>30</v>
      </c>
      <c r="S31" s="56" t="s">
        <v>29</v>
      </c>
      <c r="T31" s="8"/>
      <c r="W31" s="58" t="s">
        <v>31</v>
      </c>
      <c r="X31" s="57" t="s">
        <v>30</v>
      </c>
      <c r="Y31" s="56" t="s">
        <v>29</v>
      </c>
      <c r="Z31" s="8"/>
      <c r="AC31" s="58" t="s">
        <v>31</v>
      </c>
      <c r="AD31" s="57" t="s">
        <v>30</v>
      </c>
      <c r="AE31" s="56" t="s">
        <v>29</v>
      </c>
      <c r="AH31" s="58" t="s">
        <v>31</v>
      </c>
      <c r="AI31" s="57" t="s">
        <v>30</v>
      </c>
      <c r="AJ31" s="56" t="s">
        <v>29</v>
      </c>
      <c r="AK31" s="8"/>
      <c r="AN31" s="58" t="s">
        <v>31</v>
      </c>
      <c r="AO31" s="57" t="s">
        <v>30</v>
      </c>
      <c r="AP31" s="56" t="s">
        <v>29</v>
      </c>
      <c r="AQ31" s="8"/>
      <c r="AT31" s="58" t="s">
        <v>31</v>
      </c>
      <c r="AU31" s="57" t="s">
        <v>30</v>
      </c>
      <c r="AV31" s="56" t="s">
        <v>29</v>
      </c>
      <c r="AW31" s="50"/>
      <c r="AX31" s="152" t="s">
        <v>39</v>
      </c>
      <c r="AY31" s="153"/>
      <c r="AZ31" s="154"/>
      <c r="BA31" s="152" t="s">
        <v>38</v>
      </c>
      <c r="BB31" s="153"/>
      <c r="BC31" s="154"/>
    </row>
    <row r="32" spans="1:55" s="7" customFormat="1" ht="11.25" x14ac:dyDescent="0.25">
      <c r="A32" s="17">
        <v>22</v>
      </c>
      <c r="B32" s="16">
        <v>0</v>
      </c>
      <c r="C32" s="16">
        <v>0</v>
      </c>
      <c r="D32" s="16">
        <v>1</v>
      </c>
      <c r="E32" s="16">
        <v>0</v>
      </c>
      <c r="F32" s="16">
        <v>1</v>
      </c>
      <c r="G32" s="16">
        <v>0</v>
      </c>
      <c r="H32" s="16">
        <v>1</v>
      </c>
      <c r="I32" s="16">
        <v>1</v>
      </c>
      <c r="J32" s="16">
        <v>0</v>
      </c>
      <c r="K32" s="16">
        <v>0</v>
      </c>
      <c r="L32" s="16">
        <v>0.54560399999999998</v>
      </c>
      <c r="M32" s="133" t="str">
        <f t="shared" si="0"/>
        <v>x</v>
      </c>
      <c r="N32" s="15" t="str">
        <f t="shared" si="1"/>
        <v>x</v>
      </c>
      <c r="O32" s="190" t="str">
        <f>O14</f>
        <v>A</v>
      </c>
      <c r="P32" s="214" t="s">
        <v>31</v>
      </c>
      <c r="Q32" s="208">
        <f>Q36*S32</f>
        <v>0.10444444444444445</v>
      </c>
      <c r="R32" s="210">
        <f>R36*S32</f>
        <v>0.22888888888888886</v>
      </c>
      <c r="S32" s="212">
        <f>S14/S18</f>
        <v>0.33333333333333331</v>
      </c>
      <c r="T32" s="8"/>
      <c r="U32" s="190" t="str">
        <f>U14</f>
        <v>B</v>
      </c>
      <c r="V32" s="214" t="s">
        <v>31</v>
      </c>
      <c r="W32" s="208">
        <f>W36*Y32</f>
        <v>0.10653333333333334</v>
      </c>
      <c r="X32" s="210">
        <f>X36*Y32</f>
        <v>0.20680000000000001</v>
      </c>
      <c r="Y32" s="212">
        <f>Y14/Y18</f>
        <v>0.31333333333333335</v>
      </c>
      <c r="Z32" s="8"/>
      <c r="AA32" s="190" t="str">
        <f>AA14</f>
        <v>A</v>
      </c>
      <c r="AB32" s="214" t="s">
        <v>31</v>
      </c>
      <c r="AC32" s="208">
        <f>AC36*AE32</f>
        <v>0.11333333333333334</v>
      </c>
      <c r="AD32" s="210">
        <f>AD36*AE32</f>
        <v>0.22</v>
      </c>
      <c r="AE32" s="212">
        <f>AE14/AE18</f>
        <v>0.33333333333333331</v>
      </c>
      <c r="AF32" s="190" t="str">
        <f>AF14</f>
        <v>A</v>
      </c>
      <c r="AG32" s="214" t="s">
        <v>31</v>
      </c>
      <c r="AH32" s="208">
        <f>AH36*AJ32</f>
        <v>0.10666666666666666</v>
      </c>
      <c r="AI32" s="210">
        <f>AI36*AJ32</f>
        <v>0.22666666666666668</v>
      </c>
      <c r="AJ32" s="212">
        <f>AJ14/AJ18</f>
        <v>0.33333333333333331</v>
      </c>
      <c r="AK32" s="8"/>
      <c r="AL32" s="190" t="str">
        <f>AL14</f>
        <v>B</v>
      </c>
      <c r="AM32" s="214" t="s">
        <v>31</v>
      </c>
      <c r="AN32" s="208">
        <f>AN36*AP32</f>
        <v>0.10026666666666667</v>
      </c>
      <c r="AO32" s="210">
        <f>AO36*AP32</f>
        <v>0.21306666666666668</v>
      </c>
      <c r="AP32" s="212">
        <f>AP14/AP18</f>
        <v>0.31333333333333335</v>
      </c>
      <c r="AQ32" s="8"/>
      <c r="AR32" s="190" t="str">
        <f>AR14</f>
        <v>C</v>
      </c>
      <c r="AS32" s="214" t="s">
        <v>31</v>
      </c>
      <c r="AT32" s="208">
        <f>AT36*AV32</f>
        <v>0.10880000000000001</v>
      </c>
      <c r="AU32" s="210">
        <f>AU36*AV32</f>
        <v>0.23120000000000004</v>
      </c>
      <c r="AV32" s="212">
        <f>AV14/AV18</f>
        <v>0.34</v>
      </c>
      <c r="AW32" s="44"/>
      <c r="AX32" s="155"/>
      <c r="AY32" s="156"/>
      <c r="AZ32" s="157"/>
      <c r="BA32" s="155"/>
      <c r="BB32" s="156"/>
      <c r="BC32" s="157"/>
    </row>
    <row r="33" spans="1:55" s="7" customFormat="1" ht="11.25" x14ac:dyDescent="0.25">
      <c r="A33" s="17">
        <v>23</v>
      </c>
      <c r="B33" s="16">
        <v>1</v>
      </c>
      <c r="C33" s="16">
        <v>1</v>
      </c>
      <c r="D33" s="16">
        <v>1</v>
      </c>
      <c r="E33" s="16">
        <v>1</v>
      </c>
      <c r="F33" s="16">
        <v>1</v>
      </c>
      <c r="G33" s="16">
        <v>1</v>
      </c>
      <c r="H33" s="16">
        <v>1</v>
      </c>
      <c r="I33" s="16">
        <v>1</v>
      </c>
      <c r="J33" s="16">
        <v>1</v>
      </c>
      <c r="K33" s="16">
        <v>1</v>
      </c>
      <c r="L33" s="16">
        <v>0.52906500000000001</v>
      </c>
      <c r="M33" s="133" t="str">
        <f t="shared" si="0"/>
        <v>+</v>
      </c>
      <c r="N33" s="15" t="str">
        <f t="shared" si="1"/>
        <v>+</v>
      </c>
      <c r="O33" s="191"/>
      <c r="P33" s="215"/>
      <c r="Q33" s="209"/>
      <c r="R33" s="211"/>
      <c r="S33" s="213"/>
      <c r="T33" s="8"/>
      <c r="U33" s="191"/>
      <c r="V33" s="215"/>
      <c r="W33" s="209"/>
      <c r="X33" s="211"/>
      <c r="Y33" s="213"/>
      <c r="Z33" s="8"/>
      <c r="AA33" s="191"/>
      <c r="AB33" s="215"/>
      <c r="AC33" s="209"/>
      <c r="AD33" s="211"/>
      <c r="AE33" s="213"/>
      <c r="AF33" s="191"/>
      <c r="AG33" s="215"/>
      <c r="AH33" s="209"/>
      <c r="AI33" s="211"/>
      <c r="AJ33" s="213"/>
      <c r="AK33" s="8"/>
      <c r="AL33" s="191"/>
      <c r="AM33" s="215"/>
      <c r="AN33" s="209"/>
      <c r="AO33" s="211"/>
      <c r="AP33" s="213"/>
      <c r="AQ33" s="8"/>
      <c r="AR33" s="191"/>
      <c r="AS33" s="215"/>
      <c r="AT33" s="209"/>
      <c r="AU33" s="211"/>
      <c r="AV33" s="213"/>
      <c r="AW33" s="44" t="s">
        <v>37</v>
      </c>
      <c r="AY33" s="62">
        <f>n_Parts</f>
        <v>50</v>
      </c>
      <c r="BB33" s="62">
        <f>n_Parts</f>
        <v>50</v>
      </c>
    </row>
    <row r="34" spans="1:55" s="7" customFormat="1" ht="11.25" x14ac:dyDescent="0.25">
      <c r="A34" s="17">
        <v>24</v>
      </c>
      <c r="B34" s="16">
        <v>1</v>
      </c>
      <c r="C34" s="16">
        <v>1</v>
      </c>
      <c r="D34" s="16">
        <v>1</v>
      </c>
      <c r="E34" s="16">
        <v>1</v>
      </c>
      <c r="F34" s="16">
        <v>1</v>
      </c>
      <c r="G34" s="16">
        <v>1</v>
      </c>
      <c r="H34" s="16">
        <v>1</v>
      </c>
      <c r="I34" s="16">
        <v>1</v>
      </c>
      <c r="J34" s="16">
        <v>1</v>
      </c>
      <c r="K34" s="16">
        <v>1</v>
      </c>
      <c r="L34" s="16">
        <v>0.51419199999999998</v>
      </c>
      <c r="M34" s="133" t="str">
        <f t="shared" si="0"/>
        <v>+</v>
      </c>
      <c r="N34" s="15" t="str">
        <f t="shared" si="1"/>
        <v>+</v>
      </c>
      <c r="O34" s="191"/>
      <c r="P34" s="220" t="s">
        <v>30</v>
      </c>
      <c r="Q34" s="222">
        <f>Q36*S34</f>
        <v>0.2088888888888889</v>
      </c>
      <c r="R34" s="218">
        <f>R36*S34</f>
        <v>0.45777777777777773</v>
      </c>
      <c r="S34" s="216">
        <f>S16/S18</f>
        <v>0.66666666666666663</v>
      </c>
      <c r="T34" s="8"/>
      <c r="U34" s="191"/>
      <c r="V34" s="220" t="s">
        <v>30</v>
      </c>
      <c r="W34" s="222">
        <f>W36*Y34</f>
        <v>0.23346666666666668</v>
      </c>
      <c r="X34" s="218">
        <f>X36*Y34</f>
        <v>0.45319999999999999</v>
      </c>
      <c r="Y34" s="216">
        <f>Y16/Y18</f>
        <v>0.68666666666666665</v>
      </c>
      <c r="Z34" s="8"/>
      <c r="AA34" s="191"/>
      <c r="AB34" s="220" t="s">
        <v>30</v>
      </c>
      <c r="AC34" s="222">
        <f>AC36*AE34</f>
        <v>0.22666666666666668</v>
      </c>
      <c r="AD34" s="218">
        <f>AD36*AE34</f>
        <v>0.44</v>
      </c>
      <c r="AE34" s="216">
        <f>AE16/AE18</f>
        <v>0.66666666666666663</v>
      </c>
      <c r="AF34" s="191"/>
      <c r="AG34" s="220" t="s">
        <v>30</v>
      </c>
      <c r="AH34" s="222">
        <f>AH36*AJ34</f>
        <v>0.21333333333333332</v>
      </c>
      <c r="AI34" s="218">
        <f>AI36*AJ34</f>
        <v>0.45333333333333337</v>
      </c>
      <c r="AJ34" s="216">
        <f>AJ16/AJ18</f>
        <v>0.66666666666666663</v>
      </c>
      <c r="AK34" s="8"/>
      <c r="AL34" s="191"/>
      <c r="AM34" s="220" t="s">
        <v>30</v>
      </c>
      <c r="AN34" s="222">
        <f>AN36*AP34</f>
        <v>0.21973333333333334</v>
      </c>
      <c r="AO34" s="218">
        <f>AO36*AP34</f>
        <v>0.46693333333333337</v>
      </c>
      <c r="AP34" s="216">
        <f>AP16/AP18</f>
        <v>0.68666666666666665</v>
      </c>
      <c r="AQ34" s="8"/>
      <c r="AR34" s="191"/>
      <c r="AS34" s="220" t="s">
        <v>30</v>
      </c>
      <c r="AT34" s="222">
        <f>AT36*AV34</f>
        <v>0.21120000000000003</v>
      </c>
      <c r="AU34" s="218">
        <f>AU36*AV34</f>
        <v>0.44880000000000003</v>
      </c>
      <c r="AV34" s="216">
        <f>AV16/AV18</f>
        <v>0.66</v>
      </c>
      <c r="AW34" s="44" t="s">
        <v>36</v>
      </c>
      <c r="AY34" s="61">
        <f>SUM(M61:M62)</f>
        <v>39</v>
      </c>
      <c r="BB34" s="61">
        <f>N61+N62</f>
        <v>39</v>
      </c>
    </row>
    <row r="35" spans="1:55" s="7" customFormat="1" ht="11.25" x14ac:dyDescent="0.25">
      <c r="A35" s="17">
        <v>25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0.59958100000000003</v>
      </c>
      <c r="M35" s="133" t="str">
        <f t="shared" si="0"/>
        <v>–</v>
      </c>
      <c r="N35" s="15" t="str">
        <f t="shared" si="1"/>
        <v>–</v>
      </c>
      <c r="O35" s="182"/>
      <c r="P35" s="221"/>
      <c r="Q35" s="223"/>
      <c r="R35" s="219"/>
      <c r="S35" s="217"/>
      <c r="T35" s="8"/>
      <c r="U35" s="182"/>
      <c r="V35" s="221"/>
      <c r="W35" s="223"/>
      <c r="X35" s="219"/>
      <c r="Y35" s="217"/>
      <c r="Z35" s="8"/>
      <c r="AA35" s="182"/>
      <c r="AB35" s="221"/>
      <c r="AC35" s="223"/>
      <c r="AD35" s="219"/>
      <c r="AE35" s="217"/>
      <c r="AF35" s="182"/>
      <c r="AG35" s="221"/>
      <c r="AH35" s="223"/>
      <c r="AI35" s="219"/>
      <c r="AJ35" s="217"/>
      <c r="AK35" s="8"/>
      <c r="AL35" s="182"/>
      <c r="AM35" s="221"/>
      <c r="AN35" s="223"/>
      <c r="AO35" s="219"/>
      <c r="AP35" s="217"/>
      <c r="AQ35" s="8"/>
      <c r="AR35" s="182"/>
      <c r="AS35" s="221"/>
      <c r="AT35" s="223"/>
      <c r="AU35" s="219"/>
      <c r="AV35" s="217"/>
      <c r="AW35" s="44" t="s">
        <v>34</v>
      </c>
      <c r="AY35" s="60">
        <f>_xlfn.BETA.INV(1-0.05/2,AY34+1,AY33-AY34)</f>
        <v>0.88473417396215137</v>
      </c>
      <c r="BB35" s="60">
        <f>_xlfn.BETA.INV(1-0.05/2,BB34+1,BB33-BB34)</f>
        <v>0.88473417396215137</v>
      </c>
    </row>
    <row r="36" spans="1:55" s="7" customFormat="1" ht="11.25" x14ac:dyDescent="0.25">
      <c r="A36" s="17">
        <v>26</v>
      </c>
      <c r="B36" s="16">
        <v>0</v>
      </c>
      <c r="C36" s="16">
        <v>1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1</v>
      </c>
      <c r="K36" s="16">
        <v>0</v>
      </c>
      <c r="L36" s="16">
        <v>0.54720400000000002</v>
      </c>
      <c r="M36" s="133" t="str">
        <f t="shared" si="0"/>
        <v>x</v>
      </c>
      <c r="N36" s="15" t="str">
        <f t="shared" si="1"/>
        <v>x</v>
      </c>
      <c r="O36" s="206" t="s">
        <v>29</v>
      </c>
      <c r="P36" s="207"/>
      <c r="Q36" s="53">
        <f>Q18/S18</f>
        <v>0.31333333333333335</v>
      </c>
      <c r="R36" s="52">
        <f>R18/S18</f>
        <v>0.68666666666666665</v>
      </c>
      <c r="S36" s="51">
        <f>SUM(Q36:R36)</f>
        <v>1</v>
      </c>
      <c r="T36" s="8"/>
      <c r="U36" s="206" t="s">
        <v>29</v>
      </c>
      <c r="V36" s="207"/>
      <c r="W36" s="53">
        <f>W18/Y18</f>
        <v>0.34</v>
      </c>
      <c r="X36" s="52">
        <f>X18/Y18</f>
        <v>0.66</v>
      </c>
      <c r="Y36" s="51">
        <f>SUM(W36:X36)</f>
        <v>1</v>
      </c>
      <c r="Z36" s="8"/>
      <c r="AA36" s="206" t="s">
        <v>29</v>
      </c>
      <c r="AB36" s="207"/>
      <c r="AC36" s="53">
        <f>AC18/AE18</f>
        <v>0.34</v>
      </c>
      <c r="AD36" s="52">
        <f>AD18/AE18</f>
        <v>0.66</v>
      </c>
      <c r="AE36" s="51">
        <f>SUM(AC36:AD36)</f>
        <v>1</v>
      </c>
      <c r="AF36" s="206" t="s">
        <v>29</v>
      </c>
      <c r="AG36" s="207"/>
      <c r="AH36" s="53">
        <f>AH18/AJ18</f>
        <v>0.32</v>
      </c>
      <c r="AI36" s="52">
        <f>AI18/AJ18</f>
        <v>0.68</v>
      </c>
      <c r="AJ36" s="51">
        <f>SUM(AH36:AI36)</f>
        <v>1</v>
      </c>
      <c r="AK36" s="8"/>
      <c r="AL36" s="206" t="s">
        <v>29</v>
      </c>
      <c r="AM36" s="207"/>
      <c r="AN36" s="53">
        <f>AN18/AP18</f>
        <v>0.32</v>
      </c>
      <c r="AO36" s="52">
        <f>AO18/AP18</f>
        <v>0.68</v>
      </c>
      <c r="AP36" s="51">
        <f>SUM(AN36:AO36)</f>
        <v>1</v>
      </c>
      <c r="AQ36" s="8"/>
      <c r="AR36" s="206" t="s">
        <v>29</v>
      </c>
      <c r="AS36" s="207"/>
      <c r="AT36" s="53">
        <f>AT18/AV18</f>
        <v>0.32</v>
      </c>
      <c r="AU36" s="52">
        <f>AU18/AV18</f>
        <v>0.68</v>
      </c>
      <c r="AV36" s="51">
        <f>SUM(AT36:AU36)</f>
        <v>1</v>
      </c>
      <c r="AW36" s="50" t="s">
        <v>33</v>
      </c>
      <c r="AY36" s="114">
        <f>AY34/AY33</f>
        <v>0.78</v>
      </c>
      <c r="BB36" s="114">
        <f>BB34/BB33</f>
        <v>0.78</v>
      </c>
    </row>
    <row r="37" spans="1:55" s="7" customFormat="1" ht="11.25" x14ac:dyDescent="0.25">
      <c r="A37" s="17">
        <v>27</v>
      </c>
      <c r="B37" s="16">
        <v>1</v>
      </c>
      <c r="C37" s="16">
        <v>1</v>
      </c>
      <c r="D37" s="16">
        <v>1</v>
      </c>
      <c r="E37" s="16">
        <v>1</v>
      </c>
      <c r="F37" s="16">
        <v>1</v>
      </c>
      <c r="G37" s="16">
        <v>1</v>
      </c>
      <c r="H37" s="16">
        <v>1</v>
      </c>
      <c r="I37" s="16">
        <v>1</v>
      </c>
      <c r="J37" s="16">
        <v>1</v>
      </c>
      <c r="K37" s="16">
        <v>1</v>
      </c>
      <c r="L37" s="16">
        <v>0.50243599999999999</v>
      </c>
      <c r="M37" s="133" t="str">
        <f t="shared" si="0"/>
        <v>+</v>
      </c>
      <c r="N37" s="15" t="str">
        <f t="shared" si="1"/>
        <v>+</v>
      </c>
      <c r="T37" s="8"/>
      <c r="Z37" s="8"/>
      <c r="AK37" s="8"/>
      <c r="AQ37" s="8"/>
      <c r="AW37" s="44" t="s">
        <v>32</v>
      </c>
      <c r="AY37" s="55">
        <f>_xlfn.BETA.INV(0.05/2,AY34,AY33-AY34+1)</f>
        <v>0.64038811143421059</v>
      </c>
      <c r="BB37" s="55">
        <f>_xlfn.BETA.INV(0.05/2,BB34,BB33-BB34+1)</f>
        <v>0.64038811143421059</v>
      </c>
    </row>
    <row r="38" spans="1:55" s="7" customFormat="1" ht="11.25" x14ac:dyDescent="0.25">
      <c r="A38" s="17">
        <v>28</v>
      </c>
      <c r="B38" s="16">
        <v>1</v>
      </c>
      <c r="C38" s="16">
        <v>1</v>
      </c>
      <c r="D38" s="16">
        <v>1</v>
      </c>
      <c r="E38" s="16">
        <v>1</v>
      </c>
      <c r="F38" s="16">
        <v>1</v>
      </c>
      <c r="G38" s="16">
        <v>1</v>
      </c>
      <c r="H38" s="16">
        <v>1</v>
      </c>
      <c r="I38" s="16">
        <v>1</v>
      </c>
      <c r="J38" s="16">
        <v>1</v>
      </c>
      <c r="K38" s="16">
        <v>1</v>
      </c>
      <c r="L38" s="16">
        <v>0.52164200000000005</v>
      </c>
      <c r="M38" s="133" t="str">
        <f t="shared" si="0"/>
        <v>+</v>
      </c>
      <c r="N38" s="15" t="str">
        <f t="shared" si="1"/>
        <v>+</v>
      </c>
      <c r="T38" s="8"/>
      <c r="Z38" s="8"/>
      <c r="AK38" s="8"/>
      <c r="AQ38" s="8"/>
      <c r="AW38" s="50"/>
      <c r="AY38" s="54"/>
      <c r="BB38" s="54"/>
    </row>
    <row r="39" spans="1:55" s="7" customFormat="1" ht="11.25" x14ac:dyDescent="0.25">
      <c r="A39" s="17">
        <v>29</v>
      </c>
      <c r="B39" s="16">
        <v>1</v>
      </c>
      <c r="C39" s="16">
        <v>1</v>
      </c>
      <c r="D39" s="16">
        <v>1</v>
      </c>
      <c r="E39" s="16">
        <v>1</v>
      </c>
      <c r="F39" s="16">
        <v>1</v>
      </c>
      <c r="G39" s="16">
        <v>1</v>
      </c>
      <c r="H39" s="16">
        <v>1</v>
      </c>
      <c r="I39" s="16">
        <v>1</v>
      </c>
      <c r="J39" s="16">
        <v>1</v>
      </c>
      <c r="K39" s="16">
        <v>1</v>
      </c>
      <c r="L39" s="16">
        <v>0.52375400000000005</v>
      </c>
      <c r="M39" s="133" t="str">
        <f t="shared" si="0"/>
        <v>+</v>
      </c>
      <c r="N39" s="15" t="str">
        <f t="shared" si="1"/>
        <v>+</v>
      </c>
      <c r="O39" s="200" t="s">
        <v>94</v>
      </c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0"/>
      <c r="AA39" s="200"/>
      <c r="AB39" s="200"/>
      <c r="AC39" s="200"/>
      <c r="AD39" s="200"/>
      <c r="AE39" s="200"/>
      <c r="AF39" s="200" t="s">
        <v>97</v>
      </c>
      <c r="AG39" s="200"/>
      <c r="AH39" s="200"/>
      <c r="AI39" s="200"/>
      <c r="AJ39" s="200"/>
      <c r="AK39" s="200"/>
      <c r="AL39" s="200"/>
      <c r="AM39" s="200"/>
      <c r="AN39" s="200"/>
      <c r="AO39" s="200"/>
      <c r="AQ39" s="8"/>
      <c r="AW39" s="50"/>
      <c r="AY39" s="54"/>
      <c r="BB39" s="54"/>
    </row>
    <row r="40" spans="1:55" s="7" customFormat="1" ht="11.25" x14ac:dyDescent="0.25">
      <c r="A40" s="17">
        <v>30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1</v>
      </c>
      <c r="H40" s="16">
        <v>0</v>
      </c>
      <c r="I40" s="16">
        <v>0</v>
      </c>
      <c r="J40" s="16">
        <v>0</v>
      </c>
      <c r="K40" s="16">
        <v>0</v>
      </c>
      <c r="L40" s="16">
        <v>0.56145699999999998</v>
      </c>
      <c r="M40" s="133" t="str">
        <f t="shared" si="0"/>
        <v>x</v>
      </c>
      <c r="N40" s="15" t="str">
        <f t="shared" si="1"/>
        <v>x</v>
      </c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200"/>
      <c r="AQ40" s="8"/>
      <c r="AW40" s="225" t="s">
        <v>82</v>
      </c>
      <c r="AX40" s="225"/>
      <c r="AY40" s="225"/>
      <c r="AZ40" s="225"/>
      <c r="BA40" s="225"/>
      <c r="BB40" s="225"/>
      <c r="BC40" s="225"/>
    </row>
    <row r="41" spans="1:55" s="7" customFormat="1" ht="11.25" x14ac:dyDescent="0.25">
      <c r="A41" s="17">
        <v>31</v>
      </c>
      <c r="B41" s="16">
        <v>1</v>
      </c>
      <c r="C41" s="16">
        <v>1</v>
      </c>
      <c r="D41" s="16">
        <v>1</v>
      </c>
      <c r="E41" s="16">
        <v>1</v>
      </c>
      <c r="F41" s="16">
        <v>1</v>
      </c>
      <c r="G41" s="16">
        <v>1</v>
      </c>
      <c r="H41" s="16">
        <v>1</v>
      </c>
      <c r="I41" s="16">
        <v>1</v>
      </c>
      <c r="J41" s="16">
        <v>1</v>
      </c>
      <c r="K41" s="16">
        <v>1</v>
      </c>
      <c r="L41" s="16">
        <v>0.50309099999999995</v>
      </c>
      <c r="M41" s="133" t="str">
        <f t="shared" si="0"/>
        <v>+</v>
      </c>
      <c r="N41" s="15" t="str">
        <f t="shared" si="1"/>
        <v>+</v>
      </c>
      <c r="T41" s="8"/>
      <c r="Z41" s="8"/>
      <c r="AK41" s="8"/>
      <c r="AQ41" s="8"/>
      <c r="AW41" s="225"/>
      <c r="AX41" s="225"/>
      <c r="AY41" s="225"/>
      <c r="AZ41" s="225"/>
      <c r="BA41" s="225"/>
      <c r="BB41" s="225"/>
      <c r="BC41" s="225"/>
    </row>
    <row r="42" spans="1:55" s="7" customFormat="1" ht="11.25" x14ac:dyDescent="0.25">
      <c r="A42" s="17">
        <v>32</v>
      </c>
      <c r="B42" s="16">
        <v>1</v>
      </c>
      <c r="C42" s="16">
        <v>1</v>
      </c>
      <c r="D42" s="16">
        <v>1</v>
      </c>
      <c r="E42" s="16">
        <v>1</v>
      </c>
      <c r="F42" s="16">
        <v>1</v>
      </c>
      <c r="G42" s="16">
        <v>1</v>
      </c>
      <c r="H42" s="16">
        <v>1</v>
      </c>
      <c r="I42" s="16">
        <v>1</v>
      </c>
      <c r="J42" s="16">
        <v>1</v>
      </c>
      <c r="K42" s="16">
        <v>1</v>
      </c>
      <c r="L42" s="16">
        <v>0.50585000000000002</v>
      </c>
      <c r="M42" s="133" t="str">
        <f t="shared" si="0"/>
        <v>+</v>
      </c>
      <c r="N42" s="15" t="str">
        <f t="shared" si="1"/>
        <v>+</v>
      </c>
      <c r="P42" s="226" t="s">
        <v>23</v>
      </c>
      <c r="Q42" s="226"/>
      <c r="R42" s="226"/>
      <c r="T42" s="8"/>
      <c r="V42" s="226" t="s">
        <v>22</v>
      </c>
      <c r="W42" s="226"/>
      <c r="X42" s="226"/>
      <c r="Z42" s="8"/>
      <c r="AB42" s="226" t="s">
        <v>21</v>
      </c>
      <c r="AC42" s="226"/>
      <c r="AD42" s="226"/>
      <c r="AG42" s="226" t="s">
        <v>20</v>
      </c>
      <c r="AH42" s="226"/>
      <c r="AI42" s="226"/>
      <c r="AK42" s="8"/>
      <c r="AM42" s="226" t="s">
        <v>19</v>
      </c>
      <c r="AN42" s="226"/>
      <c r="AO42" s="226"/>
      <c r="AQ42" s="8"/>
      <c r="AS42" s="226" t="s">
        <v>18</v>
      </c>
      <c r="AT42" s="226"/>
      <c r="AU42" s="226"/>
      <c r="AW42" s="50"/>
      <c r="AX42" s="50"/>
      <c r="AY42" s="50"/>
      <c r="AZ42" s="50"/>
      <c r="BA42" s="50"/>
      <c r="BB42" s="50"/>
      <c r="BC42" s="50"/>
    </row>
    <row r="43" spans="1:55" s="7" customFormat="1" ht="11.25" x14ac:dyDescent="0.25">
      <c r="A43" s="17">
        <v>33</v>
      </c>
      <c r="B43" s="16">
        <v>1</v>
      </c>
      <c r="C43" s="16">
        <v>1</v>
      </c>
      <c r="D43" s="16">
        <v>1</v>
      </c>
      <c r="E43" s="16">
        <v>1</v>
      </c>
      <c r="F43" s="16">
        <v>1</v>
      </c>
      <c r="G43" s="16">
        <v>1</v>
      </c>
      <c r="H43" s="16">
        <v>1</v>
      </c>
      <c r="I43" s="16">
        <v>1</v>
      </c>
      <c r="J43" s="16">
        <v>1</v>
      </c>
      <c r="K43" s="16">
        <v>1</v>
      </c>
      <c r="L43" s="16">
        <v>0.48761300000000002</v>
      </c>
      <c r="M43" s="133" t="str">
        <f t="shared" si="0"/>
        <v>+</v>
      </c>
      <c r="N43" s="15" t="str">
        <f t="shared" si="1"/>
        <v>+</v>
      </c>
      <c r="P43" s="32" t="s">
        <v>16</v>
      </c>
      <c r="Q43" s="45" t="s">
        <v>13</v>
      </c>
      <c r="R43" s="46">
        <f>Q32+R34</f>
        <v>0.56222222222222218</v>
      </c>
      <c r="T43" s="8"/>
      <c r="V43" s="7" t="s">
        <v>16</v>
      </c>
      <c r="W43" s="45" t="s">
        <v>13</v>
      </c>
      <c r="X43" s="46">
        <f>W32+X34</f>
        <v>0.5597333333333333</v>
      </c>
      <c r="Z43" s="8"/>
      <c r="AB43" s="7" t="s">
        <v>16</v>
      </c>
      <c r="AC43" s="45" t="s">
        <v>13</v>
      </c>
      <c r="AD43" s="46">
        <f>AC32+AD34</f>
        <v>0.55333333333333334</v>
      </c>
      <c r="AG43" s="7" t="s">
        <v>16</v>
      </c>
      <c r="AH43" s="45" t="s">
        <v>13</v>
      </c>
      <c r="AI43" s="46">
        <f>AH32+AI34</f>
        <v>0.56000000000000005</v>
      </c>
      <c r="AK43" s="8"/>
      <c r="AM43" s="7" t="s">
        <v>16</v>
      </c>
      <c r="AN43" s="45" t="s">
        <v>13</v>
      </c>
      <c r="AO43" s="46">
        <f>AN32+AO34</f>
        <v>0.56720000000000004</v>
      </c>
      <c r="AQ43" s="8"/>
      <c r="AS43" s="7" t="s">
        <v>16</v>
      </c>
      <c r="AT43" s="45" t="s">
        <v>13</v>
      </c>
      <c r="AU43" s="46">
        <f>AT32+AU34</f>
        <v>0.5576000000000001</v>
      </c>
      <c r="AX43" s="180" t="s">
        <v>28</v>
      </c>
      <c r="AY43" s="181"/>
      <c r="AZ43" s="49" t="s">
        <v>7</v>
      </c>
      <c r="BA43" s="49" t="s">
        <v>6</v>
      </c>
      <c r="BB43" s="48" t="s">
        <v>27</v>
      </c>
    </row>
    <row r="44" spans="1:55" s="7" customFormat="1" ht="11.25" x14ac:dyDescent="0.25">
      <c r="A44" s="17">
        <v>34</v>
      </c>
      <c r="B44" s="16">
        <v>0</v>
      </c>
      <c r="C44" s="16">
        <v>0</v>
      </c>
      <c r="D44" s="16">
        <v>1</v>
      </c>
      <c r="E44" s="16">
        <v>0</v>
      </c>
      <c r="F44" s="16">
        <v>0</v>
      </c>
      <c r="G44" s="16">
        <v>1</v>
      </c>
      <c r="H44" s="16">
        <v>0</v>
      </c>
      <c r="I44" s="16">
        <v>1</v>
      </c>
      <c r="J44" s="16">
        <v>1</v>
      </c>
      <c r="K44" s="16">
        <v>0</v>
      </c>
      <c r="L44" s="16">
        <v>0.44969599999999998</v>
      </c>
      <c r="M44" s="133" t="str">
        <f t="shared" si="0"/>
        <v>x</v>
      </c>
      <c r="N44" s="15" t="str">
        <f t="shared" si="1"/>
        <v>x</v>
      </c>
      <c r="P44" s="7" t="s">
        <v>15</v>
      </c>
      <c r="Q44" s="45" t="s">
        <v>13</v>
      </c>
      <c r="R44" s="46">
        <f ca="1">Q23+R25</f>
        <v>0.94</v>
      </c>
      <c r="T44" s="8"/>
      <c r="U44" s="5"/>
      <c r="V44" s="7" t="s">
        <v>15</v>
      </c>
      <c r="W44" s="45" t="s">
        <v>13</v>
      </c>
      <c r="X44" s="46">
        <f ca="1">W23+X25</f>
        <v>0.90666666666666673</v>
      </c>
      <c r="Z44" s="8"/>
      <c r="AB44" s="7" t="s">
        <v>15</v>
      </c>
      <c r="AC44" s="45" t="s">
        <v>13</v>
      </c>
      <c r="AD44" s="7">
        <f ca="1">AC23+AD25</f>
        <v>0.89999999999999991</v>
      </c>
      <c r="AG44" s="7" t="s">
        <v>15</v>
      </c>
      <c r="AH44" s="45" t="s">
        <v>13</v>
      </c>
      <c r="AI44" s="46">
        <f ca="1">AH23+AI25</f>
        <v>0.94666666666666655</v>
      </c>
      <c r="AK44" s="8"/>
      <c r="AL44" s="5"/>
      <c r="AM44" s="7" t="s">
        <v>15</v>
      </c>
      <c r="AN44" s="45" t="s">
        <v>13</v>
      </c>
      <c r="AO44" s="46">
        <f ca="1">AN23+AO25</f>
        <v>0.96666666666666656</v>
      </c>
      <c r="AQ44" s="8"/>
      <c r="AS44" s="7" t="s">
        <v>15</v>
      </c>
      <c r="AT44" s="45" t="s">
        <v>13</v>
      </c>
      <c r="AU44" s="7">
        <f ca="1">AT23+AU25</f>
        <v>0.9</v>
      </c>
      <c r="AX44" s="182" t="s">
        <v>26</v>
      </c>
      <c r="AY44" s="183"/>
      <c r="AZ44" s="34"/>
      <c r="BA44" s="34"/>
      <c r="BB44" s="47"/>
    </row>
    <row r="45" spans="1:55" s="7" customFormat="1" ht="11.25" x14ac:dyDescent="0.25">
      <c r="A45" s="17">
        <v>35</v>
      </c>
      <c r="B45" s="16">
        <v>1</v>
      </c>
      <c r="C45" s="16">
        <v>1</v>
      </c>
      <c r="D45" s="16">
        <v>1</v>
      </c>
      <c r="E45" s="16">
        <v>1</v>
      </c>
      <c r="F45" s="16">
        <v>1</v>
      </c>
      <c r="G45" s="16">
        <v>1</v>
      </c>
      <c r="H45" s="16">
        <v>1</v>
      </c>
      <c r="I45" s="16">
        <v>1</v>
      </c>
      <c r="J45" s="16">
        <v>1</v>
      </c>
      <c r="K45" s="16">
        <v>1</v>
      </c>
      <c r="L45" s="16">
        <v>0.49869799999999997</v>
      </c>
      <c r="M45" s="133" t="str">
        <f t="shared" si="0"/>
        <v>+</v>
      </c>
      <c r="N45" s="15" t="str">
        <f t="shared" si="1"/>
        <v>+</v>
      </c>
      <c r="T45" s="8"/>
      <c r="Z45" s="8"/>
      <c r="AK45" s="8"/>
      <c r="AQ45" s="8"/>
      <c r="AX45" s="184" t="s">
        <v>25</v>
      </c>
      <c r="AY45" s="185"/>
      <c r="AZ45" s="118">
        <v>0.9</v>
      </c>
      <c r="BA45" s="119">
        <v>0.02</v>
      </c>
      <c r="BB45" s="120">
        <v>0.05</v>
      </c>
    </row>
    <row r="46" spans="1:55" s="7" customFormat="1" ht="11.25" x14ac:dyDescent="0.25">
      <c r="A46" s="17">
        <v>36</v>
      </c>
      <c r="B46" s="16">
        <v>1</v>
      </c>
      <c r="C46" s="16">
        <v>1</v>
      </c>
      <c r="D46" s="16">
        <v>0</v>
      </c>
      <c r="E46" s="16">
        <v>1</v>
      </c>
      <c r="F46" s="16">
        <v>1</v>
      </c>
      <c r="G46" s="16">
        <v>1</v>
      </c>
      <c r="H46" s="16">
        <v>1</v>
      </c>
      <c r="I46" s="16">
        <v>0</v>
      </c>
      <c r="J46" s="16">
        <v>1</v>
      </c>
      <c r="K46" s="16">
        <v>1</v>
      </c>
      <c r="L46" s="16">
        <v>0.54307700000000003</v>
      </c>
      <c r="M46" s="133" t="str">
        <f t="shared" si="0"/>
        <v>x</v>
      </c>
      <c r="N46" s="15" t="str">
        <f t="shared" si="1"/>
        <v>x</v>
      </c>
      <c r="P46" s="7" t="s">
        <v>14</v>
      </c>
      <c r="Q46" s="7" t="s">
        <v>13</v>
      </c>
      <c r="R46" s="42">
        <f ca="1">(R44-R43)/(1-R43)</f>
        <v>0.86294416243654815</v>
      </c>
      <c r="T46" s="8"/>
      <c r="V46" s="7" t="s">
        <v>12</v>
      </c>
      <c r="X46" s="42">
        <f ca="1">(X44-X43)/(1-X43)</f>
        <v>0.78800726832222912</v>
      </c>
      <c r="Z46" s="8"/>
      <c r="AB46" s="7" t="s">
        <v>12</v>
      </c>
      <c r="AD46" s="42">
        <f ca="1">(AD44-AD43)/(1-AD43)</f>
        <v>0.77611940298507442</v>
      </c>
      <c r="AG46" s="7" t="s">
        <v>14</v>
      </c>
      <c r="AH46" s="7" t="s">
        <v>13</v>
      </c>
      <c r="AI46" s="42">
        <f ca="1">(AI44-AI43)/(1-AI43)</f>
        <v>0.87878787878787845</v>
      </c>
      <c r="AK46" s="8"/>
      <c r="AM46" s="7" t="s">
        <v>12</v>
      </c>
      <c r="AO46" s="42">
        <f ca="1">(AO44-AO43)/(1-AO43)</f>
        <v>0.92298213185458999</v>
      </c>
      <c r="AQ46" s="8"/>
      <c r="AS46" s="7" t="s">
        <v>12</v>
      </c>
      <c r="AU46" s="42">
        <f ca="1">(AU44-AU43)/(1-AU43)</f>
        <v>0.77396021699819173</v>
      </c>
      <c r="AX46" s="170" t="s">
        <v>24</v>
      </c>
      <c r="AY46" s="171"/>
      <c r="AZ46" s="161">
        <v>0.8</v>
      </c>
      <c r="BA46" s="163">
        <v>0.05</v>
      </c>
      <c r="BB46" s="165">
        <v>0.1</v>
      </c>
    </row>
    <row r="47" spans="1:55" s="7" customFormat="1" ht="11.25" x14ac:dyDescent="0.25">
      <c r="A47" s="17">
        <v>37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0.40923799999999999</v>
      </c>
      <c r="M47" s="133" t="str">
        <f t="shared" si="0"/>
        <v>–</v>
      </c>
      <c r="N47" s="15" t="str">
        <f t="shared" si="1"/>
        <v>–</v>
      </c>
      <c r="T47" s="8"/>
      <c r="Z47" s="8"/>
      <c r="AK47" s="8"/>
      <c r="AQ47" s="8"/>
      <c r="AV47" s="8"/>
      <c r="AX47" s="170"/>
      <c r="AY47" s="171"/>
      <c r="AZ47" s="162"/>
      <c r="BA47" s="164"/>
      <c r="BB47" s="166"/>
    </row>
    <row r="48" spans="1:55" s="7" customFormat="1" ht="11.25" x14ac:dyDescent="0.25">
      <c r="A48" s="17">
        <v>38</v>
      </c>
      <c r="B48" s="16">
        <v>1</v>
      </c>
      <c r="C48" s="16">
        <v>1</v>
      </c>
      <c r="D48" s="16">
        <v>1</v>
      </c>
      <c r="E48" s="16">
        <v>1</v>
      </c>
      <c r="F48" s="16">
        <v>1</v>
      </c>
      <c r="G48" s="16">
        <v>1</v>
      </c>
      <c r="H48" s="16">
        <v>1</v>
      </c>
      <c r="I48" s="16">
        <v>1</v>
      </c>
      <c r="J48" s="16">
        <v>1</v>
      </c>
      <c r="K48" s="16">
        <v>1</v>
      </c>
      <c r="L48" s="16">
        <v>0.48818400000000001</v>
      </c>
      <c r="M48" s="133" t="str">
        <f t="shared" si="0"/>
        <v>+</v>
      </c>
      <c r="N48" s="15" t="str">
        <f t="shared" si="1"/>
        <v>+</v>
      </c>
      <c r="T48" s="8"/>
      <c r="Z48" s="8"/>
      <c r="AK48" s="8"/>
      <c r="AQ48" s="8"/>
      <c r="AV48" s="8"/>
      <c r="AX48" s="170" t="s">
        <v>17</v>
      </c>
      <c r="AY48" s="171"/>
      <c r="AZ48" s="174">
        <f>AZ46</f>
        <v>0.8</v>
      </c>
      <c r="BA48" s="176">
        <f>BA46</f>
        <v>0.05</v>
      </c>
      <c r="BB48" s="178">
        <f>BB46</f>
        <v>0.1</v>
      </c>
    </row>
    <row r="49" spans="1:55" s="7" customFormat="1" ht="11.25" x14ac:dyDescent="0.25">
      <c r="A49" s="17">
        <v>39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0.42768699999999998</v>
      </c>
      <c r="M49" s="133" t="str">
        <f t="shared" si="0"/>
        <v>–</v>
      </c>
      <c r="N49" s="15" t="str">
        <f t="shared" si="1"/>
        <v>–</v>
      </c>
      <c r="T49" s="8"/>
      <c r="Z49" s="8"/>
      <c r="AK49" s="8"/>
      <c r="AQ49" s="8"/>
      <c r="AV49" s="8"/>
      <c r="AX49" s="172"/>
      <c r="AY49" s="173"/>
      <c r="AZ49" s="175"/>
      <c r="BA49" s="177"/>
      <c r="BB49" s="179"/>
    </row>
    <row r="50" spans="1:55" s="7" customFormat="1" ht="11.25" x14ac:dyDescent="0.25">
      <c r="A50" s="17">
        <v>40</v>
      </c>
      <c r="B50" s="16">
        <v>1</v>
      </c>
      <c r="C50" s="16">
        <v>1</v>
      </c>
      <c r="D50" s="16">
        <v>1</v>
      </c>
      <c r="E50" s="16">
        <v>1</v>
      </c>
      <c r="F50" s="16">
        <v>1</v>
      </c>
      <c r="G50" s="16">
        <v>1</v>
      </c>
      <c r="H50" s="16">
        <v>1</v>
      </c>
      <c r="I50" s="16">
        <v>1</v>
      </c>
      <c r="J50" s="16">
        <v>1</v>
      </c>
      <c r="K50" s="16">
        <v>1</v>
      </c>
      <c r="L50" s="16">
        <v>0.50113200000000002</v>
      </c>
      <c r="M50" s="133" t="str">
        <f t="shared" si="0"/>
        <v>+</v>
      </c>
      <c r="N50" s="15" t="str">
        <f t="shared" si="1"/>
        <v>+</v>
      </c>
      <c r="S50" s="8"/>
      <c r="T50" s="8"/>
      <c r="U50" s="8"/>
      <c r="V50" s="8"/>
      <c r="W50" s="8"/>
      <c r="X50" s="8"/>
      <c r="Y50" s="8"/>
      <c r="Z50" s="8"/>
      <c r="AC50" s="8"/>
      <c r="AD50" s="8"/>
      <c r="AE50" s="8"/>
      <c r="AJ50" s="8"/>
      <c r="AK50" s="8"/>
      <c r="AL50" s="8"/>
      <c r="AM50" s="8"/>
      <c r="AN50" s="8"/>
      <c r="AO50" s="8"/>
      <c r="AP50" s="8"/>
      <c r="AQ50" s="8"/>
      <c r="AT50" s="8"/>
      <c r="AU50" s="8"/>
      <c r="AV50" s="8"/>
      <c r="AX50" s="232" t="s">
        <v>87</v>
      </c>
      <c r="AY50" s="232"/>
      <c r="AZ50" s="232"/>
      <c r="BA50" s="232"/>
      <c r="BB50" s="232"/>
    </row>
    <row r="51" spans="1:55" s="7" customFormat="1" ht="11.25" x14ac:dyDescent="0.25">
      <c r="A51" s="17">
        <v>41</v>
      </c>
      <c r="B51" s="16">
        <v>1</v>
      </c>
      <c r="C51" s="16">
        <v>1</v>
      </c>
      <c r="D51" s="16">
        <v>1</v>
      </c>
      <c r="E51" s="16">
        <v>1</v>
      </c>
      <c r="F51" s="16">
        <v>1</v>
      </c>
      <c r="G51" s="16">
        <v>1</v>
      </c>
      <c r="H51" s="16">
        <v>1</v>
      </c>
      <c r="I51" s="16">
        <v>1</v>
      </c>
      <c r="J51" s="16">
        <v>1</v>
      </c>
      <c r="K51" s="16">
        <v>1</v>
      </c>
      <c r="L51" s="16">
        <v>0.51377899999999999</v>
      </c>
      <c r="M51" s="133" t="str">
        <f t="shared" si="0"/>
        <v>+</v>
      </c>
      <c r="N51" s="15" t="str">
        <f t="shared" si="1"/>
        <v>+</v>
      </c>
      <c r="P51" s="230" t="s">
        <v>90</v>
      </c>
      <c r="Q51" s="230"/>
      <c r="R51" s="230"/>
      <c r="S51" s="230"/>
      <c r="T51" s="230"/>
      <c r="U51" s="230"/>
      <c r="V51" s="230"/>
      <c r="W51" s="230"/>
      <c r="X51" s="230"/>
      <c r="Y51" s="230"/>
      <c r="Z51" s="230"/>
      <c r="AA51" s="230"/>
      <c r="AB51" s="230"/>
      <c r="AC51" s="230"/>
      <c r="AD51" s="230"/>
      <c r="AE51" s="142"/>
      <c r="AG51" s="231" t="str">
        <f>P51</f>
        <v>(kappa values &lt; 0.40 indicate poor agreement, values &gt; 0.75 indicate good agreement, however greater values such as 0.9 are preferred)</v>
      </c>
      <c r="AH51" s="231"/>
      <c r="AI51" s="231"/>
      <c r="AJ51" s="231"/>
      <c r="AK51" s="231"/>
      <c r="AL51" s="231"/>
      <c r="AM51" s="231"/>
      <c r="AN51" s="231"/>
      <c r="AO51" s="231"/>
      <c r="AP51" s="231"/>
      <c r="AQ51" s="231"/>
      <c r="AR51" s="231"/>
      <c r="AS51" s="231"/>
      <c r="AT51" s="231"/>
      <c r="AU51" s="231"/>
      <c r="AV51" s="44"/>
      <c r="AW51" s="44"/>
      <c r="BA51" s="44"/>
      <c r="BB51" s="44"/>
      <c r="BC51" s="43"/>
    </row>
    <row r="52" spans="1:55" s="7" customFormat="1" ht="11.25" x14ac:dyDescent="0.25">
      <c r="A52" s="17">
        <v>42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0.56657500000000005</v>
      </c>
      <c r="M52" s="133" t="str">
        <f t="shared" si="0"/>
        <v>–</v>
      </c>
      <c r="N52" s="15" t="str">
        <f t="shared" si="1"/>
        <v>–</v>
      </c>
      <c r="O52" s="145"/>
      <c r="P52" s="230"/>
      <c r="Q52" s="230"/>
      <c r="R52" s="230"/>
      <c r="S52" s="230"/>
      <c r="T52" s="230"/>
      <c r="U52" s="230"/>
      <c r="V52" s="230"/>
      <c r="W52" s="230"/>
      <c r="X52" s="230"/>
      <c r="Y52" s="230"/>
      <c r="Z52" s="230"/>
      <c r="AA52" s="230"/>
      <c r="AB52" s="230"/>
      <c r="AC52" s="230"/>
      <c r="AD52" s="230"/>
      <c r="AE52" s="142"/>
      <c r="AF52" s="142"/>
      <c r="AG52" s="231"/>
      <c r="AH52" s="231"/>
      <c r="AI52" s="231"/>
      <c r="AJ52" s="231"/>
      <c r="AK52" s="231"/>
      <c r="AL52" s="231"/>
      <c r="AM52" s="231"/>
      <c r="AN52" s="231"/>
      <c r="AO52" s="231"/>
      <c r="AP52" s="231"/>
      <c r="AQ52" s="231"/>
      <c r="AR52" s="231"/>
      <c r="AS52" s="231"/>
      <c r="AT52" s="231"/>
      <c r="AU52" s="231"/>
      <c r="AV52" s="5"/>
      <c r="AW52" s="225" t="s">
        <v>11</v>
      </c>
      <c r="AX52" s="225"/>
      <c r="AY52" s="225"/>
      <c r="AZ52" s="225"/>
      <c r="BA52" s="225"/>
      <c r="BB52" s="225"/>
      <c r="BC52" s="225"/>
    </row>
    <row r="53" spans="1:55" s="7" customFormat="1" x14ac:dyDescent="0.25">
      <c r="A53" s="17">
        <v>43</v>
      </c>
      <c r="B53" s="16">
        <v>1</v>
      </c>
      <c r="C53" s="16">
        <v>0</v>
      </c>
      <c r="D53" s="16">
        <v>1</v>
      </c>
      <c r="E53" s="16">
        <v>1</v>
      </c>
      <c r="F53" s="16">
        <v>1</v>
      </c>
      <c r="G53" s="16">
        <v>1</v>
      </c>
      <c r="H53" s="16">
        <v>1</v>
      </c>
      <c r="I53" s="16">
        <v>1</v>
      </c>
      <c r="J53" s="16">
        <v>0</v>
      </c>
      <c r="K53" s="16">
        <v>1</v>
      </c>
      <c r="L53" s="16">
        <v>0.46240999999999999</v>
      </c>
      <c r="M53" s="133" t="str">
        <f t="shared" si="0"/>
        <v>x</v>
      </c>
      <c r="N53" s="15" t="str">
        <f t="shared" si="1"/>
        <v>x</v>
      </c>
      <c r="T53" s="8"/>
      <c r="W53" s="9"/>
      <c r="X53" s="9"/>
      <c r="Y53" s="9"/>
      <c r="Z53" s="22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22"/>
      <c r="AL53" s="9"/>
      <c r="AM53" s="9"/>
      <c r="AN53" s="9"/>
      <c r="AO53" s="9"/>
      <c r="AP53" s="9"/>
      <c r="AQ53" s="22"/>
      <c r="AR53" s="9"/>
      <c r="AS53" s="9"/>
      <c r="AT53" s="9"/>
      <c r="AU53" s="9"/>
      <c r="AV53" s="9"/>
      <c r="AW53" s="225"/>
      <c r="AX53" s="225"/>
      <c r="AY53" s="225"/>
      <c r="AZ53" s="225"/>
      <c r="BA53" s="225"/>
      <c r="BB53" s="225"/>
      <c r="BC53" s="225"/>
    </row>
    <row r="54" spans="1:55" s="7" customFormat="1" ht="15.75" x14ac:dyDescent="0.25">
      <c r="A54" s="17">
        <v>44</v>
      </c>
      <c r="B54" s="16">
        <v>1</v>
      </c>
      <c r="C54" s="16">
        <v>1</v>
      </c>
      <c r="D54" s="16">
        <v>1</v>
      </c>
      <c r="E54" s="16">
        <v>1</v>
      </c>
      <c r="F54" s="16">
        <v>1</v>
      </c>
      <c r="G54" s="16">
        <v>1</v>
      </c>
      <c r="H54" s="16">
        <v>1</v>
      </c>
      <c r="I54" s="16">
        <v>1</v>
      </c>
      <c r="J54" s="16">
        <v>1</v>
      </c>
      <c r="K54" s="16">
        <v>1</v>
      </c>
      <c r="L54" s="16">
        <v>0.47083199999999997</v>
      </c>
      <c r="M54" s="133" t="str">
        <f t="shared" si="0"/>
        <v>+</v>
      </c>
      <c r="N54" s="15" t="str">
        <f t="shared" si="1"/>
        <v>+</v>
      </c>
      <c r="O54" s="1"/>
      <c r="P54" s="1"/>
      <c r="Q54" s="1"/>
      <c r="R54" s="1"/>
      <c r="S54" s="1"/>
      <c r="T54" s="4"/>
      <c r="U54" s="1"/>
      <c r="V54" s="1"/>
      <c r="W54" s="1"/>
      <c r="X54" s="1"/>
      <c r="Y54" s="1"/>
      <c r="Z54" s="4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4"/>
      <c r="AL54" s="1"/>
      <c r="AM54" s="1"/>
      <c r="AN54" s="1"/>
      <c r="AO54" s="1"/>
      <c r="AP54" s="1"/>
      <c r="AQ54" s="4"/>
      <c r="AR54" s="1"/>
      <c r="AS54" s="1"/>
      <c r="AT54" s="1"/>
      <c r="AU54" s="1"/>
      <c r="AV54" s="1"/>
      <c r="AX54" s="41"/>
      <c r="AY54" s="41"/>
      <c r="AZ54" s="41"/>
      <c r="BA54" s="41"/>
      <c r="BB54" s="41"/>
      <c r="BC54" s="41"/>
    </row>
    <row r="55" spans="1:55" s="7" customFormat="1" x14ac:dyDescent="0.25">
      <c r="A55" s="17">
        <v>45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0.41245300000000001</v>
      </c>
      <c r="M55" s="133" t="str">
        <f t="shared" si="0"/>
        <v>–</v>
      </c>
      <c r="N55" s="15" t="str">
        <f t="shared" si="1"/>
        <v>–</v>
      </c>
      <c r="P55" s="1"/>
      <c r="Q55" s="1"/>
      <c r="R55" s="1"/>
      <c r="S55" s="1"/>
      <c r="T55" s="4"/>
      <c r="U55" s="1"/>
      <c r="V55" s="1"/>
      <c r="W55" s="1"/>
      <c r="X55" s="1"/>
      <c r="Y55" s="1"/>
      <c r="Z55" s="3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3"/>
      <c r="AL55" s="2"/>
      <c r="AM55" s="2"/>
      <c r="AN55" s="2"/>
      <c r="AO55" s="2"/>
      <c r="AP55" s="2"/>
      <c r="AQ55" s="3"/>
      <c r="AR55" s="2"/>
      <c r="AS55" s="2"/>
      <c r="AT55" s="2"/>
      <c r="AU55" s="2"/>
      <c r="AV55" s="2"/>
      <c r="AX55" s="40"/>
      <c r="AY55" s="39"/>
      <c r="AZ55" s="38" t="s">
        <v>10</v>
      </c>
      <c r="BA55" s="37" t="s">
        <v>9</v>
      </c>
      <c r="BB55" s="9"/>
      <c r="BC55" s="9"/>
    </row>
    <row r="56" spans="1:55" s="7" customFormat="1" x14ac:dyDescent="0.25">
      <c r="A56" s="17">
        <v>46</v>
      </c>
      <c r="B56" s="16">
        <v>1</v>
      </c>
      <c r="C56" s="16">
        <v>1</v>
      </c>
      <c r="D56" s="16">
        <v>1</v>
      </c>
      <c r="E56" s="16">
        <v>1</v>
      </c>
      <c r="F56" s="16">
        <v>1</v>
      </c>
      <c r="G56" s="16">
        <v>1</v>
      </c>
      <c r="H56" s="16">
        <v>1</v>
      </c>
      <c r="I56" s="16">
        <v>1</v>
      </c>
      <c r="J56" s="16">
        <v>1</v>
      </c>
      <c r="K56" s="16">
        <v>1</v>
      </c>
      <c r="L56" s="16">
        <v>0.49344100000000002</v>
      </c>
      <c r="M56" s="133" t="str">
        <f t="shared" si="0"/>
        <v>+</v>
      </c>
      <c r="N56" s="15" t="str">
        <f t="shared" si="1"/>
        <v>+</v>
      </c>
      <c r="O56" s="5"/>
      <c r="P56" s="2"/>
      <c r="Q56" s="2"/>
      <c r="R56" s="2"/>
      <c r="S56" s="2"/>
      <c r="T56" s="3"/>
      <c r="U56" s="2"/>
      <c r="V56" s="2"/>
      <c r="W56" s="2"/>
      <c r="X56" s="2"/>
      <c r="Y56" s="2"/>
      <c r="Z56" s="3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3"/>
      <c r="AL56" s="2"/>
      <c r="AM56" s="2"/>
      <c r="AN56" s="2"/>
      <c r="AO56" s="2"/>
      <c r="AP56" s="2"/>
      <c r="AQ56" s="3"/>
      <c r="AR56" s="2"/>
      <c r="AS56" s="2"/>
      <c r="AT56" s="2"/>
      <c r="AU56" s="2"/>
      <c r="AV56" s="2"/>
      <c r="AX56" s="36" t="s">
        <v>8</v>
      </c>
      <c r="AY56" s="35" t="s">
        <v>7</v>
      </c>
      <c r="AZ56" s="34" t="s">
        <v>6</v>
      </c>
      <c r="BA56" s="33" t="s">
        <v>5</v>
      </c>
      <c r="BB56" s="9"/>
      <c r="BC56" s="9"/>
    </row>
    <row r="57" spans="1:55" s="7" customFormat="1" x14ac:dyDescent="0.25">
      <c r="A57" s="17">
        <v>47</v>
      </c>
      <c r="B57" s="16">
        <v>1</v>
      </c>
      <c r="C57" s="16">
        <v>1</v>
      </c>
      <c r="D57" s="16">
        <v>1</v>
      </c>
      <c r="E57" s="16">
        <v>1</v>
      </c>
      <c r="F57" s="16">
        <v>1</v>
      </c>
      <c r="G57" s="16">
        <v>1</v>
      </c>
      <c r="H57" s="16">
        <v>1</v>
      </c>
      <c r="I57" s="16">
        <v>1</v>
      </c>
      <c r="J57" s="16">
        <v>1</v>
      </c>
      <c r="K57" s="16">
        <v>1</v>
      </c>
      <c r="L57" s="16">
        <v>0.48637900000000001</v>
      </c>
      <c r="M57" s="133" t="str">
        <f t="shared" si="0"/>
        <v>+</v>
      </c>
      <c r="N57" s="15" t="str">
        <f t="shared" si="1"/>
        <v>+</v>
      </c>
      <c r="O57" s="5"/>
      <c r="P57" s="2"/>
      <c r="Q57" s="2"/>
      <c r="R57" s="2"/>
      <c r="S57" s="2"/>
      <c r="T57" s="3"/>
      <c r="U57" s="2"/>
      <c r="V57" s="2"/>
      <c r="W57" s="2"/>
      <c r="X57" s="2"/>
      <c r="Y57" s="2"/>
      <c r="Z57" s="3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3"/>
      <c r="AL57" s="2"/>
      <c r="AM57" s="2"/>
      <c r="AN57" s="2"/>
      <c r="AO57" s="2"/>
      <c r="AP57" s="2"/>
      <c r="AQ57" s="3"/>
      <c r="AR57" s="2"/>
      <c r="AS57" s="2"/>
      <c r="AT57" s="2"/>
      <c r="AU57" s="2"/>
      <c r="AV57" s="2"/>
      <c r="AX57" s="26" t="s">
        <v>4</v>
      </c>
      <c r="AY57" s="31">
        <f>$BA$23</f>
        <v>0.84</v>
      </c>
      <c r="AZ57" s="30">
        <f>(SUMIF($K$11:$K$60,0,B11:B60)+SUMIF($K$11:$K$60,0,C11:C60)+SUMIF($K$11:$K$60,0,D11:D60))/(n_Trials*$K$62)</f>
        <v>6.25E-2</v>
      </c>
      <c r="BA57" s="29">
        <f>(SUMIF(B11:B60,0,$K$11:$K$60)+SUMIF(C11:C60,0,$K$11:$K$60)+SUMIF(D11:D60,0,$K$11:$K$60))/(n_Trials*$K$61)</f>
        <v>4.9019607843137254E-2</v>
      </c>
      <c r="BB57" s="28"/>
      <c r="BC57" s="9"/>
    </row>
    <row r="58" spans="1:55" s="7" customFormat="1" x14ac:dyDescent="0.25">
      <c r="A58" s="17">
        <v>48</v>
      </c>
      <c r="B58" s="16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0.587893</v>
      </c>
      <c r="M58" s="133" t="str">
        <f t="shared" si="0"/>
        <v>–</v>
      </c>
      <c r="N58" s="15" t="str">
        <f>IFERROR(IF(AND(B58:K58),"+",IF(NOT(OR(B58:K58)),"–","x")),"")</f>
        <v>–</v>
      </c>
      <c r="O58" s="5"/>
      <c r="P58" s="2"/>
      <c r="Q58" s="2"/>
      <c r="R58" s="2"/>
      <c r="S58" s="2"/>
      <c r="T58" s="3"/>
      <c r="U58" s="2"/>
      <c r="V58" s="2"/>
      <c r="W58" s="2"/>
      <c r="X58" s="2"/>
      <c r="Y58" s="2"/>
      <c r="Z58" s="3"/>
      <c r="AA58" s="2"/>
      <c r="AB58" s="1"/>
      <c r="AC58" s="2"/>
      <c r="AD58" s="2"/>
      <c r="AE58" s="2"/>
      <c r="AF58" s="2"/>
      <c r="AG58" s="2"/>
      <c r="AH58" s="2"/>
      <c r="AI58" s="2"/>
      <c r="AJ58" s="2"/>
      <c r="AK58" s="3"/>
      <c r="AL58" s="2"/>
      <c r="AM58" s="2"/>
      <c r="AN58" s="2"/>
      <c r="AO58" s="2"/>
      <c r="AP58" s="2"/>
      <c r="AQ58" s="3"/>
      <c r="AR58" s="2"/>
      <c r="AS58" s="2"/>
      <c r="AT58" s="2"/>
      <c r="AU58" s="2"/>
      <c r="AV58" s="2"/>
      <c r="AX58" s="26" t="s">
        <v>3</v>
      </c>
      <c r="AY58" s="25">
        <f>$BB$23</f>
        <v>0.9</v>
      </c>
      <c r="AZ58" s="24">
        <f>(SUMIF($K$11:$K$60,0,E11:E60)+SUMIF($K$11:$K$60,0,F11:F60)+SUMIF($K$11:$K$60,0,G11:G60))/(n_Trials*$K$62)</f>
        <v>6.25E-2</v>
      </c>
      <c r="BA58" s="23">
        <f>(SUMIF(E11:E60,0,$K$11:$K$60)+SUMIF(F11:F60,0,$K$11:$K$60)+SUMIF(G11:G60,0,$K$11:$K$60))/(n_Trials*$K$61)</f>
        <v>1.9607843137254902E-2</v>
      </c>
      <c r="BB58" s="22"/>
      <c r="BC58" s="9"/>
    </row>
    <row r="59" spans="1:55" s="7" customFormat="1" x14ac:dyDescent="0.25">
      <c r="A59" s="17">
        <v>49</v>
      </c>
      <c r="B59" s="16">
        <v>1</v>
      </c>
      <c r="C59" s="16">
        <v>1</v>
      </c>
      <c r="D59" s="16">
        <v>1</v>
      </c>
      <c r="E59" s="16">
        <v>1</v>
      </c>
      <c r="F59" s="16">
        <v>1</v>
      </c>
      <c r="G59" s="16">
        <v>1</v>
      </c>
      <c r="H59" s="16">
        <v>1</v>
      </c>
      <c r="I59" s="16">
        <v>1</v>
      </c>
      <c r="J59" s="16">
        <v>1</v>
      </c>
      <c r="K59" s="16">
        <v>1</v>
      </c>
      <c r="L59" s="16">
        <v>0.48380299999999998</v>
      </c>
      <c r="M59" s="133" t="str">
        <f t="shared" si="0"/>
        <v>+</v>
      </c>
      <c r="N59" s="15" t="str">
        <f t="shared" si="1"/>
        <v>+</v>
      </c>
      <c r="O59" s="5"/>
      <c r="P59" s="2"/>
      <c r="Q59" s="2"/>
      <c r="R59" s="2"/>
      <c r="S59" s="2"/>
      <c r="T59" s="3"/>
      <c r="U59" s="2"/>
      <c r="V59" s="2"/>
      <c r="W59" s="2"/>
      <c r="X59" s="2"/>
      <c r="Y59" s="2"/>
      <c r="Z59" s="3"/>
      <c r="AA59" s="2"/>
      <c r="AB59" s="1"/>
      <c r="AC59" s="2"/>
      <c r="AD59" s="2"/>
      <c r="AE59" s="2"/>
      <c r="AF59" s="2"/>
      <c r="AG59" s="2"/>
      <c r="AH59" s="2"/>
      <c r="AI59" s="2"/>
      <c r="AJ59" s="2"/>
      <c r="AK59" s="3"/>
      <c r="AL59" s="2"/>
      <c r="AM59" s="2"/>
      <c r="AN59" s="2"/>
      <c r="AO59" s="2"/>
      <c r="AP59" s="2"/>
      <c r="AQ59" s="3"/>
      <c r="AR59" s="2"/>
      <c r="AS59" s="2"/>
      <c r="AT59" s="2"/>
      <c r="AU59" s="2"/>
      <c r="AV59" s="2"/>
      <c r="AX59" s="21" t="s">
        <v>2</v>
      </c>
      <c r="AY59" s="20">
        <f>$BC$23</f>
        <v>0.8</v>
      </c>
      <c r="AZ59" s="19">
        <f>(SUMIF($K$11:$K$60,0,H11:H60)+SUMIF($K$11:$K$60,0,I11:I60)+SUMIF($K$11:$K$60,0,J11:J60))/(n_Trials*$K$62)</f>
        <v>0.125</v>
      </c>
      <c r="BA59" s="18">
        <f>(SUMIF(H11:H60,0,$K$11:$K$60)+SUMIF(I11:I60,0,$K$11:$K$60)+SUMIF(J11:J60,0,$K$11:$K$60))/(n_Trials*$K$61)</f>
        <v>8.8235294117647065E-2</v>
      </c>
      <c r="BB59" s="9"/>
      <c r="BC59" s="9"/>
    </row>
    <row r="60" spans="1:55" s="7" customFormat="1" x14ac:dyDescent="0.25">
      <c r="A60" s="11">
        <v>50</v>
      </c>
      <c r="B60" s="123">
        <v>0</v>
      </c>
      <c r="C60" s="123">
        <v>0</v>
      </c>
      <c r="D60" s="123">
        <v>0</v>
      </c>
      <c r="E60" s="123">
        <v>0</v>
      </c>
      <c r="F60" s="123">
        <v>0</v>
      </c>
      <c r="G60" s="123">
        <v>0</v>
      </c>
      <c r="H60" s="123">
        <v>0</v>
      </c>
      <c r="I60" s="123">
        <v>0</v>
      </c>
      <c r="J60" s="123">
        <v>0</v>
      </c>
      <c r="K60" s="123">
        <v>0</v>
      </c>
      <c r="L60" s="123">
        <v>0.44669700000000001</v>
      </c>
      <c r="M60" s="134" t="str">
        <f t="shared" si="0"/>
        <v>–</v>
      </c>
      <c r="N60" s="15" t="str">
        <f t="shared" si="1"/>
        <v>–</v>
      </c>
      <c r="O60" s="5"/>
      <c r="P60" s="2"/>
      <c r="T60" s="8"/>
      <c r="Z60" s="8"/>
      <c r="AE60" s="2"/>
      <c r="AF60" s="2"/>
      <c r="AG60" s="2"/>
      <c r="AH60" s="2"/>
      <c r="AI60" s="2"/>
      <c r="AJ60" s="2"/>
      <c r="AK60" s="3"/>
      <c r="AL60" s="2"/>
      <c r="AM60" s="2"/>
      <c r="AN60" s="2"/>
      <c r="AO60" s="2"/>
      <c r="AP60" s="2"/>
      <c r="AQ60" s="3"/>
      <c r="AR60" s="2"/>
      <c r="AS60" s="2"/>
      <c r="AT60" s="2"/>
      <c r="AU60" s="2"/>
      <c r="AV60" s="2"/>
      <c r="AW60" s="9"/>
      <c r="AX60" s="9"/>
      <c r="AY60" s="9"/>
      <c r="AZ60" s="9"/>
      <c r="BA60" s="9"/>
      <c r="BB60" s="9"/>
      <c r="BC60" s="9"/>
    </row>
    <row r="61" spans="1:55" s="7" customFormat="1" x14ac:dyDescent="0.25">
      <c r="A61" s="14" t="s">
        <v>1</v>
      </c>
      <c r="B61" s="227">
        <f>COUNTIF(B11:D60,1)</f>
        <v>100</v>
      </c>
      <c r="C61" s="227"/>
      <c r="D61" s="227"/>
      <c r="E61" s="227">
        <f>COUNTIF(E11:G60,1)</f>
        <v>103</v>
      </c>
      <c r="F61" s="227"/>
      <c r="G61" s="227"/>
      <c r="H61" s="227">
        <f>COUNTIF(H11:J60,1)</f>
        <v>99</v>
      </c>
      <c r="I61" s="227"/>
      <c r="J61" s="227"/>
      <c r="K61" s="125">
        <f>COUNTIF(K11:K60,1)</f>
        <v>34</v>
      </c>
      <c r="L61" s="143"/>
      <c r="M61" s="125">
        <f>COUNTIF(M11:M60,"+")</f>
        <v>28</v>
      </c>
      <c r="N61" s="12">
        <f>COUNTIF(N11:N60,"+")</f>
        <v>28</v>
      </c>
      <c r="O61" s="5"/>
      <c r="P61" s="2"/>
      <c r="T61" s="8"/>
      <c r="Z61" s="8"/>
      <c r="AE61" s="2"/>
      <c r="AF61" s="2"/>
      <c r="AG61" s="2"/>
      <c r="AH61" s="2"/>
      <c r="AI61" s="2"/>
      <c r="AJ61" s="2"/>
      <c r="AK61" s="3"/>
      <c r="AL61" s="2"/>
      <c r="AM61" s="2"/>
      <c r="AN61" s="2"/>
      <c r="AO61" s="2"/>
      <c r="AP61" s="2"/>
      <c r="AQ61" s="3"/>
      <c r="AR61" s="2"/>
      <c r="AS61" s="2"/>
      <c r="AT61" s="2"/>
      <c r="AU61" s="2"/>
      <c r="AV61" s="2"/>
      <c r="AW61" s="9"/>
      <c r="AX61" s="9"/>
      <c r="AY61" s="2"/>
      <c r="AZ61" s="2"/>
      <c r="BA61" s="2"/>
      <c r="BB61" s="2"/>
      <c r="BC61" s="2"/>
    </row>
    <row r="62" spans="1:55" s="7" customFormat="1" x14ac:dyDescent="0.25">
      <c r="A62" s="11" t="s">
        <v>0</v>
      </c>
      <c r="B62" s="224">
        <f>COUNTIF(B11:D60,0)</f>
        <v>50</v>
      </c>
      <c r="C62" s="224"/>
      <c r="D62" s="224"/>
      <c r="E62" s="224">
        <f>COUNTIF(E11:G60,0)</f>
        <v>47</v>
      </c>
      <c r="F62" s="224"/>
      <c r="G62" s="224"/>
      <c r="H62" s="224">
        <f>COUNTIF(H11:J60,0)</f>
        <v>51</v>
      </c>
      <c r="I62" s="224"/>
      <c r="J62" s="224"/>
      <c r="K62" s="123">
        <f>COUNTIF(K11:K60,0)</f>
        <v>16</v>
      </c>
      <c r="L62" s="144"/>
      <c r="M62" s="123">
        <f>COUNTIF(M11:M60,"–")</f>
        <v>11</v>
      </c>
      <c r="N62" s="10">
        <f>COUNTIF(N11:N60,"–")</f>
        <v>11</v>
      </c>
      <c r="O62" s="5"/>
      <c r="P62" s="2"/>
      <c r="Q62" s="2"/>
      <c r="R62" s="2"/>
      <c r="S62" s="2"/>
      <c r="T62" s="3"/>
      <c r="U62" s="2"/>
      <c r="V62" s="2"/>
      <c r="W62" s="2"/>
      <c r="X62" s="2"/>
      <c r="Y62" s="2"/>
      <c r="Z62" s="3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3"/>
      <c r="AL62" s="2"/>
      <c r="AM62" s="2"/>
      <c r="AN62" s="2"/>
      <c r="AO62" s="2"/>
      <c r="AP62" s="2"/>
      <c r="AQ62" s="3"/>
      <c r="AR62" s="2"/>
      <c r="AS62" s="2"/>
      <c r="AT62" s="2"/>
      <c r="AU62" s="2"/>
      <c r="AV62" s="2"/>
      <c r="AW62" s="9"/>
      <c r="AX62" s="9"/>
      <c r="AY62" s="2"/>
      <c r="AZ62" s="2"/>
      <c r="BA62" s="2"/>
      <c r="BB62" s="2"/>
      <c r="BC62" s="2"/>
    </row>
    <row r="63" spans="1:55" s="7" customFormat="1" ht="11.2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121"/>
      <c r="N63" s="2"/>
      <c r="O63" s="5"/>
      <c r="P63" s="2"/>
      <c r="Q63" s="2"/>
      <c r="R63" s="2"/>
      <c r="S63" s="2"/>
      <c r="T63" s="3"/>
      <c r="U63" s="2"/>
      <c r="V63" s="2"/>
      <c r="W63" s="2"/>
      <c r="X63" s="2"/>
      <c r="Y63" s="2"/>
      <c r="Z63" s="3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3"/>
      <c r="AL63" s="2"/>
      <c r="AM63" s="2"/>
      <c r="AN63" s="2"/>
      <c r="AO63" s="2"/>
      <c r="AP63" s="2"/>
      <c r="AQ63" s="3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s="7" customFormat="1" ht="11.2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121"/>
      <c r="N64" s="2"/>
      <c r="O64" s="5"/>
      <c r="P64" s="2"/>
      <c r="Q64" s="2"/>
      <c r="R64" s="2"/>
      <c r="S64" s="2"/>
      <c r="T64" s="3"/>
      <c r="U64" s="2"/>
      <c r="V64" s="2"/>
      <c r="W64" s="2"/>
      <c r="X64" s="2"/>
      <c r="Y64" s="2"/>
      <c r="Z64" s="3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3"/>
      <c r="AL64" s="2"/>
      <c r="AM64" s="2"/>
      <c r="AN64" s="2"/>
      <c r="AO64" s="2"/>
      <c r="AP64" s="2"/>
      <c r="AQ64" s="3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s="7" customFormat="1" ht="11.2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121"/>
      <c r="N65" s="2"/>
      <c r="O65" s="5"/>
      <c r="P65" s="2"/>
      <c r="Q65" s="2"/>
      <c r="R65" s="2"/>
      <c r="S65" s="2"/>
      <c r="T65" s="3"/>
      <c r="U65" s="2"/>
      <c r="V65" s="2"/>
      <c r="W65" s="2"/>
      <c r="X65" s="2"/>
      <c r="Y65" s="2"/>
      <c r="Z65" s="3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3"/>
      <c r="AL65" s="2"/>
      <c r="AM65" s="2"/>
      <c r="AN65" s="2"/>
      <c r="AO65" s="2"/>
      <c r="AP65" s="2"/>
      <c r="AQ65" s="3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7" customFormat="1" ht="11.25" x14ac:dyDescent="0.25">
      <c r="M66" s="122"/>
      <c r="O66" s="5"/>
      <c r="P66" s="2"/>
      <c r="Q66" s="2"/>
      <c r="R66" s="2"/>
      <c r="S66" s="2"/>
      <c r="T66" s="3"/>
      <c r="U66" s="2"/>
      <c r="V66" s="2"/>
      <c r="W66" s="2"/>
      <c r="X66" s="2"/>
      <c r="Y66" s="2"/>
      <c r="Z66" s="3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3"/>
      <c r="AL66" s="2"/>
      <c r="AM66" s="2"/>
      <c r="AN66" s="2"/>
      <c r="AO66" s="2"/>
      <c r="AP66" s="2"/>
      <c r="AQ66" s="3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s="7" customFormat="1" ht="11.25" x14ac:dyDescent="0.25">
      <c r="M67" s="122"/>
      <c r="O67" s="5"/>
      <c r="P67" s="2"/>
      <c r="Q67" s="2"/>
      <c r="R67" s="2"/>
      <c r="S67" s="2"/>
      <c r="T67" s="3"/>
      <c r="U67" s="2"/>
      <c r="V67" s="2"/>
      <c r="W67" s="2"/>
      <c r="X67" s="2"/>
      <c r="Y67" s="2"/>
      <c r="Z67" s="3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3"/>
      <c r="AL67" s="2"/>
      <c r="AM67" s="2"/>
      <c r="AN67" s="2"/>
      <c r="AO67" s="2"/>
      <c r="AP67" s="2"/>
      <c r="AQ67" s="3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s="7" customForma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5"/>
      <c r="P68" s="2"/>
      <c r="Q68" s="2"/>
      <c r="R68" s="2"/>
      <c r="S68" s="2"/>
      <c r="T68" s="3"/>
      <c r="U68" s="2"/>
      <c r="V68" s="2"/>
      <c r="W68" s="2"/>
      <c r="X68" s="2"/>
      <c r="Y68" s="2"/>
      <c r="Z68" s="3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3"/>
      <c r="AL68" s="2"/>
      <c r="AM68" s="2"/>
      <c r="AN68" s="2"/>
      <c r="AO68" s="2"/>
      <c r="AP68" s="2"/>
      <c r="AQ68" s="3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s="7" customForma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5"/>
      <c r="P69" s="2"/>
      <c r="Q69" s="2"/>
      <c r="R69" s="2"/>
      <c r="S69" s="2"/>
      <c r="T69" s="3"/>
      <c r="U69" s="2"/>
      <c r="V69" s="2"/>
      <c r="W69" s="2"/>
      <c r="X69" s="2"/>
      <c r="Y69" s="2"/>
      <c r="Z69" s="3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3"/>
      <c r="AL69" s="2"/>
      <c r="AM69" s="2"/>
      <c r="AN69" s="2"/>
      <c r="AO69" s="2"/>
      <c r="AP69" s="2"/>
      <c r="AQ69" s="3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x14ac:dyDescent="0.25">
      <c r="O70" s="5"/>
    </row>
    <row r="71" spans="1:55" x14ac:dyDescent="0.25">
      <c r="O71" s="5"/>
    </row>
    <row r="72" spans="1:55" x14ac:dyDescent="0.25">
      <c r="O72" s="5"/>
    </row>
    <row r="73" spans="1:55" x14ac:dyDescent="0.25">
      <c r="O73" s="5"/>
    </row>
    <row r="74" spans="1:55" x14ac:dyDescent="0.25">
      <c r="O74" s="5"/>
    </row>
    <row r="75" spans="1:55" x14ac:dyDescent="0.25">
      <c r="O75" s="5"/>
    </row>
    <row r="76" spans="1:55" x14ac:dyDescent="0.25">
      <c r="O76" s="5"/>
    </row>
    <row r="77" spans="1:55" x14ac:dyDescent="0.25">
      <c r="O77" s="5"/>
    </row>
    <row r="78" spans="1:55" x14ac:dyDescent="0.25">
      <c r="O78" s="5"/>
    </row>
    <row r="79" spans="1:55" x14ac:dyDescent="0.25">
      <c r="O79" s="5"/>
    </row>
    <row r="80" spans="1:55" x14ac:dyDescent="0.25">
      <c r="O80" s="5"/>
    </row>
    <row r="81" spans="15:55" x14ac:dyDescent="0.25">
      <c r="O81" s="5"/>
    </row>
    <row r="82" spans="15:55" ht="18" x14ac:dyDescent="0.25">
      <c r="O82" s="5"/>
      <c r="AY82" s="6"/>
      <c r="AZ82" s="6"/>
      <c r="BA82" s="6"/>
      <c r="BB82" s="6"/>
      <c r="BC82" s="6"/>
    </row>
    <row r="83" spans="15:55" ht="18" x14ac:dyDescent="0.25">
      <c r="O83" s="5"/>
      <c r="AY83" s="6"/>
      <c r="AZ83" s="6"/>
      <c r="BA83" s="6"/>
      <c r="BB83" s="6"/>
      <c r="BC83" s="6"/>
    </row>
    <row r="84" spans="15:55" x14ac:dyDescent="0.25">
      <c r="O84" s="5"/>
    </row>
    <row r="85" spans="15:55" x14ac:dyDescent="0.25">
      <c r="O85" s="5"/>
    </row>
    <row r="86" spans="15:55" x14ac:dyDescent="0.25">
      <c r="O86" s="5"/>
    </row>
    <row r="87" spans="15:55" x14ac:dyDescent="0.25">
      <c r="O87" s="5"/>
    </row>
    <row r="88" spans="15:55" x14ac:dyDescent="0.25">
      <c r="O88" s="5"/>
    </row>
    <row r="89" spans="15:55" x14ac:dyDescent="0.25">
      <c r="O89" s="5"/>
    </row>
    <row r="90" spans="15:55" x14ac:dyDescent="0.25">
      <c r="O90" s="5"/>
    </row>
    <row r="91" spans="15:55" x14ac:dyDescent="0.25">
      <c r="O91" s="5"/>
    </row>
    <row r="92" spans="15:55" ht="18" x14ac:dyDescent="0.25">
      <c r="O92" s="5"/>
      <c r="AW92" s="6"/>
      <c r="AX92" s="6"/>
    </row>
    <row r="93" spans="15:55" ht="18" x14ac:dyDescent="0.25">
      <c r="O93" s="5"/>
      <c r="AW93" s="6"/>
      <c r="AX93" s="6"/>
    </row>
    <row r="94" spans="15:55" x14ac:dyDescent="0.25">
      <c r="O94" s="5"/>
    </row>
    <row r="95" spans="15:55" x14ac:dyDescent="0.25">
      <c r="O95" s="5"/>
    </row>
    <row r="96" spans="15:55" x14ac:dyDescent="0.25">
      <c r="O96" s="5"/>
    </row>
    <row r="97" spans="15:15" x14ac:dyDescent="0.25">
      <c r="O97" s="5"/>
    </row>
    <row r="98" spans="15:15" x14ac:dyDescent="0.25">
      <c r="O98" s="5"/>
    </row>
    <row r="99" spans="15:15" x14ac:dyDescent="0.25">
      <c r="O99" s="5"/>
    </row>
    <row r="100" spans="15:15" x14ac:dyDescent="0.25">
      <c r="O100" s="5"/>
    </row>
    <row r="101" spans="15:15" x14ac:dyDescent="0.25">
      <c r="O101" s="5"/>
    </row>
    <row r="102" spans="15:15" x14ac:dyDescent="0.25">
      <c r="O102" s="5"/>
    </row>
    <row r="103" spans="15:15" x14ac:dyDescent="0.25">
      <c r="O103" s="5"/>
    </row>
    <row r="104" spans="15:15" x14ac:dyDescent="0.25">
      <c r="O104" s="5"/>
    </row>
    <row r="105" spans="15:15" x14ac:dyDescent="0.25">
      <c r="O105" s="5"/>
    </row>
    <row r="106" spans="15:15" x14ac:dyDescent="0.25">
      <c r="O106" s="5"/>
    </row>
    <row r="107" spans="15:15" x14ac:dyDescent="0.25">
      <c r="O107" s="5"/>
    </row>
    <row r="108" spans="15:15" x14ac:dyDescent="0.25">
      <c r="O108" s="5"/>
    </row>
    <row r="109" spans="15:15" x14ac:dyDescent="0.25">
      <c r="O109" s="5"/>
    </row>
    <row r="110" spans="15:15" x14ac:dyDescent="0.25">
      <c r="O110" s="5"/>
    </row>
    <row r="111" spans="15:15" x14ac:dyDescent="0.25">
      <c r="O111" s="5"/>
    </row>
    <row r="112" spans="15:15" x14ac:dyDescent="0.25">
      <c r="O112" s="5"/>
    </row>
    <row r="113" spans="15:15" x14ac:dyDescent="0.25">
      <c r="O113" s="5"/>
    </row>
    <row r="114" spans="15:15" x14ac:dyDescent="0.25">
      <c r="O114" s="5"/>
    </row>
    <row r="115" spans="15:15" x14ac:dyDescent="0.25">
      <c r="O115" s="5"/>
    </row>
    <row r="116" spans="15:15" x14ac:dyDescent="0.25">
      <c r="O116" s="5"/>
    </row>
    <row r="117" spans="15:15" x14ac:dyDescent="0.25">
      <c r="O117" s="5"/>
    </row>
    <row r="118" spans="15:15" x14ac:dyDescent="0.25">
      <c r="O118" s="5"/>
    </row>
    <row r="119" spans="15:15" x14ac:dyDescent="0.25">
      <c r="O119" s="5"/>
    </row>
    <row r="120" spans="15:15" x14ac:dyDescent="0.25">
      <c r="O120" s="5"/>
    </row>
    <row r="121" spans="15:15" x14ac:dyDescent="0.25">
      <c r="O121" s="5"/>
    </row>
    <row r="122" spans="15:15" x14ac:dyDescent="0.25">
      <c r="O122" s="5"/>
    </row>
    <row r="123" spans="15:15" x14ac:dyDescent="0.25">
      <c r="O123" s="5"/>
    </row>
    <row r="124" spans="15:15" x14ac:dyDescent="0.25">
      <c r="O124" s="5"/>
    </row>
    <row r="125" spans="15:15" x14ac:dyDescent="0.25">
      <c r="O125" s="5"/>
    </row>
    <row r="126" spans="15:15" x14ac:dyDescent="0.25">
      <c r="O126" s="5"/>
    </row>
    <row r="127" spans="15:15" x14ac:dyDescent="0.25">
      <c r="O127" s="5"/>
    </row>
    <row r="128" spans="15:15" x14ac:dyDescent="0.25">
      <c r="O128" s="5"/>
    </row>
    <row r="129" spans="15:15" x14ac:dyDescent="0.25">
      <c r="O129" s="5"/>
    </row>
    <row r="130" spans="15:15" x14ac:dyDescent="0.25">
      <c r="O130" s="5"/>
    </row>
    <row r="131" spans="15:15" x14ac:dyDescent="0.25">
      <c r="O131" s="5"/>
    </row>
    <row r="132" spans="15:15" x14ac:dyDescent="0.25">
      <c r="O132" s="5"/>
    </row>
    <row r="133" spans="15:15" x14ac:dyDescent="0.25">
      <c r="O133" s="5"/>
    </row>
    <row r="134" spans="15:15" x14ac:dyDescent="0.25">
      <c r="O134" s="5"/>
    </row>
    <row r="135" spans="15:15" x14ac:dyDescent="0.25">
      <c r="O135" s="5"/>
    </row>
    <row r="136" spans="15:15" x14ac:dyDescent="0.25">
      <c r="O136" s="5"/>
    </row>
    <row r="137" spans="15:15" x14ac:dyDescent="0.25">
      <c r="O137" s="5"/>
    </row>
    <row r="138" spans="15:15" x14ac:dyDescent="0.25">
      <c r="O138" s="5"/>
    </row>
    <row r="139" spans="15:15" x14ac:dyDescent="0.25">
      <c r="O139" s="5"/>
    </row>
    <row r="140" spans="15:15" x14ac:dyDescent="0.25">
      <c r="O140" s="5"/>
    </row>
    <row r="141" spans="15:15" x14ac:dyDescent="0.25">
      <c r="O141" s="5"/>
    </row>
    <row r="142" spans="15:15" x14ac:dyDescent="0.25">
      <c r="O142" s="5"/>
    </row>
    <row r="143" spans="15:15" x14ac:dyDescent="0.25">
      <c r="O143" s="5"/>
    </row>
    <row r="144" spans="15:15" x14ac:dyDescent="0.25">
      <c r="O144" s="5"/>
    </row>
    <row r="145" spans="15:15" x14ac:dyDescent="0.25">
      <c r="O145" s="5"/>
    </row>
    <row r="146" spans="15:15" x14ac:dyDescent="0.25">
      <c r="O146" s="5"/>
    </row>
    <row r="147" spans="15:15" x14ac:dyDescent="0.25">
      <c r="O147" s="5"/>
    </row>
    <row r="148" spans="15:15" x14ac:dyDescent="0.25">
      <c r="O148" s="5"/>
    </row>
    <row r="149" spans="15:15" x14ac:dyDescent="0.25">
      <c r="O149" s="5"/>
    </row>
    <row r="150" spans="15:15" x14ac:dyDescent="0.25">
      <c r="O150" s="5"/>
    </row>
    <row r="151" spans="15:15" x14ac:dyDescent="0.25">
      <c r="O151" s="5"/>
    </row>
    <row r="152" spans="15:15" x14ac:dyDescent="0.25">
      <c r="O152" s="5"/>
    </row>
    <row r="153" spans="15:15" x14ac:dyDescent="0.25">
      <c r="O153" s="5"/>
    </row>
    <row r="154" spans="15:15" x14ac:dyDescent="0.25">
      <c r="O154" s="5"/>
    </row>
    <row r="155" spans="15:15" x14ac:dyDescent="0.25">
      <c r="O155" s="5"/>
    </row>
    <row r="156" spans="15:15" x14ac:dyDescent="0.25">
      <c r="O156" s="5"/>
    </row>
    <row r="157" spans="15:15" x14ac:dyDescent="0.25">
      <c r="O157" s="5"/>
    </row>
    <row r="158" spans="15:15" x14ac:dyDescent="0.25">
      <c r="O158" s="5"/>
    </row>
    <row r="159" spans="15:15" x14ac:dyDescent="0.25">
      <c r="O159" s="5"/>
    </row>
    <row r="160" spans="15:15" x14ac:dyDescent="0.25">
      <c r="O160" s="5"/>
    </row>
    <row r="161" spans="15:15" x14ac:dyDescent="0.25">
      <c r="O161" s="5"/>
    </row>
    <row r="162" spans="15:15" x14ac:dyDescent="0.25">
      <c r="O162" s="5"/>
    </row>
    <row r="163" spans="15:15" x14ac:dyDescent="0.25">
      <c r="O163" s="5"/>
    </row>
    <row r="164" spans="15:15" x14ac:dyDescent="0.25">
      <c r="O164" s="5"/>
    </row>
    <row r="165" spans="15:15" x14ac:dyDescent="0.25">
      <c r="O165" s="5"/>
    </row>
    <row r="166" spans="15:15" x14ac:dyDescent="0.25">
      <c r="O166" s="5"/>
    </row>
    <row r="167" spans="15:15" x14ac:dyDescent="0.25">
      <c r="O167" s="5"/>
    </row>
    <row r="168" spans="15:15" x14ac:dyDescent="0.25">
      <c r="O168" s="5"/>
    </row>
    <row r="169" spans="15:15" x14ac:dyDescent="0.25">
      <c r="O169" s="5"/>
    </row>
    <row r="170" spans="15:15" x14ac:dyDescent="0.25">
      <c r="O170" s="5"/>
    </row>
    <row r="171" spans="15:15" x14ac:dyDescent="0.25">
      <c r="O171" s="5"/>
    </row>
    <row r="172" spans="15:15" x14ac:dyDescent="0.25">
      <c r="O172" s="5"/>
    </row>
    <row r="173" spans="15:15" x14ac:dyDescent="0.25">
      <c r="O173" s="5"/>
    </row>
    <row r="174" spans="15:15" x14ac:dyDescent="0.25">
      <c r="O174" s="5"/>
    </row>
    <row r="175" spans="15:15" x14ac:dyDescent="0.25">
      <c r="O175" s="5"/>
    </row>
    <row r="176" spans="15:15" x14ac:dyDescent="0.25">
      <c r="O176" s="5"/>
    </row>
    <row r="177" spans="15:15" x14ac:dyDescent="0.25">
      <c r="O177" s="5"/>
    </row>
    <row r="178" spans="15:15" x14ac:dyDescent="0.25">
      <c r="O178" s="5"/>
    </row>
    <row r="179" spans="15:15" x14ac:dyDescent="0.25">
      <c r="O179" s="5"/>
    </row>
    <row r="180" spans="15:15" x14ac:dyDescent="0.25">
      <c r="O180" s="5"/>
    </row>
    <row r="181" spans="15:15" x14ac:dyDescent="0.25">
      <c r="O181" s="5"/>
    </row>
    <row r="182" spans="15:15" x14ac:dyDescent="0.25">
      <c r="O182" s="5"/>
    </row>
    <row r="183" spans="15:15" x14ac:dyDescent="0.25">
      <c r="O183" s="5"/>
    </row>
    <row r="184" spans="15:15" x14ac:dyDescent="0.25">
      <c r="O184" s="5"/>
    </row>
    <row r="185" spans="15:15" x14ac:dyDescent="0.25">
      <c r="O185" s="5"/>
    </row>
    <row r="186" spans="15:15" x14ac:dyDescent="0.25">
      <c r="O186" s="5"/>
    </row>
    <row r="187" spans="15:15" x14ac:dyDescent="0.25">
      <c r="O187" s="5"/>
    </row>
    <row r="188" spans="15:15" x14ac:dyDescent="0.25">
      <c r="O188" s="5"/>
    </row>
    <row r="189" spans="15:15" x14ac:dyDescent="0.25">
      <c r="O189" s="5"/>
    </row>
    <row r="190" spans="15:15" x14ac:dyDescent="0.25">
      <c r="O190" s="5"/>
    </row>
    <row r="191" spans="15:15" x14ac:dyDescent="0.25">
      <c r="O191" s="5"/>
    </row>
    <row r="192" spans="15:15" x14ac:dyDescent="0.25">
      <c r="O192" s="5"/>
    </row>
    <row r="193" spans="15:15" x14ac:dyDescent="0.25">
      <c r="O193" s="5"/>
    </row>
    <row r="194" spans="15:15" x14ac:dyDescent="0.25">
      <c r="O194" s="5"/>
    </row>
    <row r="195" spans="15:15" x14ac:dyDescent="0.25">
      <c r="O195" s="5"/>
    </row>
    <row r="196" spans="15:15" x14ac:dyDescent="0.25">
      <c r="O196" s="5"/>
    </row>
    <row r="197" spans="15:15" x14ac:dyDescent="0.25">
      <c r="O197" s="5"/>
    </row>
    <row r="198" spans="15:15" x14ac:dyDescent="0.25">
      <c r="O198" s="5"/>
    </row>
    <row r="199" spans="15:15" x14ac:dyDescent="0.25">
      <c r="O199" s="5"/>
    </row>
    <row r="200" spans="15:15" x14ac:dyDescent="0.25">
      <c r="O200" s="5"/>
    </row>
    <row r="201" spans="15:15" x14ac:dyDescent="0.25">
      <c r="O201" s="5"/>
    </row>
    <row r="202" spans="15:15" x14ac:dyDescent="0.25">
      <c r="O202" s="5"/>
    </row>
    <row r="203" spans="15:15" x14ac:dyDescent="0.25">
      <c r="O203" s="5"/>
    </row>
    <row r="204" spans="15:15" x14ac:dyDescent="0.25">
      <c r="O204" s="5"/>
    </row>
    <row r="205" spans="15:15" x14ac:dyDescent="0.25">
      <c r="O205" s="5"/>
    </row>
    <row r="206" spans="15:15" x14ac:dyDescent="0.25">
      <c r="O206" s="5"/>
    </row>
    <row r="207" spans="15:15" x14ac:dyDescent="0.25">
      <c r="O207" s="5"/>
    </row>
    <row r="208" spans="15:15" x14ac:dyDescent="0.25">
      <c r="O208" s="5"/>
    </row>
    <row r="209" spans="15:15" x14ac:dyDescent="0.25">
      <c r="O209" s="5"/>
    </row>
    <row r="210" spans="15:15" x14ac:dyDescent="0.25">
      <c r="O210" s="5"/>
    </row>
    <row r="211" spans="15:15" x14ac:dyDescent="0.25">
      <c r="O211" s="5"/>
    </row>
    <row r="212" spans="15:15" x14ac:dyDescent="0.25">
      <c r="O212" s="5"/>
    </row>
    <row r="213" spans="15:15" x14ac:dyDescent="0.25">
      <c r="O213" s="5"/>
    </row>
    <row r="214" spans="15:15" x14ac:dyDescent="0.25">
      <c r="O214" s="5"/>
    </row>
    <row r="215" spans="15:15" x14ac:dyDescent="0.25">
      <c r="O215" s="5"/>
    </row>
    <row r="216" spans="15:15" x14ac:dyDescent="0.25">
      <c r="O216" s="5"/>
    </row>
    <row r="217" spans="15:15" x14ac:dyDescent="0.25">
      <c r="O217" s="5"/>
    </row>
    <row r="218" spans="15:15" x14ac:dyDescent="0.25">
      <c r="O218" s="5"/>
    </row>
    <row r="219" spans="15:15" x14ac:dyDescent="0.25">
      <c r="O219" s="5"/>
    </row>
    <row r="220" spans="15:15" x14ac:dyDescent="0.25">
      <c r="O220" s="5"/>
    </row>
    <row r="221" spans="15:15" x14ac:dyDescent="0.25">
      <c r="O221" s="5"/>
    </row>
    <row r="222" spans="15:15" x14ac:dyDescent="0.25">
      <c r="O222" s="5"/>
    </row>
  </sheetData>
  <mergeCells count="231">
    <mergeCell ref="BD4:BL5"/>
    <mergeCell ref="A1:N2"/>
    <mergeCell ref="O1:AE2"/>
    <mergeCell ref="AF1:AV2"/>
    <mergeCell ref="AW1:BC2"/>
    <mergeCell ref="BD1:BL2"/>
    <mergeCell ref="O39:AE40"/>
    <mergeCell ref="AW27:BC27"/>
    <mergeCell ref="P51:AD52"/>
    <mergeCell ref="AG51:AU52"/>
    <mergeCell ref="AX50:BB50"/>
    <mergeCell ref="AR36:AS36"/>
    <mergeCell ref="AB34:AB35"/>
    <mergeCell ref="AC34:AC35"/>
    <mergeCell ref="AD34:AD35"/>
    <mergeCell ref="AE34:AE35"/>
    <mergeCell ref="AG34:AG35"/>
    <mergeCell ref="AH34:AH35"/>
    <mergeCell ref="AL32:AL35"/>
    <mergeCell ref="AM32:AM33"/>
    <mergeCell ref="AN34:AN35"/>
    <mergeCell ref="AP32:AP33"/>
    <mergeCell ref="AR32:AR35"/>
    <mergeCell ref="AS32:AS33"/>
    <mergeCell ref="B62:D62"/>
    <mergeCell ref="E62:G62"/>
    <mergeCell ref="H62:J62"/>
    <mergeCell ref="AW40:BC41"/>
    <mergeCell ref="AW52:BC53"/>
    <mergeCell ref="AG42:AI42"/>
    <mergeCell ref="AM42:AO42"/>
    <mergeCell ref="AF39:AO40"/>
    <mergeCell ref="Q34:Q35"/>
    <mergeCell ref="R34:R35"/>
    <mergeCell ref="S34:S35"/>
    <mergeCell ref="AS42:AU42"/>
    <mergeCell ref="B61:D61"/>
    <mergeCell ref="E61:G61"/>
    <mergeCell ref="H61:J61"/>
    <mergeCell ref="P42:R42"/>
    <mergeCell ref="V42:X42"/>
    <mergeCell ref="AB42:AD42"/>
    <mergeCell ref="AO34:AO35"/>
    <mergeCell ref="O36:P36"/>
    <mergeCell ref="U36:V36"/>
    <mergeCell ref="AA36:AB36"/>
    <mergeCell ref="AF36:AG36"/>
    <mergeCell ref="AL36:AM36"/>
    <mergeCell ref="S32:S33"/>
    <mergeCell ref="U32:U35"/>
    <mergeCell ref="P34:P35"/>
    <mergeCell ref="AI32:AI33"/>
    <mergeCell ref="AJ32:AJ33"/>
    <mergeCell ref="AT34:AT35"/>
    <mergeCell ref="AU34:AU35"/>
    <mergeCell ref="AS34:AS35"/>
    <mergeCell ref="O32:O35"/>
    <mergeCell ref="P32:P33"/>
    <mergeCell ref="Q32:Q33"/>
    <mergeCell ref="R32:R33"/>
    <mergeCell ref="V32:V33"/>
    <mergeCell ref="W32:W33"/>
    <mergeCell ref="X32:X33"/>
    <mergeCell ref="Y32:Y33"/>
    <mergeCell ref="AA32:AA35"/>
    <mergeCell ref="AB32:AB33"/>
    <mergeCell ref="V34:V35"/>
    <mergeCell ref="W34:W35"/>
    <mergeCell ref="X34:X35"/>
    <mergeCell ref="Y34:Y35"/>
    <mergeCell ref="AC32:AC33"/>
    <mergeCell ref="AD32:AD33"/>
    <mergeCell ref="O27:P27"/>
    <mergeCell ref="U27:V27"/>
    <mergeCell ref="AA27:AB27"/>
    <mergeCell ref="AF27:AG27"/>
    <mergeCell ref="AL27:AM27"/>
    <mergeCell ref="AR27:AS27"/>
    <mergeCell ref="Q30:R30"/>
    <mergeCell ref="O29:S29"/>
    <mergeCell ref="U29:Y29"/>
    <mergeCell ref="AA29:AE29"/>
    <mergeCell ref="AR29:AT29"/>
    <mergeCell ref="W30:X30"/>
    <mergeCell ref="AC30:AD30"/>
    <mergeCell ref="AH30:AI30"/>
    <mergeCell ref="AN30:AO30"/>
    <mergeCell ref="AT30:AU30"/>
    <mergeCell ref="AN25:AN26"/>
    <mergeCell ref="AO32:AO33"/>
    <mergeCell ref="AI34:AI35"/>
    <mergeCell ref="AJ34:AJ35"/>
    <mergeCell ref="AM34:AM35"/>
    <mergeCell ref="AE32:AE33"/>
    <mergeCell ref="AF32:AF35"/>
    <mergeCell ref="AG32:AG33"/>
    <mergeCell ref="AH32:AH33"/>
    <mergeCell ref="AP34:AP35"/>
    <mergeCell ref="AN32:AN33"/>
    <mergeCell ref="AS25:AS26"/>
    <mergeCell ref="AT25:AT26"/>
    <mergeCell ref="AU25:AU26"/>
    <mergeCell ref="AV25:AV26"/>
    <mergeCell ref="AB25:AB26"/>
    <mergeCell ref="AC25:AC26"/>
    <mergeCell ref="AR23:AR26"/>
    <mergeCell ref="AS23:AS24"/>
    <mergeCell ref="AT23:AT24"/>
    <mergeCell ref="AU23:AU24"/>
    <mergeCell ref="AP23:AP24"/>
    <mergeCell ref="AP25:AP26"/>
    <mergeCell ref="AM23:AM24"/>
    <mergeCell ref="AN23:AN24"/>
    <mergeCell ref="AO23:AO24"/>
    <mergeCell ref="AI25:AI26"/>
    <mergeCell ref="AJ25:AJ26"/>
    <mergeCell ref="AM25:AM26"/>
    <mergeCell ref="AH23:AH24"/>
    <mergeCell ref="AI23:AI24"/>
    <mergeCell ref="AJ23:AJ24"/>
    <mergeCell ref="AL23:AL26"/>
    <mergeCell ref="V23:V24"/>
    <mergeCell ref="W23:W24"/>
    <mergeCell ref="X23:X24"/>
    <mergeCell ref="Y23:Y24"/>
    <mergeCell ref="AA23:AA26"/>
    <mergeCell ref="AB23:AB24"/>
    <mergeCell ref="V25:V26"/>
    <mergeCell ref="W25:W26"/>
    <mergeCell ref="X25:X26"/>
    <mergeCell ref="O23:O26"/>
    <mergeCell ref="P23:P24"/>
    <mergeCell ref="Q23:Q24"/>
    <mergeCell ref="R23:R24"/>
    <mergeCell ref="S23:S24"/>
    <mergeCell ref="U23:U26"/>
    <mergeCell ref="P25:P26"/>
    <mergeCell ref="Q25:Q26"/>
    <mergeCell ref="R25:R26"/>
    <mergeCell ref="S25:S26"/>
    <mergeCell ref="AN21:AO21"/>
    <mergeCell ref="AA20:AE20"/>
    <mergeCell ref="AL20:AN20"/>
    <mergeCell ref="AC23:AC24"/>
    <mergeCell ref="AD23:AD24"/>
    <mergeCell ref="AE23:AE24"/>
    <mergeCell ref="AF23:AF26"/>
    <mergeCell ref="AG23:AG24"/>
    <mergeCell ref="Y25:Y26"/>
    <mergeCell ref="AO25:AO26"/>
    <mergeCell ref="AD25:AD26"/>
    <mergeCell ref="AE25:AE26"/>
    <mergeCell ref="AG25:AG26"/>
    <mergeCell ref="AH25:AH26"/>
    <mergeCell ref="AP14:AP15"/>
    <mergeCell ref="AR14:AR17"/>
    <mergeCell ref="AV14:AV15"/>
    <mergeCell ref="AR20:AT20"/>
    <mergeCell ref="O18:P18"/>
    <mergeCell ref="U18:V18"/>
    <mergeCell ref="AA18:AB18"/>
    <mergeCell ref="AF18:AG18"/>
    <mergeCell ref="AL18:AM18"/>
    <mergeCell ref="AR18:AS18"/>
    <mergeCell ref="AP16:AP17"/>
    <mergeCell ref="AF8:AV9"/>
    <mergeCell ref="O8:AE9"/>
    <mergeCell ref="Q12:R12"/>
    <mergeCell ref="W12:X12"/>
    <mergeCell ref="E10:G10"/>
    <mergeCell ref="H10:J10"/>
    <mergeCell ref="K4:L4"/>
    <mergeCell ref="BA13:BC13"/>
    <mergeCell ref="AH12:AI12"/>
    <mergeCell ref="AN12:AO12"/>
    <mergeCell ref="AT12:AU12"/>
    <mergeCell ref="AW8:BC9"/>
    <mergeCell ref="B10:D10"/>
    <mergeCell ref="O14:O17"/>
    <mergeCell ref="S14:S15"/>
    <mergeCell ref="U14:U17"/>
    <mergeCell ref="AF20:AH20"/>
    <mergeCell ref="AF29:AH29"/>
    <mergeCell ref="O20:S20"/>
    <mergeCell ref="U20:Y20"/>
    <mergeCell ref="AL29:AN29"/>
    <mergeCell ref="Y14:Y15"/>
    <mergeCell ref="AA14:AA17"/>
    <mergeCell ref="AE14:AE15"/>
    <mergeCell ref="AC12:AD12"/>
    <mergeCell ref="S16:S17"/>
    <mergeCell ref="Y16:Y17"/>
    <mergeCell ref="AE16:AE17"/>
    <mergeCell ref="AJ16:AJ17"/>
    <mergeCell ref="Q21:R21"/>
    <mergeCell ref="W21:X21"/>
    <mergeCell ref="AF14:AF17"/>
    <mergeCell ref="AJ14:AJ15"/>
    <mergeCell ref="AL14:AL17"/>
    <mergeCell ref="AC21:AD21"/>
    <mergeCell ref="AH21:AI21"/>
    <mergeCell ref="AX12:AZ12"/>
    <mergeCell ref="BA12:BC12"/>
    <mergeCell ref="AX48:AY49"/>
    <mergeCell ref="AZ48:AZ49"/>
    <mergeCell ref="BA48:BA49"/>
    <mergeCell ref="BB48:BB49"/>
    <mergeCell ref="AX43:AY43"/>
    <mergeCell ref="AX44:AY44"/>
    <mergeCell ref="AX45:AY45"/>
    <mergeCell ref="AX46:AY47"/>
    <mergeCell ref="AW26:BC26"/>
    <mergeCell ref="BA30:BC30"/>
    <mergeCell ref="AT21:AU21"/>
    <mergeCell ref="AX31:AZ32"/>
    <mergeCell ref="BA31:BC32"/>
    <mergeCell ref="AX13:AZ13"/>
    <mergeCell ref="AX14:AZ15"/>
    <mergeCell ref="BA14:BC15"/>
    <mergeCell ref="AX30:AZ30"/>
    <mergeCell ref="AZ46:AZ47"/>
    <mergeCell ref="BA46:BA47"/>
    <mergeCell ref="BB46:BB47"/>
    <mergeCell ref="AW19:AZ19"/>
    <mergeCell ref="AW20:AZ20"/>
    <mergeCell ref="AV16:AV17"/>
    <mergeCell ref="AT32:AT33"/>
    <mergeCell ref="AU32:AU33"/>
    <mergeCell ref="AV32:AV33"/>
    <mergeCell ref="AV23:AV24"/>
    <mergeCell ref="AV34:AV35"/>
  </mergeCells>
  <conditionalFormatting sqref="B11:K60">
    <cfRule type="cellIs" dxfId="23" priority="26" operator="equal">
      <formula>0</formula>
    </cfRule>
    <cfRule type="cellIs" dxfId="22" priority="27" operator="equal">
      <formula>1</formula>
    </cfRule>
  </conditionalFormatting>
  <conditionalFormatting sqref="O20:Q20 T20:X20 Z20:AC20 O29:Q29 T29:X29 Z29:AC29 O30:AE36 O14:AE19 O21:AE28 AF14:AV36">
    <cfRule type="expression" dxfId="21" priority="23">
      <formula>ISNUMBER(O14)</formula>
    </cfRule>
  </conditionalFormatting>
  <conditionalFormatting sqref="R46 AD46 AI46 AO46 AU46 X46">
    <cfRule type="cellIs" dxfId="20" priority="22" operator="lessThan">
      <formula>0.4</formula>
    </cfRule>
    <cfRule type="cellIs" dxfId="19" priority="24" operator="lessThan">
      <formula>0.75</formula>
    </cfRule>
    <cfRule type="cellIs" dxfId="18" priority="25" operator="greaterThanOrEqual">
      <formula>0.75</formula>
    </cfRule>
  </conditionalFormatting>
  <conditionalFormatting sqref="AY57:AY59">
    <cfRule type="cellIs" dxfId="17" priority="19" stopIfTrue="1" operator="greaterThanOrEqual">
      <formula>$AZ$45</formula>
    </cfRule>
    <cfRule type="cellIs" dxfId="16" priority="20" stopIfTrue="1" operator="greaterThanOrEqual">
      <formula>$AZ$46</formula>
    </cfRule>
    <cfRule type="cellIs" dxfId="15" priority="21" stopIfTrue="1" operator="lessThan">
      <formula>$AZ$48</formula>
    </cfRule>
  </conditionalFormatting>
  <conditionalFormatting sqref="AZ57:AZ59">
    <cfRule type="cellIs" dxfId="14" priority="16" stopIfTrue="1" operator="lessThanOrEqual">
      <formula>$BA$45</formula>
    </cfRule>
    <cfRule type="cellIs" dxfId="13" priority="17" stopIfTrue="1" operator="lessThanOrEqual">
      <formula>$BA$46</formula>
    </cfRule>
    <cfRule type="cellIs" dxfId="12" priority="18" stopIfTrue="1" operator="greaterThan">
      <formula>$BA$48</formula>
    </cfRule>
  </conditionalFormatting>
  <conditionalFormatting sqref="BA57:BA59">
    <cfRule type="cellIs" dxfId="11" priority="13" stopIfTrue="1" operator="lessThanOrEqual">
      <formula>$BB$45</formula>
    </cfRule>
    <cfRule type="cellIs" dxfId="10" priority="14" stopIfTrue="1" operator="lessThanOrEqual">
      <formula>$BB$46</formula>
    </cfRule>
    <cfRule type="cellIs" dxfId="9" priority="15" stopIfTrue="1" operator="greaterThan">
      <formula>$BB$48</formula>
    </cfRule>
  </conditionalFormatting>
  <conditionalFormatting sqref="AY36">
    <cfRule type="cellIs" dxfId="8" priority="10" operator="lessThan">
      <formula>0.4</formula>
    </cfRule>
    <cfRule type="cellIs" dxfId="7" priority="11" operator="lessThan">
      <formula>0.75</formula>
    </cfRule>
    <cfRule type="cellIs" dxfId="6" priority="12" operator="greaterThanOrEqual">
      <formula>0.75</formula>
    </cfRule>
  </conditionalFormatting>
  <conditionalFormatting sqref="BB36">
    <cfRule type="cellIs" dxfId="5" priority="7" operator="lessThan">
      <formula>0.4</formula>
    </cfRule>
    <cfRule type="cellIs" dxfId="4" priority="8" operator="lessThan">
      <formula>0.75</formula>
    </cfRule>
    <cfRule type="cellIs" dxfId="3" priority="9" operator="greaterThanOrEqual">
      <formula>0.75</formula>
    </cfRule>
  </conditionalFormatting>
  <conditionalFormatting sqref="AX23:BC23">
    <cfRule type="cellIs" dxfId="2" priority="4" operator="lessThan">
      <formula>0.4</formula>
    </cfRule>
    <cfRule type="cellIs" dxfId="1" priority="5" operator="lessThan">
      <formula>0.75</formula>
    </cfRule>
    <cfRule type="cellIs" dxfId="0" priority="6" operator="greaterThanOrEqual">
      <formula>0.75</formula>
    </cfRule>
  </conditionalFormatting>
  <printOptions horizontalCentered="1"/>
  <pageMargins left="0.7" right="0.7" top="0.75" bottom="0.75" header="0.3" footer="0.3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1BC4A-EE65-49A1-9490-DA0A7F289743}">
  <dimension ref="A1:A4"/>
  <sheetViews>
    <sheetView workbookViewId="0">
      <selection activeCell="A8" sqref="A8"/>
    </sheetView>
  </sheetViews>
  <sheetFormatPr defaultRowHeight="15" x14ac:dyDescent="0.25"/>
  <cols>
    <col min="1" max="1" width="217.140625" bestFit="1" customWidth="1"/>
  </cols>
  <sheetData>
    <row r="1" spans="1:1" x14ac:dyDescent="0.25">
      <c r="A1" t="s">
        <v>85</v>
      </c>
    </row>
    <row r="2" spans="1:1" x14ac:dyDescent="0.25">
      <c r="A2" s="141" t="s">
        <v>83</v>
      </c>
    </row>
    <row r="3" spans="1:1" x14ac:dyDescent="0.25">
      <c r="A3" s="141" t="s">
        <v>86</v>
      </c>
    </row>
    <row r="4" spans="1:1" x14ac:dyDescent="0.25">
      <c r="A4" s="141" t="s">
        <v>89</v>
      </c>
    </row>
  </sheetData>
  <hyperlinks>
    <hyperlink ref="A4" r:id="rId1" xr:uid="{1AE6BEE0-E8D7-4BAC-9ED2-359FCA7680EA}"/>
    <hyperlink ref="A3" r:id="rId2" xr:uid="{B227B25E-C6C2-46D7-90B3-CC5411FB20B9}"/>
    <hyperlink ref="A2" r:id="rId3" xr:uid="{B276FBDB-E10D-45BD-ADA7-48F0322B92B5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Attribute MSA</vt:lpstr>
      <vt:lpstr>References</vt:lpstr>
      <vt:lpstr>n_Appraisers</vt:lpstr>
      <vt:lpstr>n_Parts</vt:lpstr>
      <vt:lpstr>n_Trials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Imakyure</dc:creator>
  <cp:lastModifiedBy>Matthew Imakyure</cp:lastModifiedBy>
  <dcterms:created xsi:type="dcterms:W3CDTF">2019-06-23T01:52:39Z</dcterms:created>
  <dcterms:modified xsi:type="dcterms:W3CDTF">2019-07-16T10:11:51Z</dcterms:modified>
</cp:coreProperties>
</file>