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Humber\BIA\Statistics\Semester2\"/>
    </mc:Choice>
  </mc:AlternateContent>
  <xr:revisionPtr revIDLastSave="0" documentId="13_ncr:1_{2009B596-CD99-4C0E-87E8-E5E2056D0FF4}" xr6:coauthVersionLast="47" xr6:coauthVersionMax="47" xr10:uidLastSave="{00000000-0000-0000-0000-000000000000}"/>
  <bookViews>
    <workbookView xWindow="28680" yWindow="-120" windowWidth="29040" windowHeight="15720" firstSheet="3" activeTab="9" xr2:uid="{36E906A5-5385-4D47-AC1A-0E659AB2C5E8}"/>
  </bookViews>
  <sheets>
    <sheet name="Correlation" sheetId="1" r:id="rId1"/>
    <sheet name="Regression" sheetId="2" r:id="rId2"/>
    <sheet name="2 Prediction" sheetId="3" r:id="rId3"/>
    <sheet name="Corr-regressio" sheetId="4" r:id="rId4"/>
    <sheet name="Interpret_Multiple_regression" sheetId="5" r:id="rId5"/>
    <sheet name="CHi-independance" sheetId="6" r:id="rId6"/>
    <sheet name="Chi- equal prop -god of fit1" sheetId="8" r:id="rId7"/>
    <sheet name="Chi-good-of-fit" sheetId="9" r:id="rId8"/>
    <sheet name="Binomial" sheetId="10" r:id="rId9"/>
    <sheet name="Sign test" sheetId="11" r:id="rId10"/>
  </sheets>
  <externalReferences>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1" i="10" l="1"/>
  <c r="D3" i="8"/>
  <c r="C5" i="8"/>
  <c r="C4" i="8"/>
  <c r="C3" i="8"/>
  <c r="B15" i="4"/>
  <c r="B6" i="4" l="1"/>
  <c r="D6" i="6"/>
  <c r="C6" i="6"/>
  <c r="E5" i="6"/>
  <c r="E4" i="6"/>
  <c r="V6" i="6"/>
  <c r="E6" i="6" l="1"/>
  <c r="B20" i="2" l="1"/>
  <c r="B13" i="11"/>
  <c r="B11" i="11"/>
  <c r="B3" i="10"/>
  <c r="B10" i="10" s="1"/>
  <c r="B17" i="9" l="1"/>
  <c r="B19" i="9" s="1"/>
  <c r="E12" i="9"/>
  <c r="B12" i="9"/>
  <c r="C10" i="9" s="1"/>
  <c r="D10" i="9" s="1"/>
  <c r="B13" i="8"/>
  <c r="B15" i="8" s="1"/>
  <c r="B6" i="8"/>
  <c r="D4" i="8" s="1"/>
  <c r="C47" i="6"/>
  <c r="D43" i="6" s="1"/>
  <c r="E19" i="6"/>
  <c r="D19" i="6"/>
  <c r="C19" i="6"/>
  <c r="E18" i="6"/>
  <c r="E17" i="6"/>
  <c r="C9" i="9" l="1"/>
  <c r="D9" i="9" s="1"/>
  <c r="D12" i="9" s="1"/>
  <c r="B14" i="9" s="1"/>
  <c r="C11" i="9"/>
  <c r="D11" i="9" s="1"/>
  <c r="D5" i="8"/>
  <c r="C18" i="6"/>
  <c r="C26" i="6" s="1"/>
  <c r="C32" i="6" s="1"/>
  <c r="C38" i="6" s="1"/>
  <c r="E20" i="6"/>
  <c r="D17" i="6"/>
  <c r="D25" i="6" s="1"/>
  <c r="D31" i="6" s="1"/>
  <c r="D37" i="6" s="1"/>
  <c r="D18" i="6"/>
  <c r="D26" i="6" s="1"/>
  <c r="D32" i="6" s="1"/>
  <c r="D38" i="6" s="1"/>
  <c r="C17" i="6"/>
  <c r="C25" i="6" s="1"/>
  <c r="C31" i="6" s="1"/>
  <c r="F19" i="6"/>
  <c r="C12" i="9"/>
  <c r="D6" i="8" l="1"/>
  <c r="C6" i="8"/>
  <c r="C20" i="6"/>
  <c r="F18" i="6"/>
  <c r="F17" i="6"/>
  <c r="E31" i="6"/>
  <c r="C37" i="6"/>
  <c r="D40" i="6" s="1"/>
  <c r="B51" i="6" s="1"/>
  <c r="D20" i="6"/>
  <c r="B19" i="5"/>
  <c r="B23" i="5" s="1"/>
  <c r="B4" i="5"/>
  <c r="B22" i="4"/>
  <c r="B21" i="4"/>
  <c r="B12" i="4"/>
  <c r="B7" i="3"/>
  <c r="B6" i="3"/>
  <c r="I18" i="2"/>
  <c r="B34" i="2"/>
  <c r="B33" i="2"/>
  <c r="B32" i="2"/>
  <c r="B28" i="2"/>
  <c r="C14" i="2"/>
  <c r="B21" i="2"/>
  <c r="B29" i="2"/>
  <c r="B24" i="4" l="1"/>
  <c r="B27" i="4" s="1"/>
  <c r="B13" i="4"/>
  <c r="B30" i="2"/>
  <c r="B10" i="4"/>
  <c r="B17" i="4" l="1"/>
  <c r="A13" i="2"/>
  <c r="A12" i="2"/>
  <c r="A11" i="2"/>
  <c r="A10" i="2"/>
  <c r="A9" i="2"/>
  <c r="A8" i="2"/>
  <c r="A7" i="2"/>
  <c r="A6" i="2"/>
  <c r="A5" i="2"/>
  <c r="A4" i="2"/>
  <c r="A3" i="2"/>
  <c r="A2" i="2"/>
  <c r="A1" i="2"/>
  <c r="B30" i="1"/>
  <c r="B28" i="1"/>
  <c r="B26" i="1"/>
  <c r="B23" i="1"/>
  <c r="B25" i="1"/>
  <c r="E22" i="1"/>
  <c r="F15" i="1"/>
  <c r="H12" i="1" s="1"/>
  <c r="I12" i="1" s="1"/>
  <c r="B15" i="1"/>
  <c r="D12" i="1" s="1"/>
  <c r="F14" i="1"/>
  <c r="B14" i="1"/>
  <c r="H13" i="1"/>
  <c r="I13" i="1" s="1"/>
  <c r="H10" i="1"/>
  <c r="I10" i="1" s="1"/>
  <c r="H9" i="1"/>
  <c r="I9" i="1" s="1"/>
  <c r="D9" i="1"/>
  <c r="H8" i="1"/>
  <c r="I8" i="1" s="1"/>
  <c r="H6" i="1"/>
  <c r="I6" i="1" s="1"/>
  <c r="H5" i="1"/>
  <c r="I5" i="1" s="1"/>
  <c r="H4" i="1"/>
  <c r="I4" i="1" s="1"/>
  <c r="H3" i="1"/>
  <c r="I3" i="1" s="1"/>
  <c r="J9" i="1" l="1"/>
  <c r="D7" i="1"/>
  <c r="E7" i="1" s="1"/>
  <c r="H11" i="1"/>
  <c r="I11" i="1" s="1"/>
  <c r="H2" i="1"/>
  <c r="I2" i="1" s="1"/>
  <c r="I14" i="1" s="1"/>
  <c r="H7" i="1"/>
  <c r="I7" i="1" s="1"/>
  <c r="J12" i="1"/>
  <c r="E12" i="1"/>
  <c r="D3" i="1"/>
  <c r="D11" i="1"/>
  <c r="D8" i="1"/>
  <c r="E9" i="1"/>
  <c r="D5" i="1"/>
  <c r="D13" i="1"/>
  <c r="D6" i="1"/>
  <c r="D2" i="1"/>
  <c r="D10" i="1"/>
  <c r="D4" i="1"/>
  <c r="J7" i="1" l="1"/>
  <c r="E4" i="1"/>
  <c r="J4" i="1"/>
  <c r="E10" i="1"/>
  <c r="J10" i="1"/>
  <c r="E2" i="1"/>
  <c r="J2" i="1"/>
  <c r="J13" i="1"/>
  <c r="E13" i="1"/>
  <c r="J8" i="1"/>
  <c r="E8" i="1"/>
  <c r="J11" i="1"/>
  <c r="E11" i="1"/>
  <c r="J3" i="1"/>
  <c r="E3" i="1"/>
  <c r="J6" i="1"/>
  <c r="E6" i="1"/>
  <c r="E5" i="1"/>
  <c r="J5" i="1"/>
  <c r="E14" i="1" l="1"/>
  <c r="J14" i="1"/>
  <c r="D18" i="1" l="1"/>
</calcChain>
</file>

<file path=xl/sharedStrings.xml><?xml version="1.0" encoding="utf-8"?>
<sst xmlns="http://schemas.openxmlformats.org/spreadsheetml/2006/main" count="266" uniqueCount="174">
  <si>
    <t>X</t>
  </si>
  <si>
    <t>Mx</t>
  </si>
  <si>
    <t>X - Mx</t>
  </si>
  <si>
    <t>(X - Mx)^2</t>
  </si>
  <si>
    <t>Y</t>
  </si>
  <si>
    <t>My</t>
  </si>
  <si>
    <t>Y - My</t>
  </si>
  <si>
    <t>(Y - My)^2</t>
  </si>
  <si>
    <t>(X-Mx)(Y-My)</t>
  </si>
  <si>
    <t>Home 1</t>
  </si>
  <si>
    <t>Home 2</t>
  </si>
  <si>
    <t>Home 3</t>
  </si>
  <si>
    <t>Home 4</t>
  </si>
  <si>
    <t>Home 5</t>
  </si>
  <si>
    <t>Home 6</t>
  </si>
  <si>
    <t>Home 7</t>
  </si>
  <si>
    <t>Home 8</t>
  </si>
  <si>
    <t>Home 9</t>
  </si>
  <si>
    <t>Home 10</t>
  </si>
  <si>
    <t>Home 11</t>
  </si>
  <si>
    <t>Home 12</t>
  </si>
  <si>
    <t>average</t>
  </si>
  <si>
    <t>Using Excel Formula</t>
  </si>
  <si>
    <t xml:space="preserve">r = </t>
  </si>
  <si>
    <t>Peasron Correlation coefficient</t>
  </si>
  <si>
    <t>n</t>
  </si>
  <si>
    <t>t-stat</t>
  </si>
  <si>
    <t>r</t>
  </si>
  <si>
    <t>Calculated by formula</t>
  </si>
  <si>
    <t>calculated by Excel</t>
  </si>
  <si>
    <t>df</t>
  </si>
  <si>
    <t>r-sqared</t>
  </si>
  <si>
    <t>t-critical</t>
  </si>
  <si>
    <t>alpha</t>
  </si>
  <si>
    <t>H0</t>
  </si>
  <si>
    <t>reject H0</t>
  </si>
  <si>
    <t>&gt;t_crit</t>
  </si>
  <si>
    <t>Data suggest significant correlation</t>
  </si>
  <si>
    <t>formula</t>
  </si>
  <si>
    <t>Home Size, X</t>
  </si>
  <si>
    <t>Selling Price, Y</t>
  </si>
  <si>
    <t>SUMMARY OUTPUT</t>
  </si>
  <si>
    <t>Regression Statistics</t>
  </si>
  <si>
    <t>Multiple R</t>
  </si>
  <si>
    <t>R Square</t>
  </si>
  <si>
    <t>Adjusted R Square</t>
  </si>
  <si>
    <t>Standard Error</t>
  </si>
  <si>
    <t>Observations</t>
  </si>
  <si>
    <t>ANOVA</t>
  </si>
  <si>
    <t>Regression</t>
  </si>
  <si>
    <t>Residual</t>
  </si>
  <si>
    <t>Total</t>
  </si>
  <si>
    <t>Intercept</t>
  </si>
  <si>
    <t>SS</t>
  </si>
  <si>
    <t>MS</t>
  </si>
  <si>
    <t>F</t>
  </si>
  <si>
    <t>Significance F</t>
  </si>
  <si>
    <t>Coefficients</t>
  </si>
  <si>
    <t>t Stat</t>
  </si>
  <si>
    <t>P-value</t>
  </si>
  <si>
    <t>Lower 95%</t>
  </si>
  <si>
    <t>Upper 95%</t>
  </si>
  <si>
    <t>Lower 95.0%</t>
  </si>
  <si>
    <t>Upper 95.0%</t>
  </si>
  <si>
    <t>Data-Data Analysis-&gt;Regression</t>
  </si>
  <si>
    <t>y-predicted</t>
  </si>
  <si>
    <t>x</t>
  </si>
  <si>
    <t>intercept</t>
  </si>
  <si>
    <t>x-coefficient</t>
  </si>
  <si>
    <t>y-real</t>
  </si>
  <si>
    <t>Total deviation</t>
  </si>
  <si>
    <t>Mean</t>
  </si>
  <si>
    <t>Explained deviation</t>
  </si>
  <si>
    <t>Unexplained</t>
  </si>
  <si>
    <t>Sum of Squares Regression</t>
  </si>
  <si>
    <t>Sum of Squares Error</t>
  </si>
  <si>
    <t>Total Sum of Squares</t>
  </si>
  <si>
    <t>MS=SS/df</t>
  </si>
  <si>
    <t>SSR/SST</t>
  </si>
  <si>
    <t>F_TEST(ANOVA)</t>
  </si>
  <si>
    <t>a</t>
  </si>
  <si>
    <t>b</t>
  </si>
  <si>
    <t>y-hat</t>
  </si>
  <si>
    <t>check the sign of x-coefficient(B) r has the same sign</t>
  </si>
  <si>
    <t>Hypotesis test</t>
  </si>
  <si>
    <t>Correlation - r</t>
  </si>
  <si>
    <t>if false reject H0, if true - accept H0</t>
  </si>
  <si>
    <t>Prediction</t>
  </si>
  <si>
    <t>residual</t>
  </si>
  <si>
    <t>Don’t forget to transpond the data for eqation</t>
  </si>
  <si>
    <t>r-sq</t>
  </si>
  <si>
    <t>unexplained</t>
  </si>
  <si>
    <t>female</t>
  </si>
  <si>
    <t>prediction</t>
  </si>
  <si>
    <t>x1</t>
  </si>
  <si>
    <t>x2</t>
  </si>
  <si>
    <t>x3</t>
  </si>
  <si>
    <t>x1-coef</t>
  </si>
  <si>
    <t>x2-coef</t>
  </si>
  <si>
    <t>x3-coef</t>
  </si>
  <si>
    <t>actual</t>
  </si>
  <si>
    <t>residual error</t>
  </si>
  <si>
    <t>two deciaml places</t>
  </si>
  <si>
    <t>Check VF for multicollinearity</t>
  </si>
  <si>
    <t>SOLUTION</t>
  </si>
  <si>
    <t>H1: Gender and Factor are not independent (i.e. are dependent)</t>
  </si>
  <si>
    <t>Expected Frequencies:</t>
  </si>
  <si>
    <t>(O-E)</t>
  </si>
  <si>
    <t>(O-E)^2</t>
  </si>
  <si>
    <t>(O-E)^2/E</t>
  </si>
  <si>
    <t xml:space="preserve">Test Statistic = </t>
  </si>
  <si>
    <t xml:space="preserve">Critical Value = </t>
  </si>
  <si>
    <t>alpha:</t>
  </si>
  <si>
    <t>df:</t>
  </si>
  <si>
    <t>Observed frequencies</t>
  </si>
  <si>
    <t>expected : Row_total*Column_total/Total</t>
  </si>
  <si>
    <t> Total </t>
  </si>
  <si>
    <t>Blue</t>
  </si>
  <si>
    <t>Gold</t>
  </si>
  <si>
    <t>total</t>
  </si>
  <si>
    <t>Alive</t>
  </si>
  <si>
    <t>Dead</t>
  </si>
  <si>
    <t>H0: Gender and Factor are independent (expected frequency )</t>
  </si>
  <si>
    <t>check</t>
  </si>
  <si>
    <r>
      <t> </t>
    </r>
    <r>
      <rPr>
        <b/>
        <sz val="14"/>
        <color rgb="FF212529"/>
        <rFont val="Segoe UI"/>
        <family val="2"/>
      </rPr>
      <t>Pearson residuals</t>
    </r>
    <r>
      <rPr>
        <sz val="14"/>
        <color rgb="FF212529"/>
        <rFont val="Segoe UI"/>
        <family val="2"/>
      </rPr>
      <t>.</t>
    </r>
  </si>
  <si>
    <t>They should be pared</t>
  </si>
  <si>
    <t>rows</t>
  </si>
  <si>
    <t>columns</t>
  </si>
  <si>
    <t>csc</t>
  </si>
  <si>
    <t>two categorical variables</t>
  </si>
  <si>
    <t>Observed</t>
  </si>
  <si>
    <t>Expected</t>
  </si>
  <si>
    <t>Pearson Residuals</t>
  </si>
  <si>
    <r>
      <t>f</t>
    </r>
    <r>
      <rPr>
        <sz val="11"/>
        <color rgb="FF212529"/>
        <rFont val="MJXc-TeX-math-I"/>
      </rPr>
      <t>e</t>
    </r>
  </si>
  <si>
    <t>fo</t>
  </si>
  <si>
    <t>SUM</t>
  </si>
  <si>
    <r>
      <t>(</t>
    </r>
    <r>
      <rPr>
        <sz val="15"/>
        <color rgb="FF212529"/>
        <rFont val="MJXc-TeX-math-I"/>
      </rPr>
      <t>f</t>
    </r>
    <r>
      <rPr>
        <sz val="11"/>
        <color rgb="FF212529"/>
        <rFont val="MJXc-TeX-math-I"/>
      </rPr>
      <t>o</t>
    </r>
    <r>
      <rPr>
        <sz val="15"/>
        <color rgb="FF212529"/>
        <rFont val="MJXc-TeX-main-R"/>
      </rPr>
      <t>−</t>
    </r>
    <r>
      <rPr>
        <sz val="15"/>
        <color rgb="FF212529"/>
        <rFont val="MJXc-TeX-math-I"/>
      </rPr>
      <t>f</t>
    </r>
    <r>
      <rPr>
        <sz val="11"/>
        <color rgb="FF212529"/>
        <rFont val="MJXc-TeX-math-I"/>
      </rPr>
      <t>e</t>
    </r>
    <r>
      <rPr>
        <sz val="15"/>
        <color rgb="FF212529"/>
        <rFont val="MJXc-TeX-main-R"/>
      </rPr>
      <t>)^2/</t>
    </r>
    <r>
      <rPr>
        <sz val="15"/>
        <color rgb="FF212529"/>
        <rFont val="MJXc-TeX-math-I"/>
      </rPr>
      <t>f</t>
    </r>
    <r>
      <rPr>
        <sz val="11"/>
        <color rgb="FF212529"/>
        <rFont val="MJXc-TeX-math-I"/>
      </rPr>
      <t>e</t>
    </r>
  </si>
  <si>
    <t>Chi-test</t>
  </si>
  <si>
    <t>Chi-crit</t>
  </si>
  <si>
    <t>Unable to conclude the alternative</t>
  </si>
  <si>
    <t>Percentage in population</t>
  </si>
  <si>
    <t>Chi-stat</t>
  </si>
  <si>
    <t>&gt;Chi-crit</t>
  </si>
  <si>
    <t>fdfdfdf</t>
  </si>
  <si>
    <t>p</t>
  </si>
  <si>
    <t>q</t>
  </si>
  <si>
    <t>left-tailed test</t>
  </si>
  <si>
    <t>Z-test</t>
  </si>
  <si>
    <t>Z-Crit</t>
  </si>
  <si>
    <t>Excel function with 0 mean and sigma=1</t>
  </si>
  <si>
    <t>for left-tailed use alpha</t>
  </si>
  <si>
    <t>for righ-test use 100-alpha</t>
  </si>
  <si>
    <t>for other use alpha/2</t>
  </si>
  <si>
    <t>Test the proportion in sample vs population with 2 categories (Success/Failour)</t>
  </si>
  <si>
    <t>propability of reduction of simptmos or vice versa</t>
  </si>
  <si>
    <t>H1:p &gt;50%</t>
  </si>
  <si>
    <t>H0: P&lt;=50% winning if wearing red</t>
  </si>
  <si>
    <t>recect H0, there is suffucuent evidence that the red wins frequently</t>
  </si>
  <si>
    <t>Z-stat</t>
  </si>
  <si>
    <t>rtight taled test- poaitive</t>
  </si>
  <si>
    <t>2 tailed</t>
  </si>
  <si>
    <t>c1</t>
  </si>
  <si>
    <t>c2</t>
  </si>
  <si>
    <t>redeem</t>
  </si>
  <si>
    <t>not redeem</t>
  </si>
  <si>
    <t>Pearson residuals</t>
  </si>
  <si>
    <t>X – Temperature (°C)</t>
  </si>
  <si>
    <t>Y – Daily Sales ($)</t>
  </si>
  <si>
    <t>Type</t>
  </si>
  <si>
    <t>1</t>
  </si>
  <si>
    <t>2</t>
  </si>
  <si>
    <t>Category</t>
  </si>
  <si>
    <t>fe</t>
  </si>
  <si>
    <r>
      <t>(</t>
    </r>
    <r>
      <rPr>
        <sz val="11"/>
        <color rgb="FF212529"/>
        <rFont val="MJXc-TeX-math-I"/>
      </rPr>
      <t>fo</t>
    </r>
    <r>
      <rPr>
        <sz val="11"/>
        <color rgb="FF212529"/>
        <rFont val="MJXc-TeX-main-R"/>
      </rPr>
      <t>−</t>
    </r>
    <r>
      <rPr>
        <sz val="11"/>
        <color rgb="FF212529"/>
        <rFont val="MJXc-TeX-math-I"/>
      </rPr>
      <t>fe</t>
    </r>
    <r>
      <rPr>
        <sz val="11"/>
        <color rgb="FF212529"/>
        <rFont val="MJXc-TeX-main-R"/>
      </rPr>
      <t>)2/</t>
    </r>
    <r>
      <rPr>
        <sz val="11"/>
        <color rgb="FF212529"/>
        <rFont val="MJXc-TeX-math-I"/>
      </rPr>
      <t>fe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</si>
</sst>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
  </numFmts>
  <fonts count="19">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2"/>
      <color rgb="FFFF0000"/>
      <name val="Calibri"/>
      <family val="2"/>
      <scheme val="minor"/>
    </font>
    <font>
      <b/>
      <sz val="12"/>
      <color rgb="FF7030A0"/>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5"/>
      <color rgb="FF212529"/>
      <name val="MJXc-TeX-main-R"/>
    </font>
    <font>
      <sz val="14"/>
      <color rgb="FF212529"/>
      <name val="Segoe UI"/>
      <family val="2"/>
    </font>
    <font>
      <b/>
      <sz val="14"/>
      <color rgb="FF212529"/>
      <name val="Segoe UI"/>
      <family val="2"/>
    </font>
    <font>
      <b/>
      <sz val="12"/>
      <color theme="1"/>
      <name val="Times New Roman"/>
      <family val="1"/>
    </font>
    <font>
      <sz val="12"/>
      <color theme="1"/>
      <name val="Times New Roman"/>
      <family val="1"/>
    </font>
    <font>
      <i/>
      <sz val="12"/>
      <color theme="1"/>
      <name val="Times New Roman"/>
      <family val="1"/>
    </font>
    <font>
      <sz val="15"/>
      <color rgb="FF212529"/>
      <name val="MJXc-TeX-math-I"/>
    </font>
    <font>
      <sz val="11"/>
      <color rgb="FF212529"/>
      <name val="MJXc-TeX-math-I"/>
    </font>
    <font>
      <sz val="11"/>
      <color rgb="FF212529"/>
      <name val="MJXc-TeX-main-R"/>
    </font>
    <font>
      <b/>
      <sz val="11"/>
      <color rgb="FF212529"/>
      <name val="Segoe UI"/>
      <family val="2"/>
    </font>
  </fonts>
  <fills count="6">
    <fill>
      <patternFill patternType="none"/>
    </fill>
    <fill>
      <patternFill patternType="gray125"/>
    </fill>
    <fill>
      <patternFill patternType="solid">
        <fgColor rgb="FFEEEEFF"/>
        <bgColor indexed="64"/>
      </patternFill>
    </fill>
    <fill>
      <patternFill patternType="solid">
        <fgColor rgb="FFEEFFFF"/>
        <bgColor indexed="64"/>
      </patternFill>
    </fill>
    <fill>
      <patternFill patternType="solid">
        <fgColor rgb="FFFFFFFF"/>
        <bgColor indexed="64"/>
      </patternFill>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style="medium">
        <color rgb="FF000000"/>
      </left>
      <right style="thick">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A3A3A3"/>
      </right>
      <top style="medium">
        <color rgb="FFA3A3A3"/>
      </top>
      <bottom style="medium">
        <color rgb="FFA3A3A3"/>
      </bottom>
      <diagonal/>
    </border>
    <border>
      <left style="medium">
        <color rgb="FFA3A3A3"/>
      </left>
      <right style="medium">
        <color rgb="FFA3A3A3"/>
      </right>
      <top/>
      <bottom style="medium">
        <color rgb="FFA3A3A3"/>
      </bottom>
      <diagonal/>
    </border>
    <border>
      <left style="medium">
        <color rgb="FFA3A3A3"/>
      </left>
      <right style="medium">
        <color rgb="FFA3A3A3"/>
      </right>
      <top style="medium">
        <color rgb="FFA3A3A3"/>
      </top>
      <bottom style="medium">
        <color rgb="FFA3A3A3"/>
      </bottom>
      <diagonal/>
    </border>
    <border>
      <left/>
      <right style="medium">
        <color rgb="FFA3A3A3"/>
      </right>
      <top/>
      <bottom style="medium">
        <color rgb="FFA3A3A3"/>
      </bottom>
      <diagonal/>
    </border>
    <border>
      <left style="medium">
        <color rgb="FF333333"/>
      </left>
      <right style="medium">
        <color rgb="FF333333"/>
      </right>
      <top style="medium">
        <color rgb="FF333333"/>
      </top>
      <bottom style="thick">
        <color rgb="FF333333"/>
      </bottom>
      <diagonal/>
    </border>
    <border>
      <left style="medium">
        <color rgb="FF333333"/>
      </left>
      <right style="thick">
        <color rgb="FF333333"/>
      </right>
      <top style="medium">
        <color rgb="FF333333"/>
      </top>
      <bottom style="medium">
        <color rgb="FF333333"/>
      </bottom>
      <diagonal/>
    </border>
    <border>
      <left style="medium">
        <color rgb="FF333333"/>
      </left>
      <right style="medium">
        <color rgb="FF333333"/>
      </right>
      <top style="medium">
        <color rgb="FF333333"/>
      </top>
      <bottom style="medium">
        <color rgb="FF333333"/>
      </bottom>
      <diagonal/>
    </border>
    <border>
      <left style="medium">
        <color rgb="FFA3A3A3"/>
      </left>
      <right style="medium">
        <color rgb="FFA3A3A3"/>
      </right>
      <top/>
      <bottom/>
      <diagonal/>
    </border>
    <border>
      <left style="medium">
        <color rgb="FF333333"/>
      </left>
      <right style="medium">
        <color rgb="FF333333"/>
      </right>
      <top style="medium">
        <color rgb="FF333333"/>
      </top>
      <bottom/>
      <diagonal/>
    </border>
    <border>
      <left style="medium">
        <color rgb="FF333333"/>
      </left>
      <right style="medium">
        <color rgb="FF333333"/>
      </right>
      <top/>
      <bottom style="thick">
        <color rgb="FF333333"/>
      </bottom>
      <diagonal/>
    </border>
    <border>
      <left style="medium">
        <color rgb="FF333333"/>
      </left>
      <right style="medium">
        <color rgb="FF333333"/>
      </right>
      <top/>
      <bottom/>
      <diagonal/>
    </border>
  </borders>
  <cellStyleXfs count="1">
    <xf numFmtId="0" fontId="0" fillId="0" borderId="0"/>
  </cellStyleXfs>
  <cellXfs count="66">
    <xf numFmtId="0" fontId="0" fillId="0" borderId="0" xfId="0"/>
    <xf numFmtId="0" fontId="2" fillId="0" borderId="1" xfId="0" applyFont="1" applyBorder="1" applyAlignment="1">
      <alignment horizontal="center"/>
    </xf>
    <xf numFmtId="0" fontId="2" fillId="0" borderId="1" xfId="0" applyFont="1" applyBorder="1"/>
    <xf numFmtId="0" fontId="3" fillId="0" borderId="1" xfId="0" applyFont="1" applyBorder="1" applyAlignment="1">
      <alignment horizontal="center"/>
    </xf>
    <xf numFmtId="2" fontId="3" fillId="0" borderId="1" xfId="0" applyNumberFormat="1" applyFont="1" applyBorder="1" applyAlignment="1">
      <alignment horizontal="center"/>
    </xf>
    <xf numFmtId="2" fontId="4" fillId="0" borderId="1" xfId="0" applyNumberFormat="1" applyFont="1" applyBorder="1" applyAlignment="1">
      <alignment horizontal="center"/>
    </xf>
    <xf numFmtId="2" fontId="5" fillId="0" borderId="1" xfId="0" applyNumberFormat="1" applyFont="1" applyBorder="1" applyAlignment="1">
      <alignment horizontal="center"/>
    </xf>
    <xf numFmtId="2" fontId="0" fillId="0" borderId="1" xfId="0" applyNumberFormat="1" applyBorder="1"/>
    <xf numFmtId="0" fontId="0" fillId="0" borderId="1" xfId="0" applyBorder="1"/>
    <xf numFmtId="0" fontId="0" fillId="0" borderId="2" xfId="0" applyBorder="1"/>
    <xf numFmtId="0" fontId="1" fillId="0" borderId="0" xfId="0" applyFont="1"/>
    <xf numFmtId="164" fontId="0" fillId="0" borderId="0" xfId="0" applyNumberFormat="1"/>
    <xf numFmtId="165" fontId="0" fillId="0" borderId="0" xfId="0" applyNumberFormat="1"/>
    <xf numFmtId="2" fontId="0" fillId="0" borderId="0" xfId="0" applyNumberFormat="1"/>
    <xf numFmtId="0" fontId="6" fillId="0" borderId="1" xfId="0" applyFont="1" applyBorder="1"/>
    <xf numFmtId="0" fontId="7" fillId="0" borderId="1" xfId="0" applyFont="1" applyBorder="1"/>
    <xf numFmtId="0" fontId="7" fillId="0" borderId="1" xfId="0" applyFont="1" applyBorder="1" applyAlignment="1">
      <alignment horizontal="center"/>
    </xf>
    <xf numFmtId="0" fontId="0" fillId="0" borderId="3" xfId="0" applyBorder="1"/>
    <xf numFmtId="0" fontId="8" fillId="0" borderId="4" xfId="0" applyFont="1" applyBorder="1" applyAlignment="1">
      <alignment horizontal="center"/>
    </xf>
    <xf numFmtId="0" fontId="8" fillId="0" borderId="4" xfId="0" applyFont="1" applyBorder="1" applyAlignment="1">
      <alignment horizontal="centerContinuous"/>
    </xf>
    <xf numFmtId="0" fontId="1" fillId="0" borderId="3" xfId="0" applyFont="1" applyBorder="1"/>
    <xf numFmtId="0" fontId="0" fillId="0" borderId="5" xfId="0" applyBorder="1" applyAlignment="1">
      <alignment wrapText="1"/>
    </xf>
    <xf numFmtId="0" fontId="8" fillId="0" borderId="0" xfId="0" applyFont="1" applyAlignment="1">
      <alignment horizontal="center"/>
    </xf>
    <xf numFmtId="0" fontId="9" fillId="0" borderId="0" xfId="0" applyFont="1"/>
    <xf numFmtId="0" fontId="11" fillId="3" borderId="6" xfId="0" applyFont="1" applyFill="1" applyBorder="1" applyAlignment="1">
      <alignment horizontal="center" vertical="center" wrapText="1"/>
    </xf>
    <xf numFmtId="0" fontId="10" fillId="2" borderId="7" xfId="0" applyFont="1" applyFill="1" applyBorder="1" applyAlignment="1">
      <alignment horizontal="right" vertical="center" wrapText="1" indent="1"/>
    </xf>
    <xf numFmtId="0" fontId="10" fillId="0" borderId="0" xfId="0" applyFont="1"/>
    <xf numFmtId="0" fontId="0" fillId="0" borderId="1" xfId="0" applyBorder="1" applyAlignment="1">
      <alignment horizontal="center"/>
    </xf>
    <xf numFmtId="0" fontId="12" fillId="0" borderId="8" xfId="0" applyFont="1" applyBorder="1" applyAlignment="1">
      <alignment horizontal="center" vertical="center" wrapText="1"/>
    </xf>
    <xf numFmtId="0" fontId="0" fillId="0" borderId="0" xfId="0" applyAlignment="1">
      <alignment horizontal="center"/>
    </xf>
    <xf numFmtId="0" fontId="12" fillId="0" borderId="9" xfId="0" applyFont="1" applyBorder="1" applyAlignment="1">
      <alignment horizontal="center" vertical="center" wrapText="1"/>
    </xf>
    <xf numFmtId="0" fontId="13" fillId="0" borderId="10" xfId="0" applyFont="1" applyBorder="1" applyAlignment="1">
      <alignment horizontal="center" vertical="center" wrapText="1"/>
    </xf>
    <xf numFmtId="0" fontId="6" fillId="0" borderId="0" xfId="0" applyFont="1"/>
    <xf numFmtId="2" fontId="0" fillId="0" borderId="1" xfId="0" applyNumberFormat="1" applyBorder="1" applyAlignment="1">
      <alignment horizontal="center"/>
    </xf>
    <xf numFmtId="165" fontId="0" fillId="0" borderId="1" xfId="0" applyNumberFormat="1" applyBorder="1" applyAlignment="1">
      <alignment horizontal="center"/>
    </xf>
    <xf numFmtId="0" fontId="0" fillId="0" borderId="0" xfId="0" applyAlignment="1">
      <alignment horizontal="right"/>
    </xf>
    <xf numFmtId="0" fontId="11" fillId="2" borderId="12"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10" fillId="4" borderId="14" xfId="0" applyFont="1" applyFill="1" applyBorder="1" applyAlignment="1">
      <alignment vertical="center" wrapText="1"/>
    </xf>
    <xf numFmtId="0" fontId="11" fillId="4" borderId="14" xfId="0" applyFont="1" applyFill="1" applyBorder="1" applyAlignment="1">
      <alignment vertical="center" wrapText="1"/>
    </xf>
    <xf numFmtId="165" fontId="8" fillId="0" borderId="0" xfId="0" applyNumberFormat="1" applyFont="1"/>
    <xf numFmtId="0" fontId="14" fillId="0" borderId="15" xfId="0" applyFont="1" applyBorder="1" applyAlignment="1">
      <alignment horizontal="center" vertical="center" wrapText="1"/>
    </xf>
    <xf numFmtId="165" fontId="13" fillId="5" borderId="11" xfId="0" applyNumberFormat="1" applyFont="1" applyFill="1" applyBorder="1" applyAlignment="1">
      <alignment horizontal="center" vertical="center" wrapText="1"/>
    </xf>
    <xf numFmtId="0" fontId="11" fillId="2" borderId="16" xfId="0" applyFont="1" applyFill="1" applyBorder="1" applyAlignment="1">
      <alignment horizontal="center" vertical="top" wrapText="1"/>
    </xf>
    <xf numFmtId="0" fontId="15" fillId="2" borderId="17" xfId="0" applyFont="1" applyFill="1" applyBorder="1" applyAlignment="1">
      <alignment horizontal="center" vertical="top" wrapText="1"/>
    </xf>
    <xf numFmtId="0" fontId="9" fillId="2" borderId="17" xfId="0" applyFont="1" applyFill="1" applyBorder="1" applyAlignment="1">
      <alignment horizontal="center" vertical="top" wrapText="1"/>
    </xf>
    <xf numFmtId="49" fontId="10" fillId="0" borderId="0" xfId="0" applyNumberFormat="1" applyFont="1"/>
    <xf numFmtId="49" fontId="0" fillId="0" borderId="0" xfId="0" applyNumberFormat="1"/>
    <xf numFmtId="9" fontId="0" fillId="0" borderId="0" xfId="0" applyNumberFormat="1"/>
    <xf numFmtId="166" fontId="1" fillId="0" borderId="0" xfId="0" applyNumberFormat="1" applyFont="1"/>
    <xf numFmtId="164" fontId="1" fillId="0" borderId="0" xfId="0" applyNumberFormat="1" applyFont="1"/>
    <xf numFmtId="10" fontId="0" fillId="0" borderId="0" xfId="0" applyNumberFormat="1"/>
    <xf numFmtId="1" fontId="0" fillId="0" borderId="0" xfId="0" applyNumberFormat="1"/>
    <xf numFmtId="0" fontId="11" fillId="0" borderId="0" xfId="0" applyFont="1"/>
    <xf numFmtId="2" fontId="10" fillId="2" borderId="7" xfId="0" applyNumberFormat="1" applyFont="1" applyFill="1" applyBorder="1" applyAlignment="1">
      <alignment horizontal="right" vertical="center" wrapText="1" indent="1"/>
    </xf>
    <xf numFmtId="164" fontId="10" fillId="2" borderId="7" xfId="0" applyNumberFormat="1" applyFont="1" applyFill="1" applyBorder="1" applyAlignment="1">
      <alignment horizontal="right" vertical="center" wrapText="1" indent="1"/>
    </xf>
    <xf numFmtId="0" fontId="18" fillId="2" borderId="16" xfId="0" applyFont="1" applyFill="1" applyBorder="1" applyAlignment="1">
      <alignment horizontal="center" vertical="top" wrapText="1"/>
    </xf>
    <xf numFmtId="0" fontId="18" fillId="2" borderId="18" xfId="0" applyFont="1" applyFill="1" applyBorder="1" applyAlignment="1">
      <alignment horizontal="center" vertical="top" wrapText="1"/>
    </xf>
    <xf numFmtId="0" fontId="16" fillId="2" borderId="17" xfId="0" applyFont="1" applyFill="1" applyBorder="1" applyAlignment="1">
      <alignment horizontal="center" vertical="top" wrapText="1"/>
    </xf>
    <xf numFmtId="0" fontId="17" fillId="2" borderId="17" xfId="0" applyFont="1" applyFill="1" applyBorder="1" applyAlignment="1">
      <alignment horizontal="center" vertical="top" wrapText="1"/>
    </xf>
    <xf numFmtId="166" fontId="0" fillId="0" borderId="0" xfId="0" applyNumberFormat="1"/>
    <xf numFmtId="0" fontId="0" fillId="0" borderId="0" xfId="0" applyAlignment="1">
      <alignment horizontal="center"/>
    </xf>
    <xf numFmtId="0" fontId="11" fillId="2" borderId="16" xfId="0" applyFont="1" applyFill="1" applyBorder="1" applyAlignment="1">
      <alignment horizontal="center" vertical="top" wrapText="1"/>
    </xf>
    <xf numFmtId="0" fontId="11" fillId="2" borderId="17" xfId="0" applyFont="1" applyFill="1" applyBorder="1" applyAlignment="1">
      <alignment horizontal="center" vertical="top" wrapText="1"/>
    </xf>
    <xf numFmtId="0" fontId="18" fillId="2" borderId="16" xfId="0" applyFont="1" applyFill="1" applyBorder="1" applyAlignment="1">
      <alignment horizontal="center" vertical="top" wrapText="1"/>
    </xf>
    <xf numFmtId="0" fontId="18" fillId="2" borderId="17"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2" Type="http://schemas.openxmlformats.org/officeDocument/2006/relationships/image" Target="../media/image40.png"/><Relationship Id="rId1" Type="http://schemas.openxmlformats.org/officeDocument/2006/relationships/image" Target="../media/image39.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6.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_rels/drawing7.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5" Type="http://schemas.openxmlformats.org/officeDocument/2006/relationships/image" Target="../media/image27.png"/><Relationship Id="rId4" Type="http://schemas.openxmlformats.org/officeDocument/2006/relationships/image" Target="../media/image26.png"/></Relationships>
</file>

<file path=xl/drawings/_rels/drawing8.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3.png"/><Relationship Id="rId5" Type="http://schemas.openxmlformats.org/officeDocument/2006/relationships/image" Target="../media/image32.png"/><Relationship Id="rId4" Type="http://schemas.openxmlformats.org/officeDocument/2006/relationships/image" Target="../media/image31.png"/></Relationships>
</file>

<file path=xl/drawings/_rels/drawing9.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image" Target="../media/image34.png"/><Relationship Id="rId5" Type="http://schemas.openxmlformats.org/officeDocument/2006/relationships/image" Target="../media/image38.png"/><Relationship Id="rId4" Type="http://schemas.openxmlformats.org/officeDocument/2006/relationships/image" Target="../media/image37.png"/></Relationships>
</file>

<file path=xl/drawings/drawing1.xml><?xml version="1.0" encoding="utf-8"?>
<xdr:wsDr xmlns:xdr="http://schemas.openxmlformats.org/drawingml/2006/spreadsheetDrawing" xmlns:a="http://schemas.openxmlformats.org/drawingml/2006/main">
  <xdr:twoCellAnchor editAs="oneCell">
    <xdr:from>
      <xdr:col>10</xdr:col>
      <xdr:colOff>19051</xdr:colOff>
      <xdr:row>0</xdr:row>
      <xdr:rowOff>0</xdr:rowOff>
    </xdr:from>
    <xdr:to>
      <xdr:col>17</xdr:col>
      <xdr:colOff>590551</xdr:colOff>
      <xdr:row>9</xdr:row>
      <xdr:rowOff>34966</xdr:rowOff>
    </xdr:to>
    <xdr:pic>
      <xdr:nvPicPr>
        <xdr:cNvPr id="2" name="Picture 1">
          <a:extLst>
            <a:ext uri="{FF2B5EF4-FFF2-40B4-BE49-F238E27FC236}">
              <a16:creationId xmlns:a16="http://schemas.microsoft.com/office/drawing/2014/main" id="{6FEBE7BC-C4AF-A8A4-E544-7E3D9CBCD1E0}"/>
            </a:ext>
          </a:extLst>
        </xdr:cNvPr>
        <xdr:cNvPicPr>
          <a:picLocks noChangeAspect="1"/>
        </xdr:cNvPicPr>
      </xdr:nvPicPr>
      <xdr:blipFill>
        <a:blip xmlns:r="http://schemas.openxmlformats.org/officeDocument/2006/relationships" r:embed="rId1"/>
        <a:stretch>
          <a:fillRect/>
        </a:stretch>
      </xdr:blipFill>
      <xdr:spPr>
        <a:xfrm>
          <a:off x="7334251" y="0"/>
          <a:ext cx="4838700" cy="1835191"/>
        </a:xfrm>
        <a:prstGeom prst="rect">
          <a:avLst/>
        </a:prstGeom>
      </xdr:spPr>
    </xdr:pic>
    <xdr:clientData/>
  </xdr:twoCellAnchor>
  <xdr:twoCellAnchor editAs="oneCell">
    <xdr:from>
      <xdr:col>16</xdr:col>
      <xdr:colOff>587144</xdr:colOff>
      <xdr:row>9</xdr:row>
      <xdr:rowOff>97425</xdr:rowOff>
    </xdr:from>
    <xdr:to>
      <xdr:col>25</xdr:col>
      <xdr:colOff>504825</xdr:colOff>
      <xdr:row>29</xdr:row>
      <xdr:rowOff>134189</xdr:rowOff>
    </xdr:to>
    <xdr:pic>
      <xdr:nvPicPr>
        <xdr:cNvPr id="3" name="Picture 2">
          <a:extLst>
            <a:ext uri="{FF2B5EF4-FFF2-40B4-BE49-F238E27FC236}">
              <a16:creationId xmlns:a16="http://schemas.microsoft.com/office/drawing/2014/main" id="{4151DE8B-078A-4F35-103E-3CF73E7CA55F}"/>
            </a:ext>
          </a:extLst>
        </xdr:cNvPr>
        <xdr:cNvPicPr>
          <a:picLocks noChangeAspect="1"/>
        </xdr:cNvPicPr>
      </xdr:nvPicPr>
      <xdr:blipFill>
        <a:blip xmlns:r="http://schemas.openxmlformats.org/officeDocument/2006/relationships" r:embed="rId2"/>
        <a:stretch>
          <a:fillRect/>
        </a:stretch>
      </xdr:blipFill>
      <xdr:spPr>
        <a:xfrm>
          <a:off x="11559944" y="1897650"/>
          <a:ext cx="5404081" cy="3894389"/>
        </a:xfrm>
        <a:prstGeom prst="rect">
          <a:avLst/>
        </a:prstGeom>
      </xdr:spPr>
    </xdr:pic>
    <xdr:clientData/>
  </xdr:twoCellAnchor>
  <xdr:twoCellAnchor editAs="oneCell">
    <xdr:from>
      <xdr:col>8</xdr:col>
      <xdr:colOff>800100</xdr:colOff>
      <xdr:row>16</xdr:row>
      <xdr:rowOff>9525</xdr:rowOff>
    </xdr:from>
    <xdr:to>
      <xdr:col>16</xdr:col>
      <xdr:colOff>414473</xdr:colOff>
      <xdr:row>32</xdr:row>
      <xdr:rowOff>95991</xdr:rowOff>
    </xdr:to>
    <xdr:pic>
      <xdr:nvPicPr>
        <xdr:cNvPr id="4" name="Picture 3">
          <a:extLst>
            <a:ext uri="{FF2B5EF4-FFF2-40B4-BE49-F238E27FC236}">
              <a16:creationId xmlns:a16="http://schemas.microsoft.com/office/drawing/2014/main" id="{7840DD81-10B7-48D9-B23B-5CD82BC11212}"/>
            </a:ext>
          </a:extLst>
        </xdr:cNvPr>
        <xdr:cNvPicPr>
          <a:picLocks noChangeAspect="1"/>
        </xdr:cNvPicPr>
      </xdr:nvPicPr>
      <xdr:blipFill>
        <a:blip xmlns:r="http://schemas.openxmlformats.org/officeDocument/2006/relationships" r:embed="rId3"/>
        <a:stretch>
          <a:fillRect/>
        </a:stretch>
      </xdr:blipFill>
      <xdr:spPr>
        <a:xfrm>
          <a:off x="6191250" y="3190875"/>
          <a:ext cx="5196023" cy="3134466"/>
        </a:xfrm>
        <a:prstGeom prst="rect">
          <a:avLst/>
        </a:prstGeom>
      </xdr:spPr>
    </xdr:pic>
    <xdr:clientData/>
  </xdr:twoCellAnchor>
  <xdr:twoCellAnchor editAs="oneCell">
    <xdr:from>
      <xdr:col>4</xdr:col>
      <xdr:colOff>104775</xdr:colOff>
      <xdr:row>22</xdr:row>
      <xdr:rowOff>131849</xdr:rowOff>
    </xdr:from>
    <xdr:to>
      <xdr:col>7</xdr:col>
      <xdr:colOff>343313</xdr:colOff>
      <xdr:row>35</xdr:row>
      <xdr:rowOff>405</xdr:rowOff>
    </xdr:to>
    <xdr:pic>
      <xdr:nvPicPr>
        <xdr:cNvPr id="5" name="Picture 4">
          <a:extLst>
            <a:ext uri="{FF2B5EF4-FFF2-40B4-BE49-F238E27FC236}">
              <a16:creationId xmlns:a16="http://schemas.microsoft.com/office/drawing/2014/main" id="{E27601A4-1060-B207-2404-DD8BCBDDDDD0}"/>
            </a:ext>
          </a:extLst>
        </xdr:cNvPr>
        <xdr:cNvPicPr>
          <a:picLocks noChangeAspect="1"/>
        </xdr:cNvPicPr>
      </xdr:nvPicPr>
      <xdr:blipFill>
        <a:blip xmlns:r="http://schemas.openxmlformats.org/officeDocument/2006/relationships" r:embed="rId4"/>
        <a:stretch>
          <a:fillRect/>
        </a:stretch>
      </xdr:blipFill>
      <xdr:spPr>
        <a:xfrm>
          <a:off x="3381375" y="4456199"/>
          <a:ext cx="2391188" cy="23450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47625</xdr:colOff>
      <xdr:row>1</xdr:row>
      <xdr:rowOff>133350</xdr:rowOff>
    </xdr:from>
    <xdr:to>
      <xdr:col>15</xdr:col>
      <xdr:colOff>198737</xdr:colOff>
      <xdr:row>16</xdr:row>
      <xdr:rowOff>180975</xdr:rowOff>
    </xdr:to>
    <xdr:pic>
      <xdr:nvPicPr>
        <xdr:cNvPr id="2" name="Picture 1">
          <a:extLst>
            <a:ext uri="{FF2B5EF4-FFF2-40B4-BE49-F238E27FC236}">
              <a16:creationId xmlns:a16="http://schemas.microsoft.com/office/drawing/2014/main" id="{1DCC2ED1-D6B7-3EB0-B7AB-83F5C0743051}"/>
            </a:ext>
          </a:extLst>
        </xdr:cNvPr>
        <xdr:cNvPicPr>
          <a:picLocks noChangeAspect="1"/>
        </xdr:cNvPicPr>
      </xdr:nvPicPr>
      <xdr:blipFill>
        <a:blip xmlns:r="http://schemas.openxmlformats.org/officeDocument/2006/relationships" r:embed="rId1"/>
        <a:stretch>
          <a:fillRect/>
        </a:stretch>
      </xdr:blipFill>
      <xdr:spPr>
        <a:xfrm>
          <a:off x="4924425" y="323850"/>
          <a:ext cx="4418312" cy="2905125"/>
        </a:xfrm>
        <a:prstGeom prst="rect">
          <a:avLst/>
        </a:prstGeom>
      </xdr:spPr>
    </xdr:pic>
    <xdr:clientData/>
  </xdr:twoCellAnchor>
  <xdr:twoCellAnchor editAs="oneCell">
    <xdr:from>
      <xdr:col>7</xdr:col>
      <xdr:colOff>500193</xdr:colOff>
      <xdr:row>17</xdr:row>
      <xdr:rowOff>85725</xdr:rowOff>
    </xdr:from>
    <xdr:to>
      <xdr:col>15</xdr:col>
      <xdr:colOff>601051</xdr:colOff>
      <xdr:row>36</xdr:row>
      <xdr:rowOff>143597</xdr:rowOff>
    </xdr:to>
    <xdr:pic>
      <xdr:nvPicPr>
        <xdr:cNvPr id="4" name="Picture 3">
          <a:extLst>
            <a:ext uri="{FF2B5EF4-FFF2-40B4-BE49-F238E27FC236}">
              <a16:creationId xmlns:a16="http://schemas.microsoft.com/office/drawing/2014/main" id="{1976E484-26F0-0EB2-061F-6474C86128C6}"/>
            </a:ext>
          </a:extLst>
        </xdr:cNvPr>
        <xdr:cNvPicPr>
          <a:picLocks noChangeAspect="1"/>
        </xdr:cNvPicPr>
      </xdr:nvPicPr>
      <xdr:blipFill>
        <a:blip xmlns:r="http://schemas.openxmlformats.org/officeDocument/2006/relationships" r:embed="rId2"/>
        <a:stretch>
          <a:fillRect/>
        </a:stretch>
      </xdr:blipFill>
      <xdr:spPr>
        <a:xfrm>
          <a:off x="4795968" y="3324225"/>
          <a:ext cx="4977658" cy="36773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171450</xdr:colOff>
      <xdr:row>0</xdr:row>
      <xdr:rowOff>0</xdr:rowOff>
    </xdr:from>
    <xdr:to>
      <xdr:col>5</xdr:col>
      <xdr:colOff>885825</xdr:colOff>
      <xdr:row>4</xdr:row>
      <xdr:rowOff>114001</xdr:rowOff>
    </xdr:to>
    <xdr:pic>
      <xdr:nvPicPr>
        <xdr:cNvPr id="3" name="Picture 2">
          <a:extLst>
            <a:ext uri="{FF2B5EF4-FFF2-40B4-BE49-F238E27FC236}">
              <a16:creationId xmlns:a16="http://schemas.microsoft.com/office/drawing/2014/main" id="{ED0D4B28-43BB-C51A-38C9-2952B00614D3}"/>
            </a:ext>
          </a:extLst>
        </xdr:cNvPr>
        <xdr:cNvPicPr>
          <a:picLocks noChangeAspect="1"/>
        </xdr:cNvPicPr>
      </xdr:nvPicPr>
      <xdr:blipFill>
        <a:blip xmlns:r="http://schemas.openxmlformats.org/officeDocument/2006/relationships" r:embed="rId1"/>
        <a:stretch>
          <a:fillRect/>
        </a:stretch>
      </xdr:blipFill>
      <xdr:spPr>
        <a:xfrm>
          <a:off x="3248025" y="0"/>
          <a:ext cx="1933575" cy="1066501"/>
        </a:xfrm>
        <a:prstGeom prst="rect">
          <a:avLst/>
        </a:prstGeom>
      </xdr:spPr>
    </xdr:pic>
    <xdr:clientData/>
  </xdr:twoCellAnchor>
  <xdr:twoCellAnchor editAs="oneCell">
    <xdr:from>
      <xdr:col>3</xdr:col>
      <xdr:colOff>123825</xdr:colOff>
      <xdr:row>2</xdr:row>
      <xdr:rowOff>200026</xdr:rowOff>
    </xdr:from>
    <xdr:to>
      <xdr:col>6</xdr:col>
      <xdr:colOff>590550</xdr:colOff>
      <xdr:row>8</xdr:row>
      <xdr:rowOff>179344</xdr:rowOff>
    </xdr:to>
    <xdr:pic>
      <xdr:nvPicPr>
        <xdr:cNvPr id="4" name="Picture 3">
          <a:extLst>
            <a:ext uri="{FF2B5EF4-FFF2-40B4-BE49-F238E27FC236}">
              <a16:creationId xmlns:a16="http://schemas.microsoft.com/office/drawing/2014/main" id="{5BC757C0-BB7A-8E83-3753-B95309ABC292}"/>
            </a:ext>
          </a:extLst>
        </xdr:cNvPr>
        <xdr:cNvPicPr>
          <a:picLocks noChangeAspect="1"/>
        </xdr:cNvPicPr>
      </xdr:nvPicPr>
      <xdr:blipFill>
        <a:blip xmlns:r="http://schemas.openxmlformats.org/officeDocument/2006/relationships" r:embed="rId2"/>
        <a:stretch>
          <a:fillRect/>
        </a:stretch>
      </xdr:blipFill>
      <xdr:spPr>
        <a:xfrm>
          <a:off x="3200400" y="676276"/>
          <a:ext cx="2619375" cy="1408068"/>
        </a:xfrm>
        <a:prstGeom prst="rect">
          <a:avLst/>
        </a:prstGeom>
      </xdr:spPr>
    </xdr:pic>
    <xdr:clientData/>
  </xdr:twoCellAnchor>
  <xdr:twoCellAnchor editAs="oneCell">
    <xdr:from>
      <xdr:col>8</xdr:col>
      <xdr:colOff>0</xdr:colOff>
      <xdr:row>1</xdr:row>
      <xdr:rowOff>0</xdr:rowOff>
    </xdr:from>
    <xdr:to>
      <xdr:col>11</xdr:col>
      <xdr:colOff>419414</xdr:colOff>
      <xdr:row>5</xdr:row>
      <xdr:rowOff>171607</xdr:rowOff>
    </xdr:to>
    <xdr:pic>
      <xdr:nvPicPr>
        <xdr:cNvPr id="5" name="Picture 4">
          <a:extLst>
            <a:ext uri="{FF2B5EF4-FFF2-40B4-BE49-F238E27FC236}">
              <a16:creationId xmlns:a16="http://schemas.microsoft.com/office/drawing/2014/main" id="{D683FD22-6528-DBBA-379C-9D513B80D89E}"/>
            </a:ext>
          </a:extLst>
        </xdr:cNvPr>
        <xdr:cNvPicPr>
          <a:picLocks noChangeAspect="1"/>
        </xdr:cNvPicPr>
      </xdr:nvPicPr>
      <xdr:blipFill>
        <a:blip xmlns:r="http://schemas.openxmlformats.org/officeDocument/2006/relationships" r:embed="rId3"/>
        <a:stretch>
          <a:fillRect/>
        </a:stretch>
      </xdr:blipFill>
      <xdr:spPr>
        <a:xfrm>
          <a:off x="6124575" y="238125"/>
          <a:ext cx="2248214" cy="1124107"/>
        </a:xfrm>
        <a:prstGeom prst="rect">
          <a:avLst/>
        </a:prstGeom>
      </xdr:spPr>
    </xdr:pic>
    <xdr:clientData/>
  </xdr:twoCellAnchor>
  <xdr:twoCellAnchor editAs="oneCell">
    <xdr:from>
      <xdr:col>0</xdr:col>
      <xdr:colOff>0</xdr:colOff>
      <xdr:row>22</xdr:row>
      <xdr:rowOff>28576</xdr:rowOff>
    </xdr:from>
    <xdr:to>
      <xdr:col>3</xdr:col>
      <xdr:colOff>408384</xdr:colOff>
      <xdr:row>25</xdr:row>
      <xdr:rowOff>114301</xdr:rowOff>
    </xdr:to>
    <xdr:pic>
      <xdr:nvPicPr>
        <xdr:cNvPr id="8" name="Picture 7">
          <a:extLst>
            <a:ext uri="{FF2B5EF4-FFF2-40B4-BE49-F238E27FC236}">
              <a16:creationId xmlns:a16="http://schemas.microsoft.com/office/drawing/2014/main" id="{2A5CFE1B-B099-6884-7EEF-E9B2E69ABC2B}"/>
            </a:ext>
          </a:extLst>
        </xdr:cNvPr>
        <xdr:cNvPicPr>
          <a:picLocks noChangeAspect="1"/>
        </xdr:cNvPicPr>
      </xdr:nvPicPr>
      <xdr:blipFill>
        <a:blip xmlns:r="http://schemas.openxmlformats.org/officeDocument/2006/relationships" r:embed="rId4"/>
        <a:stretch>
          <a:fillRect/>
        </a:stretch>
      </xdr:blipFill>
      <xdr:spPr>
        <a:xfrm>
          <a:off x="0" y="4857751"/>
          <a:ext cx="4589859" cy="666750"/>
        </a:xfrm>
        <a:prstGeom prst="rect">
          <a:avLst/>
        </a:prstGeom>
      </xdr:spPr>
    </xdr:pic>
    <xdr:clientData/>
  </xdr:twoCellAnchor>
  <xdr:twoCellAnchor editAs="oneCell">
    <xdr:from>
      <xdr:col>9</xdr:col>
      <xdr:colOff>257175</xdr:colOff>
      <xdr:row>14</xdr:row>
      <xdr:rowOff>70132</xdr:rowOff>
    </xdr:from>
    <xdr:to>
      <xdr:col>17</xdr:col>
      <xdr:colOff>153641</xdr:colOff>
      <xdr:row>21</xdr:row>
      <xdr:rowOff>334</xdr:rowOff>
    </xdr:to>
    <xdr:pic>
      <xdr:nvPicPr>
        <xdr:cNvPr id="9" name="Picture 8">
          <a:extLst>
            <a:ext uri="{FF2B5EF4-FFF2-40B4-BE49-F238E27FC236}">
              <a16:creationId xmlns:a16="http://schemas.microsoft.com/office/drawing/2014/main" id="{86D4632C-FBD5-37FE-7D00-DA2BEC0B0CE9}"/>
            </a:ext>
          </a:extLst>
        </xdr:cNvPr>
        <xdr:cNvPicPr>
          <a:picLocks noChangeAspect="1"/>
        </xdr:cNvPicPr>
      </xdr:nvPicPr>
      <xdr:blipFill>
        <a:blip xmlns:r="http://schemas.openxmlformats.org/officeDocument/2006/relationships" r:embed="rId5"/>
        <a:stretch>
          <a:fillRect/>
        </a:stretch>
      </xdr:blipFill>
      <xdr:spPr>
        <a:xfrm>
          <a:off x="8420100" y="3356257"/>
          <a:ext cx="4773266" cy="1282752"/>
        </a:xfrm>
        <a:prstGeom prst="rect">
          <a:avLst/>
        </a:prstGeom>
      </xdr:spPr>
    </xdr:pic>
    <xdr:clientData/>
  </xdr:twoCellAnchor>
  <xdr:twoCellAnchor editAs="oneCell">
    <xdr:from>
      <xdr:col>11</xdr:col>
      <xdr:colOff>209551</xdr:colOff>
      <xdr:row>22</xdr:row>
      <xdr:rowOff>136719</xdr:rowOff>
    </xdr:from>
    <xdr:to>
      <xdr:col>17</xdr:col>
      <xdr:colOff>457200</xdr:colOff>
      <xdr:row>26</xdr:row>
      <xdr:rowOff>181216</xdr:rowOff>
    </xdr:to>
    <xdr:pic>
      <xdr:nvPicPr>
        <xdr:cNvPr id="10" name="Picture 9">
          <a:extLst>
            <a:ext uri="{FF2B5EF4-FFF2-40B4-BE49-F238E27FC236}">
              <a16:creationId xmlns:a16="http://schemas.microsoft.com/office/drawing/2014/main" id="{7F77B456-AE21-FD6A-34FF-428D369A8071}"/>
            </a:ext>
          </a:extLst>
        </xdr:cNvPr>
        <xdr:cNvPicPr>
          <a:picLocks noChangeAspect="1"/>
        </xdr:cNvPicPr>
      </xdr:nvPicPr>
      <xdr:blipFill>
        <a:blip xmlns:r="http://schemas.openxmlformats.org/officeDocument/2006/relationships" r:embed="rId6"/>
        <a:stretch>
          <a:fillRect/>
        </a:stretch>
      </xdr:blipFill>
      <xdr:spPr>
        <a:xfrm>
          <a:off x="9591676" y="4965894"/>
          <a:ext cx="3905249" cy="8160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4</xdr:col>
      <xdr:colOff>524033</xdr:colOff>
      <xdr:row>5</xdr:row>
      <xdr:rowOff>133395</xdr:rowOff>
    </xdr:to>
    <xdr:pic>
      <xdr:nvPicPr>
        <xdr:cNvPr id="2" name="Picture 1">
          <a:extLst>
            <a:ext uri="{FF2B5EF4-FFF2-40B4-BE49-F238E27FC236}">
              <a16:creationId xmlns:a16="http://schemas.microsoft.com/office/drawing/2014/main" id="{F6E209A8-9125-5B78-87DB-F4D2680EC1A3}"/>
            </a:ext>
          </a:extLst>
        </xdr:cNvPr>
        <xdr:cNvPicPr>
          <a:picLocks noChangeAspect="1"/>
        </xdr:cNvPicPr>
      </xdr:nvPicPr>
      <xdr:blipFill>
        <a:blip xmlns:r="http://schemas.openxmlformats.org/officeDocument/2006/relationships" r:embed="rId1"/>
        <a:stretch>
          <a:fillRect/>
        </a:stretch>
      </xdr:blipFill>
      <xdr:spPr>
        <a:xfrm>
          <a:off x="1828800" y="762000"/>
          <a:ext cx="1133633" cy="3238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17</xdr:col>
      <xdr:colOff>161924</xdr:colOff>
      <xdr:row>0</xdr:row>
      <xdr:rowOff>0</xdr:rowOff>
    </xdr:from>
    <xdr:to>
      <xdr:col>25</xdr:col>
      <xdr:colOff>3723</xdr:colOff>
      <xdr:row>7</xdr:row>
      <xdr:rowOff>17537</xdr:rowOff>
    </xdr:to>
    <xdr:pic>
      <xdr:nvPicPr>
        <xdr:cNvPr id="2" name="Picture 1">
          <a:extLst>
            <a:ext uri="{FF2B5EF4-FFF2-40B4-BE49-F238E27FC236}">
              <a16:creationId xmlns:a16="http://schemas.microsoft.com/office/drawing/2014/main" id="{4B9EA61C-D54B-422A-878C-D70FD8F0D6D3}"/>
            </a:ext>
          </a:extLst>
        </xdr:cNvPr>
        <xdr:cNvPicPr>
          <a:picLocks noChangeAspect="1"/>
        </xdr:cNvPicPr>
      </xdr:nvPicPr>
      <xdr:blipFill>
        <a:blip xmlns:r="http://schemas.openxmlformats.org/officeDocument/2006/relationships" r:embed="rId1"/>
        <a:stretch>
          <a:fillRect/>
        </a:stretch>
      </xdr:blipFill>
      <xdr:spPr>
        <a:xfrm>
          <a:off x="13373099" y="0"/>
          <a:ext cx="4718599" cy="284646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295275</xdr:colOff>
      <xdr:row>0</xdr:row>
      <xdr:rowOff>1</xdr:rowOff>
    </xdr:from>
    <xdr:to>
      <xdr:col>8</xdr:col>
      <xdr:colOff>457200</xdr:colOff>
      <xdr:row>10</xdr:row>
      <xdr:rowOff>15315</xdr:rowOff>
    </xdr:to>
    <xdr:pic>
      <xdr:nvPicPr>
        <xdr:cNvPr id="2" name="Picture 1">
          <a:extLst>
            <a:ext uri="{FF2B5EF4-FFF2-40B4-BE49-F238E27FC236}">
              <a16:creationId xmlns:a16="http://schemas.microsoft.com/office/drawing/2014/main" id="{972B9705-744B-78AD-F784-9EECD57824CC}"/>
            </a:ext>
          </a:extLst>
        </xdr:cNvPr>
        <xdr:cNvPicPr>
          <a:picLocks noChangeAspect="1"/>
        </xdr:cNvPicPr>
      </xdr:nvPicPr>
      <xdr:blipFill>
        <a:blip xmlns:r="http://schemas.openxmlformats.org/officeDocument/2006/relationships" r:embed="rId1"/>
        <a:stretch>
          <a:fillRect/>
        </a:stretch>
      </xdr:blipFill>
      <xdr:spPr>
        <a:xfrm>
          <a:off x="3343275" y="1"/>
          <a:ext cx="1990725" cy="1920314"/>
        </a:xfrm>
        <a:prstGeom prst="rect">
          <a:avLst/>
        </a:prstGeom>
      </xdr:spPr>
    </xdr:pic>
    <xdr:clientData/>
  </xdr:twoCellAnchor>
  <xdr:twoCellAnchor editAs="oneCell">
    <xdr:from>
      <xdr:col>5</xdr:col>
      <xdr:colOff>295275</xdr:colOff>
      <xdr:row>9</xdr:row>
      <xdr:rowOff>180976</xdr:rowOff>
    </xdr:from>
    <xdr:to>
      <xdr:col>15</xdr:col>
      <xdr:colOff>316458</xdr:colOff>
      <xdr:row>20</xdr:row>
      <xdr:rowOff>238126</xdr:rowOff>
    </xdr:to>
    <xdr:pic>
      <xdr:nvPicPr>
        <xdr:cNvPr id="3" name="Picture 2">
          <a:extLst>
            <a:ext uri="{FF2B5EF4-FFF2-40B4-BE49-F238E27FC236}">
              <a16:creationId xmlns:a16="http://schemas.microsoft.com/office/drawing/2014/main" id="{A162D185-0DA1-E223-11FC-087C5EDC3762}"/>
            </a:ext>
          </a:extLst>
        </xdr:cNvPr>
        <xdr:cNvPicPr>
          <a:picLocks noChangeAspect="1"/>
        </xdr:cNvPicPr>
      </xdr:nvPicPr>
      <xdr:blipFill>
        <a:blip xmlns:r="http://schemas.openxmlformats.org/officeDocument/2006/relationships" r:embed="rId2"/>
        <a:stretch>
          <a:fillRect/>
        </a:stretch>
      </xdr:blipFill>
      <xdr:spPr>
        <a:xfrm>
          <a:off x="3829050" y="1895476"/>
          <a:ext cx="6117183" cy="2152650"/>
        </a:xfrm>
        <a:prstGeom prst="rect">
          <a:avLst/>
        </a:prstGeom>
      </xdr:spPr>
    </xdr:pic>
    <xdr:clientData/>
  </xdr:twoCellAnchor>
  <xdr:twoCellAnchor editAs="oneCell">
    <xdr:from>
      <xdr:col>2</xdr:col>
      <xdr:colOff>1</xdr:colOff>
      <xdr:row>22</xdr:row>
      <xdr:rowOff>0</xdr:rowOff>
    </xdr:from>
    <xdr:to>
      <xdr:col>3</xdr:col>
      <xdr:colOff>114301</xdr:colOff>
      <xdr:row>23</xdr:row>
      <xdr:rowOff>30480</xdr:rowOff>
    </xdr:to>
    <xdr:pic>
      <xdr:nvPicPr>
        <xdr:cNvPr id="4" name="Picture 3">
          <a:extLst>
            <a:ext uri="{FF2B5EF4-FFF2-40B4-BE49-F238E27FC236}">
              <a16:creationId xmlns:a16="http://schemas.microsoft.com/office/drawing/2014/main" id="{B92ABEBB-182C-2BDD-09F2-D12733D5E456}"/>
            </a:ext>
          </a:extLst>
        </xdr:cNvPr>
        <xdr:cNvPicPr>
          <a:picLocks noChangeAspect="1"/>
        </xdr:cNvPicPr>
      </xdr:nvPicPr>
      <xdr:blipFill>
        <a:blip xmlns:r="http://schemas.openxmlformats.org/officeDocument/2006/relationships" r:embed="rId3"/>
        <a:stretch>
          <a:fillRect/>
        </a:stretch>
      </xdr:blipFill>
      <xdr:spPr>
        <a:xfrm>
          <a:off x="1704976" y="4257675"/>
          <a:ext cx="723900" cy="220980"/>
        </a:xfrm>
        <a:prstGeom prst="rect">
          <a:avLst/>
        </a:prstGeom>
      </xdr:spPr>
    </xdr:pic>
    <xdr:clientData/>
  </xdr:twoCellAnchor>
  <xdr:twoCellAnchor>
    <xdr:from>
      <xdr:col>0</xdr:col>
      <xdr:colOff>295275</xdr:colOff>
      <xdr:row>24</xdr:row>
      <xdr:rowOff>123825</xdr:rowOff>
    </xdr:from>
    <xdr:to>
      <xdr:col>7</xdr:col>
      <xdr:colOff>209550</xdr:colOff>
      <xdr:row>30</xdr:row>
      <xdr:rowOff>57150</xdr:rowOff>
    </xdr:to>
    <xdr:sp macro="" textlink="">
      <xdr:nvSpPr>
        <xdr:cNvPr id="5" name="Rectangle 4">
          <a:extLst>
            <a:ext uri="{FF2B5EF4-FFF2-40B4-BE49-F238E27FC236}">
              <a16:creationId xmlns:a16="http://schemas.microsoft.com/office/drawing/2014/main" id="{82867CC9-F274-2EFB-E227-23452AD5343B}"/>
            </a:ext>
          </a:extLst>
        </xdr:cNvPr>
        <xdr:cNvSpPr/>
      </xdr:nvSpPr>
      <xdr:spPr>
        <a:xfrm>
          <a:off x="295275" y="4762500"/>
          <a:ext cx="4667250" cy="1076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a:solidFill>
                <a:schemeClr val="lt1"/>
              </a:solidFill>
              <a:effectLst/>
              <a:latin typeface="+mn-lt"/>
              <a:ea typeface="+mn-ea"/>
              <a:cs typeface="+mn-cs"/>
            </a:rPr>
            <a:t>Since females were assigned a value of 0, they are the default group. Thus, for groups of males and females with the same weight and the same wrist circumference, we would expect the males to be 1.5645 inches taller than the females.</a:t>
          </a:r>
          <a:endParaRPr lang="en-US" sz="1100"/>
        </a:p>
      </xdr:txBody>
    </xdr:sp>
    <xdr:clientData/>
  </xdr:twoCellAnchor>
  <xdr:twoCellAnchor editAs="oneCell">
    <xdr:from>
      <xdr:col>15</xdr:col>
      <xdr:colOff>400049</xdr:colOff>
      <xdr:row>0</xdr:row>
      <xdr:rowOff>140318</xdr:rowOff>
    </xdr:from>
    <xdr:to>
      <xdr:col>27</xdr:col>
      <xdr:colOff>382242</xdr:colOff>
      <xdr:row>14</xdr:row>
      <xdr:rowOff>95697</xdr:rowOff>
    </xdr:to>
    <xdr:pic>
      <xdr:nvPicPr>
        <xdr:cNvPr id="6" name="Picture 5">
          <a:extLst>
            <a:ext uri="{FF2B5EF4-FFF2-40B4-BE49-F238E27FC236}">
              <a16:creationId xmlns:a16="http://schemas.microsoft.com/office/drawing/2014/main" id="{A8DB2886-8A6D-559B-A4C6-9F5A7E60E85F}"/>
            </a:ext>
          </a:extLst>
        </xdr:cNvPr>
        <xdr:cNvPicPr>
          <a:picLocks noChangeAspect="1"/>
        </xdr:cNvPicPr>
      </xdr:nvPicPr>
      <xdr:blipFill>
        <a:blip xmlns:r="http://schemas.openxmlformats.org/officeDocument/2006/relationships" r:embed="rId4"/>
        <a:stretch>
          <a:fillRect/>
        </a:stretch>
      </xdr:blipFill>
      <xdr:spPr>
        <a:xfrm>
          <a:off x="10029824" y="140318"/>
          <a:ext cx="7297393" cy="2622379"/>
        </a:xfrm>
        <a:prstGeom prst="rect">
          <a:avLst/>
        </a:prstGeom>
      </xdr:spPr>
    </xdr:pic>
    <xdr:clientData/>
  </xdr:twoCellAnchor>
  <xdr:twoCellAnchor editAs="oneCell">
    <xdr:from>
      <xdr:col>11</xdr:col>
      <xdr:colOff>466725</xdr:colOff>
      <xdr:row>0</xdr:row>
      <xdr:rowOff>9525</xdr:rowOff>
    </xdr:from>
    <xdr:to>
      <xdr:col>23</xdr:col>
      <xdr:colOff>361950</xdr:colOff>
      <xdr:row>37</xdr:row>
      <xdr:rowOff>150352</xdr:rowOff>
    </xdr:to>
    <xdr:pic>
      <xdr:nvPicPr>
        <xdr:cNvPr id="7" name="Picture 6">
          <a:extLst>
            <a:ext uri="{FF2B5EF4-FFF2-40B4-BE49-F238E27FC236}">
              <a16:creationId xmlns:a16="http://schemas.microsoft.com/office/drawing/2014/main" id="{34008454-8DA2-9235-FAFC-35144101EC2F}"/>
            </a:ext>
          </a:extLst>
        </xdr:cNvPr>
        <xdr:cNvPicPr>
          <a:picLocks noChangeAspect="1"/>
        </xdr:cNvPicPr>
      </xdr:nvPicPr>
      <xdr:blipFill>
        <a:blip xmlns:r="http://schemas.openxmlformats.org/officeDocument/2006/relationships" r:embed="rId5"/>
        <a:stretch>
          <a:fillRect/>
        </a:stretch>
      </xdr:blipFill>
      <xdr:spPr>
        <a:xfrm>
          <a:off x="7686675" y="9525"/>
          <a:ext cx="7210425" cy="725600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9525</xdr:colOff>
      <xdr:row>12</xdr:row>
      <xdr:rowOff>0</xdr:rowOff>
    </xdr:from>
    <xdr:to>
      <xdr:col>21</xdr:col>
      <xdr:colOff>477166</xdr:colOff>
      <xdr:row>15</xdr:row>
      <xdr:rowOff>190608</xdr:rowOff>
    </xdr:to>
    <xdr:pic>
      <xdr:nvPicPr>
        <xdr:cNvPr id="3" name="Picture 2">
          <a:extLst>
            <a:ext uri="{FF2B5EF4-FFF2-40B4-BE49-F238E27FC236}">
              <a16:creationId xmlns:a16="http://schemas.microsoft.com/office/drawing/2014/main" id="{0DAA834E-9D8F-FAFE-E20E-A8C956524232}"/>
            </a:ext>
          </a:extLst>
        </xdr:cNvPr>
        <xdr:cNvPicPr>
          <a:picLocks noChangeAspect="1"/>
        </xdr:cNvPicPr>
      </xdr:nvPicPr>
      <xdr:blipFill>
        <a:blip xmlns:r="http://schemas.openxmlformats.org/officeDocument/2006/relationships" r:embed="rId1"/>
        <a:stretch>
          <a:fillRect/>
        </a:stretch>
      </xdr:blipFill>
      <xdr:spPr>
        <a:xfrm>
          <a:off x="7400925" y="2781300"/>
          <a:ext cx="6563641" cy="771633"/>
        </a:xfrm>
        <a:prstGeom prst="rect">
          <a:avLst/>
        </a:prstGeom>
      </xdr:spPr>
    </xdr:pic>
    <xdr:clientData/>
  </xdr:twoCellAnchor>
  <xdr:twoCellAnchor editAs="oneCell">
    <xdr:from>
      <xdr:col>6</xdr:col>
      <xdr:colOff>0</xdr:colOff>
      <xdr:row>34</xdr:row>
      <xdr:rowOff>0</xdr:rowOff>
    </xdr:from>
    <xdr:to>
      <xdr:col>12</xdr:col>
      <xdr:colOff>511</xdr:colOff>
      <xdr:row>40</xdr:row>
      <xdr:rowOff>181169</xdr:rowOff>
    </xdr:to>
    <xdr:pic>
      <xdr:nvPicPr>
        <xdr:cNvPr id="4" name="Picture 3">
          <a:extLst>
            <a:ext uri="{FF2B5EF4-FFF2-40B4-BE49-F238E27FC236}">
              <a16:creationId xmlns:a16="http://schemas.microsoft.com/office/drawing/2014/main" id="{C4648E8E-A17C-35AA-0D5A-737039C313C1}"/>
            </a:ext>
          </a:extLst>
        </xdr:cNvPr>
        <xdr:cNvPicPr>
          <a:picLocks noChangeAspect="1"/>
        </xdr:cNvPicPr>
      </xdr:nvPicPr>
      <xdr:blipFill>
        <a:blip xmlns:r="http://schemas.openxmlformats.org/officeDocument/2006/relationships" r:embed="rId2"/>
        <a:stretch>
          <a:fillRect/>
        </a:stretch>
      </xdr:blipFill>
      <xdr:spPr>
        <a:xfrm>
          <a:off x="4343400" y="7467600"/>
          <a:ext cx="3658111" cy="1390844"/>
        </a:xfrm>
        <a:prstGeom prst="rect">
          <a:avLst/>
        </a:prstGeom>
      </xdr:spPr>
    </xdr:pic>
    <xdr:clientData/>
  </xdr:twoCellAnchor>
  <xdr:twoCellAnchor editAs="oneCell">
    <xdr:from>
      <xdr:col>12</xdr:col>
      <xdr:colOff>561975</xdr:colOff>
      <xdr:row>17</xdr:row>
      <xdr:rowOff>28575</xdr:rowOff>
    </xdr:from>
    <xdr:to>
      <xdr:col>24</xdr:col>
      <xdr:colOff>346244</xdr:colOff>
      <xdr:row>23</xdr:row>
      <xdr:rowOff>142875</xdr:rowOff>
    </xdr:to>
    <xdr:pic>
      <xdr:nvPicPr>
        <xdr:cNvPr id="5" name="Picture 4">
          <a:extLst>
            <a:ext uri="{FF2B5EF4-FFF2-40B4-BE49-F238E27FC236}">
              <a16:creationId xmlns:a16="http://schemas.microsoft.com/office/drawing/2014/main" id="{4C0F28B5-2331-E80E-5251-ED2F5D995E0D}"/>
            </a:ext>
          </a:extLst>
        </xdr:cNvPr>
        <xdr:cNvPicPr>
          <a:picLocks noChangeAspect="1"/>
        </xdr:cNvPicPr>
      </xdr:nvPicPr>
      <xdr:blipFill>
        <a:blip xmlns:r="http://schemas.openxmlformats.org/officeDocument/2006/relationships" r:embed="rId3"/>
        <a:stretch>
          <a:fillRect/>
        </a:stretch>
      </xdr:blipFill>
      <xdr:spPr>
        <a:xfrm>
          <a:off x="8562975" y="3990975"/>
          <a:ext cx="7099469" cy="1381125"/>
        </a:xfrm>
        <a:prstGeom prst="rect">
          <a:avLst/>
        </a:prstGeom>
      </xdr:spPr>
    </xdr:pic>
    <xdr:clientData/>
  </xdr:twoCellAnchor>
  <xdr:twoCellAnchor editAs="oneCell">
    <xdr:from>
      <xdr:col>6</xdr:col>
      <xdr:colOff>152401</xdr:colOff>
      <xdr:row>40</xdr:row>
      <xdr:rowOff>180975</xdr:rowOff>
    </xdr:from>
    <xdr:to>
      <xdr:col>9</xdr:col>
      <xdr:colOff>193967</xdr:colOff>
      <xdr:row>42</xdr:row>
      <xdr:rowOff>180975</xdr:rowOff>
    </xdr:to>
    <xdr:pic>
      <xdr:nvPicPr>
        <xdr:cNvPr id="6" name="Picture 5">
          <a:extLst>
            <a:ext uri="{FF2B5EF4-FFF2-40B4-BE49-F238E27FC236}">
              <a16:creationId xmlns:a16="http://schemas.microsoft.com/office/drawing/2014/main" id="{90B5B97E-D380-5FFB-4166-5F4B32FEC038}"/>
            </a:ext>
          </a:extLst>
        </xdr:cNvPr>
        <xdr:cNvPicPr>
          <a:picLocks noChangeAspect="1"/>
        </xdr:cNvPicPr>
      </xdr:nvPicPr>
      <xdr:blipFill>
        <a:blip xmlns:r="http://schemas.openxmlformats.org/officeDocument/2006/relationships" r:embed="rId4"/>
        <a:stretch>
          <a:fillRect/>
        </a:stretch>
      </xdr:blipFill>
      <xdr:spPr>
        <a:xfrm>
          <a:off x="4495801" y="8858250"/>
          <a:ext cx="1870366" cy="381000"/>
        </a:xfrm>
        <a:prstGeom prst="rect">
          <a:avLst/>
        </a:prstGeom>
      </xdr:spPr>
    </xdr:pic>
    <xdr:clientData/>
  </xdr:twoCellAnchor>
  <xdr:twoCellAnchor editAs="oneCell">
    <xdr:from>
      <xdr:col>4</xdr:col>
      <xdr:colOff>285750</xdr:colOff>
      <xdr:row>42</xdr:row>
      <xdr:rowOff>142875</xdr:rowOff>
    </xdr:from>
    <xdr:to>
      <xdr:col>16</xdr:col>
      <xdr:colOff>239139</xdr:colOff>
      <xdr:row>54</xdr:row>
      <xdr:rowOff>171773</xdr:rowOff>
    </xdr:to>
    <xdr:pic>
      <xdr:nvPicPr>
        <xdr:cNvPr id="7" name="Picture 6">
          <a:extLst>
            <a:ext uri="{FF2B5EF4-FFF2-40B4-BE49-F238E27FC236}">
              <a16:creationId xmlns:a16="http://schemas.microsoft.com/office/drawing/2014/main" id="{D8450EB7-0150-3F7F-05B7-533425208BF1}"/>
            </a:ext>
          </a:extLst>
        </xdr:cNvPr>
        <xdr:cNvPicPr>
          <a:picLocks noChangeAspect="1"/>
        </xdr:cNvPicPr>
      </xdr:nvPicPr>
      <xdr:blipFill>
        <a:blip xmlns:r="http://schemas.openxmlformats.org/officeDocument/2006/relationships" r:embed="rId5"/>
        <a:stretch>
          <a:fillRect/>
        </a:stretch>
      </xdr:blipFill>
      <xdr:spPr>
        <a:xfrm>
          <a:off x="3409950" y="9201150"/>
          <a:ext cx="7268589" cy="2314898"/>
        </a:xfrm>
        <a:prstGeom prst="rect">
          <a:avLst/>
        </a:prstGeom>
      </xdr:spPr>
    </xdr:pic>
    <xdr:clientData/>
  </xdr:twoCellAnchor>
  <xdr:twoCellAnchor editAs="oneCell">
    <xdr:from>
      <xdr:col>10</xdr:col>
      <xdr:colOff>0</xdr:colOff>
      <xdr:row>1</xdr:row>
      <xdr:rowOff>0</xdr:rowOff>
    </xdr:from>
    <xdr:to>
      <xdr:col>19</xdr:col>
      <xdr:colOff>333375</xdr:colOff>
      <xdr:row>10</xdr:row>
      <xdr:rowOff>83219</xdr:rowOff>
    </xdr:to>
    <xdr:pic>
      <xdr:nvPicPr>
        <xdr:cNvPr id="8" name="Picture 7">
          <a:extLst>
            <a:ext uri="{FF2B5EF4-FFF2-40B4-BE49-F238E27FC236}">
              <a16:creationId xmlns:a16="http://schemas.microsoft.com/office/drawing/2014/main" id="{8DF1F424-9D79-2E33-DEF3-381288322A81}"/>
            </a:ext>
          </a:extLst>
        </xdr:cNvPr>
        <xdr:cNvPicPr>
          <a:picLocks noChangeAspect="1"/>
        </xdr:cNvPicPr>
      </xdr:nvPicPr>
      <xdr:blipFill>
        <a:blip xmlns:r="http://schemas.openxmlformats.org/officeDocument/2006/relationships" r:embed="rId6"/>
        <a:stretch>
          <a:fillRect/>
        </a:stretch>
      </xdr:blipFill>
      <xdr:spPr>
        <a:xfrm>
          <a:off x="6781800" y="190500"/>
          <a:ext cx="5819775" cy="247399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533400</xdr:colOff>
      <xdr:row>0</xdr:row>
      <xdr:rowOff>0</xdr:rowOff>
    </xdr:from>
    <xdr:to>
      <xdr:col>17</xdr:col>
      <xdr:colOff>467737</xdr:colOff>
      <xdr:row>4</xdr:row>
      <xdr:rowOff>133611</xdr:rowOff>
    </xdr:to>
    <xdr:pic>
      <xdr:nvPicPr>
        <xdr:cNvPr id="2" name="Picture 1">
          <a:extLst>
            <a:ext uri="{FF2B5EF4-FFF2-40B4-BE49-F238E27FC236}">
              <a16:creationId xmlns:a16="http://schemas.microsoft.com/office/drawing/2014/main" id="{2BB07B1E-90D7-4BDF-8D38-466F7B6BF364}"/>
            </a:ext>
          </a:extLst>
        </xdr:cNvPr>
        <xdr:cNvPicPr>
          <a:picLocks noChangeAspect="1"/>
        </xdr:cNvPicPr>
      </xdr:nvPicPr>
      <xdr:blipFill>
        <a:blip xmlns:r="http://schemas.openxmlformats.org/officeDocument/2006/relationships" r:embed="rId1"/>
        <a:stretch>
          <a:fillRect/>
        </a:stretch>
      </xdr:blipFill>
      <xdr:spPr>
        <a:xfrm>
          <a:off x="3971925" y="0"/>
          <a:ext cx="7249537" cy="1867161"/>
        </a:xfrm>
        <a:prstGeom prst="rect">
          <a:avLst/>
        </a:prstGeom>
      </xdr:spPr>
    </xdr:pic>
    <xdr:clientData/>
  </xdr:twoCellAnchor>
  <xdr:twoCellAnchor editAs="oneCell">
    <xdr:from>
      <xdr:col>5</xdr:col>
      <xdr:colOff>571500</xdr:colOff>
      <xdr:row>4</xdr:row>
      <xdr:rowOff>142875</xdr:rowOff>
    </xdr:from>
    <xdr:to>
      <xdr:col>12</xdr:col>
      <xdr:colOff>143627</xdr:colOff>
      <xdr:row>12</xdr:row>
      <xdr:rowOff>66675</xdr:rowOff>
    </xdr:to>
    <xdr:pic>
      <xdr:nvPicPr>
        <xdr:cNvPr id="3" name="Picture 2">
          <a:extLst>
            <a:ext uri="{FF2B5EF4-FFF2-40B4-BE49-F238E27FC236}">
              <a16:creationId xmlns:a16="http://schemas.microsoft.com/office/drawing/2014/main" id="{84906D68-CF5F-480C-8548-EAA53FB04AF5}"/>
            </a:ext>
          </a:extLst>
        </xdr:cNvPr>
        <xdr:cNvPicPr>
          <a:picLocks noChangeAspect="1"/>
        </xdr:cNvPicPr>
      </xdr:nvPicPr>
      <xdr:blipFill>
        <a:blip xmlns:r="http://schemas.openxmlformats.org/officeDocument/2006/relationships" r:embed="rId2"/>
        <a:stretch>
          <a:fillRect/>
        </a:stretch>
      </xdr:blipFill>
      <xdr:spPr>
        <a:xfrm>
          <a:off x="4010025" y="1876425"/>
          <a:ext cx="3839327" cy="1514475"/>
        </a:xfrm>
        <a:prstGeom prst="rect">
          <a:avLst/>
        </a:prstGeom>
      </xdr:spPr>
    </xdr:pic>
    <xdr:clientData/>
  </xdr:twoCellAnchor>
  <xdr:twoCellAnchor editAs="oneCell">
    <xdr:from>
      <xdr:col>6</xdr:col>
      <xdr:colOff>85725</xdr:colOff>
      <xdr:row>10</xdr:row>
      <xdr:rowOff>38100</xdr:rowOff>
    </xdr:from>
    <xdr:to>
      <xdr:col>9</xdr:col>
      <xdr:colOff>276507</xdr:colOff>
      <xdr:row>13</xdr:row>
      <xdr:rowOff>133443</xdr:rowOff>
    </xdr:to>
    <xdr:pic>
      <xdr:nvPicPr>
        <xdr:cNvPr id="4" name="Picture 3">
          <a:extLst>
            <a:ext uri="{FF2B5EF4-FFF2-40B4-BE49-F238E27FC236}">
              <a16:creationId xmlns:a16="http://schemas.microsoft.com/office/drawing/2014/main" id="{46688846-4356-79E9-0165-FCE8387C25A1}"/>
            </a:ext>
          </a:extLst>
        </xdr:cNvPr>
        <xdr:cNvPicPr>
          <a:picLocks noChangeAspect="1"/>
        </xdr:cNvPicPr>
      </xdr:nvPicPr>
      <xdr:blipFill>
        <a:blip xmlns:r="http://schemas.openxmlformats.org/officeDocument/2006/relationships" r:embed="rId3"/>
        <a:stretch>
          <a:fillRect/>
        </a:stretch>
      </xdr:blipFill>
      <xdr:spPr>
        <a:xfrm>
          <a:off x="4133850" y="2600325"/>
          <a:ext cx="2019582" cy="666843"/>
        </a:xfrm>
        <a:prstGeom prst="rect">
          <a:avLst/>
        </a:prstGeom>
      </xdr:spPr>
    </xdr:pic>
    <xdr:clientData/>
  </xdr:twoCellAnchor>
  <xdr:twoCellAnchor editAs="oneCell">
    <xdr:from>
      <xdr:col>6</xdr:col>
      <xdr:colOff>142875</xdr:colOff>
      <xdr:row>14</xdr:row>
      <xdr:rowOff>19050</xdr:rowOff>
    </xdr:from>
    <xdr:to>
      <xdr:col>15</xdr:col>
      <xdr:colOff>361950</xdr:colOff>
      <xdr:row>19</xdr:row>
      <xdr:rowOff>25229</xdr:rowOff>
    </xdr:to>
    <xdr:pic>
      <xdr:nvPicPr>
        <xdr:cNvPr id="5" name="Picture 4">
          <a:extLst>
            <a:ext uri="{FF2B5EF4-FFF2-40B4-BE49-F238E27FC236}">
              <a16:creationId xmlns:a16="http://schemas.microsoft.com/office/drawing/2014/main" id="{203402DA-260F-0476-CB51-2131A86BA245}"/>
            </a:ext>
          </a:extLst>
        </xdr:cNvPr>
        <xdr:cNvPicPr>
          <a:picLocks noChangeAspect="1"/>
        </xdr:cNvPicPr>
      </xdr:nvPicPr>
      <xdr:blipFill>
        <a:blip xmlns:r="http://schemas.openxmlformats.org/officeDocument/2006/relationships" r:embed="rId4"/>
        <a:stretch>
          <a:fillRect/>
        </a:stretch>
      </xdr:blipFill>
      <xdr:spPr>
        <a:xfrm>
          <a:off x="4191000" y="3343275"/>
          <a:ext cx="5705475" cy="958679"/>
        </a:xfrm>
        <a:prstGeom prst="rect">
          <a:avLst/>
        </a:prstGeom>
      </xdr:spPr>
    </xdr:pic>
    <xdr:clientData/>
  </xdr:twoCellAnchor>
  <xdr:twoCellAnchor editAs="oneCell">
    <xdr:from>
      <xdr:col>0</xdr:col>
      <xdr:colOff>9526</xdr:colOff>
      <xdr:row>20</xdr:row>
      <xdr:rowOff>1865</xdr:rowOff>
    </xdr:from>
    <xdr:to>
      <xdr:col>7</xdr:col>
      <xdr:colOff>552451</xdr:colOff>
      <xdr:row>28</xdr:row>
      <xdr:rowOff>66953</xdr:rowOff>
    </xdr:to>
    <xdr:pic>
      <xdr:nvPicPr>
        <xdr:cNvPr id="6" name="Picture 5">
          <a:extLst>
            <a:ext uri="{FF2B5EF4-FFF2-40B4-BE49-F238E27FC236}">
              <a16:creationId xmlns:a16="http://schemas.microsoft.com/office/drawing/2014/main" id="{94D6528B-25EC-E120-E2F2-97F15CB4B0E5}"/>
            </a:ext>
          </a:extLst>
        </xdr:cNvPr>
        <xdr:cNvPicPr>
          <a:picLocks noChangeAspect="1"/>
        </xdr:cNvPicPr>
      </xdr:nvPicPr>
      <xdr:blipFill>
        <a:blip xmlns:r="http://schemas.openxmlformats.org/officeDocument/2006/relationships" r:embed="rId5"/>
        <a:stretch>
          <a:fillRect/>
        </a:stretch>
      </xdr:blipFill>
      <xdr:spPr>
        <a:xfrm>
          <a:off x="9526" y="4469090"/>
          <a:ext cx="5200650" cy="158908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457944</xdr:colOff>
      <xdr:row>3</xdr:row>
      <xdr:rowOff>38185</xdr:rowOff>
    </xdr:to>
    <xdr:pic>
      <xdr:nvPicPr>
        <xdr:cNvPr id="2" name="Picture 1">
          <a:extLst>
            <a:ext uri="{FF2B5EF4-FFF2-40B4-BE49-F238E27FC236}">
              <a16:creationId xmlns:a16="http://schemas.microsoft.com/office/drawing/2014/main" id="{88AFEB66-F921-4590-80AC-DB19314E4413}"/>
            </a:ext>
          </a:extLst>
        </xdr:cNvPr>
        <xdr:cNvPicPr>
          <a:picLocks noChangeAspect="1"/>
        </xdr:cNvPicPr>
      </xdr:nvPicPr>
      <xdr:blipFill>
        <a:blip xmlns:r="http://schemas.openxmlformats.org/officeDocument/2006/relationships" r:embed="rId1"/>
        <a:stretch>
          <a:fillRect/>
        </a:stretch>
      </xdr:blipFill>
      <xdr:spPr>
        <a:xfrm>
          <a:off x="0" y="0"/>
          <a:ext cx="5334744" cy="609685"/>
        </a:xfrm>
        <a:prstGeom prst="rect">
          <a:avLst/>
        </a:prstGeom>
      </xdr:spPr>
    </xdr:pic>
    <xdr:clientData/>
  </xdr:twoCellAnchor>
  <xdr:twoCellAnchor editAs="oneCell">
    <xdr:from>
      <xdr:col>8</xdr:col>
      <xdr:colOff>419100</xdr:colOff>
      <xdr:row>0</xdr:row>
      <xdr:rowOff>0</xdr:rowOff>
    </xdr:from>
    <xdr:to>
      <xdr:col>17</xdr:col>
      <xdr:colOff>161925</xdr:colOff>
      <xdr:row>4</xdr:row>
      <xdr:rowOff>14069</xdr:rowOff>
    </xdr:to>
    <xdr:pic>
      <xdr:nvPicPr>
        <xdr:cNvPr id="3" name="Picture 2">
          <a:extLst>
            <a:ext uri="{FF2B5EF4-FFF2-40B4-BE49-F238E27FC236}">
              <a16:creationId xmlns:a16="http://schemas.microsoft.com/office/drawing/2014/main" id="{9FCD09C7-F01D-EC65-D10E-C46B247080D2}"/>
            </a:ext>
          </a:extLst>
        </xdr:cNvPr>
        <xdr:cNvPicPr>
          <a:picLocks noChangeAspect="1"/>
        </xdr:cNvPicPr>
      </xdr:nvPicPr>
      <xdr:blipFill>
        <a:blip xmlns:r="http://schemas.openxmlformats.org/officeDocument/2006/relationships" r:embed="rId2"/>
        <a:stretch>
          <a:fillRect/>
        </a:stretch>
      </xdr:blipFill>
      <xdr:spPr>
        <a:xfrm>
          <a:off x="5295900" y="0"/>
          <a:ext cx="5229225" cy="776069"/>
        </a:xfrm>
        <a:prstGeom prst="rect">
          <a:avLst/>
        </a:prstGeom>
      </xdr:spPr>
    </xdr:pic>
    <xdr:clientData/>
  </xdr:twoCellAnchor>
  <xdr:twoCellAnchor editAs="oneCell">
    <xdr:from>
      <xdr:col>9</xdr:col>
      <xdr:colOff>590550</xdr:colOff>
      <xdr:row>14</xdr:row>
      <xdr:rowOff>19050</xdr:rowOff>
    </xdr:from>
    <xdr:to>
      <xdr:col>14</xdr:col>
      <xdr:colOff>368512</xdr:colOff>
      <xdr:row>22</xdr:row>
      <xdr:rowOff>104775</xdr:rowOff>
    </xdr:to>
    <xdr:pic>
      <xdr:nvPicPr>
        <xdr:cNvPr id="5" name="Picture 4">
          <a:extLst>
            <a:ext uri="{FF2B5EF4-FFF2-40B4-BE49-F238E27FC236}">
              <a16:creationId xmlns:a16="http://schemas.microsoft.com/office/drawing/2014/main" id="{F61BC143-084F-7661-BF4A-D4F07940B098}"/>
            </a:ext>
          </a:extLst>
        </xdr:cNvPr>
        <xdr:cNvPicPr>
          <a:picLocks noChangeAspect="1"/>
        </xdr:cNvPicPr>
      </xdr:nvPicPr>
      <xdr:blipFill>
        <a:blip xmlns:r="http://schemas.openxmlformats.org/officeDocument/2006/relationships" r:embed="rId3"/>
        <a:stretch>
          <a:fillRect/>
        </a:stretch>
      </xdr:blipFill>
      <xdr:spPr>
        <a:xfrm>
          <a:off x="6076950" y="4095750"/>
          <a:ext cx="2825962" cy="1609725"/>
        </a:xfrm>
        <a:prstGeom prst="rect">
          <a:avLst/>
        </a:prstGeom>
      </xdr:spPr>
    </xdr:pic>
    <xdr:clientData/>
  </xdr:twoCellAnchor>
  <xdr:twoCellAnchor editAs="oneCell">
    <xdr:from>
      <xdr:col>0</xdr:col>
      <xdr:colOff>114300</xdr:colOff>
      <xdr:row>22</xdr:row>
      <xdr:rowOff>9525</xdr:rowOff>
    </xdr:from>
    <xdr:to>
      <xdr:col>13</xdr:col>
      <xdr:colOff>153511</xdr:colOff>
      <xdr:row>41</xdr:row>
      <xdr:rowOff>504</xdr:rowOff>
    </xdr:to>
    <xdr:pic>
      <xdr:nvPicPr>
        <xdr:cNvPr id="6" name="Picture 5">
          <a:extLst>
            <a:ext uri="{FF2B5EF4-FFF2-40B4-BE49-F238E27FC236}">
              <a16:creationId xmlns:a16="http://schemas.microsoft.com/office/drawing/2014/main" id="{53E50836-BD1B-9F44-84A5-3D34C942AB34}"/>
            </a:ext>
          </a:extLst>
        </xdr:cNvPr>
        <xdr:cNvPicPr>
          <a:picLocks noChangeAspect="1"/>
        </xdr:cNvPicPr>
      </xdr:nvPicPr>
      <xdr:blipFill>
        <a:blip xmlns:r="http://schemas.openxmlformats.org/officeDocument/2006/relationships" r:embed="rId4"/>
        <a:stretch>
          <a:fillRect/>
        </a:stretch>
      </xdr:blipFill>
      <xdr:spPr>
        <a:xfrm>
          <a:off x="114300" y="5610225"/>
          <a:ext cx="7964011" cy="3610479"/>
        </a:xfrm>
        <a:prstGeom prst="rect">
          <a:avLst/>
        </a:prstGeom>
      </xdr:spPr>
    </xdr:pic>
    <xdr:clientData/>
  </xdr:twoCellAnchor>
  <xdr:twoCellAnchor editAs="oneCell">
    <xdr:from>
      <xdr:col>11</xdr:col>
      <xdr:colOff>0</xdr:colOff>
      <xdr:row>6</xdr:row>
      <xdr:rowOff>0</xdr:rowOff>
    </xdr:from>
    <xdr:to>
      <xdr:col>22</xdr:col>
      <xdr:colOff>458200</xdr:colOff>
      <xdr:row>12</xdr:row>
      <xdr:rowOff>143171</xdr:rowOff>
    </xdr:to>
    <xdr:pic>
      <xdr:nvPicPr>
        <xdr:cNvPr id="7" name="Picture 6">
          <a:extLst>
            <a:ext uri="{FF2B5EF4-FFF2-40B4-BE49-F238E27FC236}">
              <a16:creationId xmlns:a16="http://schemas.microsoft.com/office/drawing/2014/main" id="{C57D2BFF-6884-EB90-56DA-AE155ED8842B}"/>
            </a:ext>
          </a:extLst>
        </xdr:cNvPr>
        <xdr:cNvPicPr>
          <a:picLocks noChangeAspect="1"/>
        </xdr:cNvPicPr>
      </xdr:nvPicPr>
      <xdr:blipFill>
        <a:blip xmlns:r="http://schemas.openxmlformats.org/officeDocument/2006/relationships" r:embed="rId5"/>
        <a:stretch>
          <a:fillRect/>
        </a:stretch>
      </xdr:blipFill>
      <xdr:spPr>
        <a:xfrm>
          <a:off x="6705600" y="1152525"/>
          <a:ext cx="7163800" cy="2124371"/>
        </a:xfrm>
        <a:prstGeom prst="rect">
          <a:avLst/>
        </a:prstGeom>
      </xdr:spPr>
    </xdr:pic>
    <xdr:clientData/>
  </xdr:twoCellAnchor>
  <xdr:twoCellAnchor editAs="oneCell">
    <xdr:from>
      <xdr:col>16</xdr:col>
      <xdr:colOff>0</xdr:colOff>
      <xdr:row>12</xdr:row>
      <xdr:rowOff>0</xdr:rowOff>
    </xdr:from>
    <xdr:to>
      <xdr:col>27</xdr:col>
      <xdr:colOff>362936</xdr:colOff>
      <xdr:row>28</xdr:row>
      <xdr:rowOff>152847</xdr:rowOff>
    </xdr:to>
    <xdr:pic>
      <xdr:nvPicPr>
        <xdr:cNvPr id="8" name="Picture 7">
          <a:extLst>
            <a:ext uri="{FF2B5EF4-FFF2-40B4-BE49-F238E27FC236}">
              <a16:creationId xmlns:a16="http://schemas.microsoft.com/office/drawing/2014/main" id="{92166FD9-4DCC-5F0D-2C95-34FD02BAD3FF}"/>
            </a:ext>
          </a:extLst>
        </xdr:cNvPr>
        <xdr:cNvPicPr>
          <a:picLocks noChangeAspect="1"/>
        </xdr:cNvPicPr>
      </xdr:nvPicPr>
      <xdr:blipFill>
        <a:blip xmlns:r="http://schemas.openxmlformats.org/officeDocument/2006/relationships" r:embed="rId6"/>
        <a:stretch>
          <a:fillRect/>
        </a:stretch>
      </xdr:blipFill>
      <xdr:spPr>
        <a:xfrm>
          <a:off x="9753600" y="3695700"/>
          <a:ext cx="7068536" cy="320084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218043</xdr:colOff>
      <xdr:row>0</xdr:row>
      <xdr:rowOff>0</xdr:rowOff>
    </xdr:from>
    <xdr:to>
      <xdr:col>17</xdr:col>
      <xdr:colOff>448707</xdr:colOff>
      <xdr:row>19</xdr:row>
      <xdr:rowOff>9525</xdr:rowOff>
    </xdr:to>
    <xdr:pic>
      <xdr:nvPicPr>
        <xdr:cNvPr id="2" name="Picture 1">
          <a:extLst>
            <a:ext uri="{FF2B5EF4-FFF2-40B4-BE49-F238E27FC236}">
              <a16:creationId xmlns:a16="http://schemas.microsoft.com/office/drawing/2014/main" id="{D9416FA8-836F-081D-D6C1-DA399865F421}"/>
            </a:ext>
          </a:extLst>
        </xdr:cNvPr>
        <xdr:cNvPicPr>
          <a:picLocks noChangeAspect="1"/>
        </xdr:cNvPicPr>
      </xdr:nvPicPr>
      <xdr:blipFill>
        <a:blip xmlns:r="http://schemas.openxmlformats.org/officeDocument/2006/relationships" r:embed="rId1"/>
        <a:stretch>
          <a:fillRect/>
        </a:stretch>
      </xdr:blipFill>
      <xdr:spPr>
        <a:xfrm>
          <a:off x="3875643" y="0"/>
          <a:ext cx="6936264" cy="3629025"/>
        </a:xfrm>
        <a:prstGeom prst="rect">
          <a:avLst/>
        </a:prstGeom>
      </xdr:spPr>
    </xdr:pic>
    <xdr:clientData/>
  </xdr:twoCellAnchor>
  <xdr:twoCellAnchor editAs="oneCell">
    <xdr:from>
      <xdr:col>18</xdr:col>
      <xdr:colOff>219075</xdr:colOff>
      <xdr:row>0</xdr:row>
      <xdr:rowOff>0</xdr:rowOff>
    </xdr:from>
    <xdr:to>
      <xdr:col>26</xdr:col>
      <xdr:colOff>19703</xdr:colOff>
      <xdr:row>10</xdr:row>
      <xdr:rowOff>181266</xdr:rowOff>
    </xdr:to>
    <xdr:pic>
      <xdr:nvPicPr>
        <xdr:cNvPr id="3" name="Picture 2">
          <a:extLst>
            <a:ext uri="{FF2B5EF4-FFF2-40B4-BE49-F238E27FC236}">
              <a16:creationId xmlns:a16="http://schemas.microsoft.com/office/drawing/2014/main" id="{19134577-0511-FDFC-3039-CE42620F7BA0}"/>
            </a:ext>
          </a:extLst>
        </xdr:cNvPr>
        <xdr:cNvPicPr>
          <a:picLocks noChangeAspect="1"/>
        </xdr:cNvPicPr>
      </xdr:nvPicPr>
      <xdr:blipFill>
        <a:blip xmlns:r="http://schemas.openxmlformats.org/officeDocument/2006/relationships" r:embed="rId2"/>
        <a:stretch>
          <a:fillRect/>
        </a:stretch>
      </xdr:blipFill>
      <xdr:spPr>
        <a:xfrm>
          <a:off x="11191875" y="0"/>
          <a:ext cx="4677428" cy="2086266"/>
        </a:xfrm>
        <a:prstGeom prst="rect">
          <a:avLst/>
        </a:prstGeom>
      </xdr:spPr>
    </xdr:pic>
    <xdr:clientData/>
  </xdr:twoCellAnchor>
  <xdr:twoCellAnchor editAs="oneCell">
    <xdr:from>
      <xdr:col>18</xdr:col>
      <xdr:colOff>24673</xdr:colOff>
      <xdr:row>11</xdr:row>
      <xdr:rowOff>95250</xdr:rowOff>
    </xdr:from>
    <xdr:to>
      <xdr:col>30</xdr:col>
      <xdr:colOff>163195</xdr:colOff>
      <xdr:row>25</xdr:row>
      <xdr:rowOff>19491</xdr:rowOff>
    </xdr:to>
    <xdr:pic>
      <xdr:nvPicPr>
        <xdr:cNvPr id="4" name="Picture 3">
          <a:extLst>
            <a:ext uri="{FF2B5EF4-FFF2-40B4-BE49-F238E27FC236}">
              <a16:creationId xmlns:a16="http://schemas.microsoft.com/office/drawing/2014/main" id="{E6B5E192-CE87-1027-09A9-F2A4B8B3B3D6}"/>
            </a:ext>
          </a:extLst>
        </xdr:cNvPr>
        <xdr:cNvPicPr>
          <a:picLocks noChangeAspect="1"/>
        </xdr:cNvPicPr>
      </xdr:nvPicPr>
      <xdr:blipFill>
        <a:blip xmlns:r="http://schemas.openxmlformats.org/officeDocument/2006/relationships" r:embed="rId3"/>
        <a:stretch>
          <a:fillRect/>
        </a:stretch>
      </xdr:blipFill>
      <xdr:spPr>
        <a:xfrm>
          <a:off x="10997473" y="2190750"/>
          <a:ext cx="7453722" cy="2591241"/>
        </a:xfrm>
        <a:prstGeom prst="rect">
          <a:avLst/>
        </a:prstGeom>
      </xdr:spPr>
    </xdr:pic>
    <xdr:clientData/>
  </xdr:twoCellAnchor>
  <xdr:twoCellAnchor editAs="oneCell">
    <xdr:from>
      <xdr:col>0</xdr:col>
      <xdr:colOff>76200</xdr:colOff>
      <xdr:row>21</xdr:row>
      <xdr:rowOff>57150</xdr:rowOff>
    </xdr:from>
    <xdr:to>
      <xdr:col>9</xdr:col>
      <xdr:colOff>323850</xdr:colOff>
      <xdr:row>27</xdr:row>
      <xdr:rowOff>111371</xdr:rowOff>
    </xdr:to>
    <xdr:pic>
      <xdr:nvPicPr>
        <xdr:cNvPr id="5" name="Picture 4">
          <a:extLst>
            <a:ext uri="{FF2B5EF4-FFF2-40B4-BE49-F238E27FC236}">
              <a16:creationId xmlns:a16="http://schemas.microsoft.com/office/drawing/2014/main" id="{358E899E-F641-F288-3194-B3549A207164}"/>
            </a:ext>
          </a:extLst>
        </xdr:cNvPr>
        <xdr:cNvPicPr>
          <a:picLocks noChangeAspect="1"/>
        </xdr:cNvPicPr>
      </xdr:nvPicPr>
      <xdr:blipFill>
        <a:blip xmlns:r="http://schemas.openxmlformats.org/officeDocument/2006/relationships" r:embed="rId4"/>
        <a:stretch>
          <a:fillRect/>
        </a:stretch>
      </xdr:blipFill>
      <xdr:spPr>
        <a:xfrm>
          <a:off x="76200" y="4057650"/>
          <a:ext cx="5762625" cy="1197221"/>
        </a:xfrm>
        <a:prstGeom prst="rect">
          <a:avLst/>
        </a:prstGeom>
      </xdr:spPr>
    </xdr:pic>
    <xdr:clientData/>
  </xdr:twoCellAnchor>
  <xdr:twoCellAnchor editAs="oneCell">
    <xdr:from>
      <xdr:col>11</xdr:col>
      <xdr:colOff>495300</xdr:colOff>
      <xdr:row>21</xdr:row>
      <xdr:rowOff>47625</xdr:rowOff>
    </xdr:from>
    <xdr:to>
      <xdr:col>17</xdr:col>
      <xdr:colOff>494791</xdr:colOff>
      <xdr:row>35</xdr:row>
      <xdr:rowOff>95250</xdr:rowOff>
    </xdr:to>
    <xdr:pic>
      <xdr:nvPicPr>
        <xdr:cNvPr id="6" name="Picture 5" descr="Statistics from A to Z -- Confusing Concepts Clarified Blog - STATISTICS  FROM A TO Z-- CONFUSING CONCEPTS CLARIFIED">
          <a:extLst>
            <a:ext uri="{FF2B5EF4-FFF2-40B4-BE49-F238E27FC236}">
              <a16:creationId xmlns:a16="http://schemas.microsoft.com/office/drawing/2014/main" id="{DD5F2800-B2DB-C584-5CCE-D32FB1D11AB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200900" y="4048125"/>
          <a:ext cx="3657091" cy="2714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AppData/Local/Temp/Rar$DI03.235/11-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1-9B"/>
      <sheetName val="11-9C Scatterplot"/>
      <sheetName val="11-9D Error Graph"/>
      <sheetName val="11-9F Data Analysis"/>
    </sheetNames>
    <sheetDataSet>
      <sheetData sheetId="0" refreshError="1">
        <row r="6">
          <cell r="A6" t="str">
            <v>Period</v>
          </cell>
        </row>
        <row r="7">
          <cell r="A7" t="str">
            <v>Home 1</v>
          </cell>
        </row>
        <row r="8">
          <cell r="A8" t="str">
            <v>Home 2</v>
          </cell>
        </row>
        <row r="9">
          <cell r="A9" t="str">
            <v>Home 3</v>
          </cell>
        </row>
        <row r="10">
          <cell r="A10" t="str">
            <v>Home 4</v>
          </cell>
        </row>
        <row r="11">
          <cell r="A11" t="str">
            <v>Home 5</v>
          </cell>
        </row>
        <row r="12">
          <cell r="A12" t="str">
            <v>Home 6</v>
          </cell>
        </row>
        <row r="13">
          <cell r="A13" t="str">
            <v>Home 7</v>
          </cell>
        </row>
        <row r="14">
          <cell r="A14" t="str">
            <v>Home 8</v>
          </cell>
        </row>
        <row r="15">
          <cell r="A15" t="str">
            <v>Home 9</v>
          </cell>
        </row>
        <row r="16">
          <cell r="A16" t="str">
            <v>Home 10</v>
          </cell>
        </row>
        <row r="17">
          <cell r="A17" t="str">
            <v>Home 11</v>
          </cell>
        </row>
        <row r="18">
          <cell r="A18" t="str">
            <v>Home 12</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691D8-93EB-4D65-BBC0-EA4895D02A19}">
  <dimension ref="A1:J31"/>
  <sheetViews>
    <sheetView workbookViewId="0">
      <selection activeCell="A22" sqref="A22:C31"/>
    </sheetView>
  </sheetViews>
  <sheetFormatPr defaultRowHeight="15"/>
  <cols>
    <col min="2" max="2" width="18.85546875" bestFit="1" customWidth="1"/>
    <col min="3" max="3" width="12" customWidth="1"/>
    <col min="6" max="6" width="14" customWidth="1"/>
    <col min="9" max="9" width="14.28515625" customWidth="1"/>
    <col min="10" max="10" width="14.5703125" customWidth="1"/>
  </cols>
  <sheetData>
    <row r="1" spans="1:10" ht="15.75">
      <c r="B1" s="1" t="s">
        <v>0</v>
      </c>
      <c r="C1" s="1" t="s">
        <v>1</v>
      </c>
      <c r="D1" s="2" t="s">
        <v>2</v>
      </c>
      <c r="E1" s="2" t="s">
        <v>3</v>
      </c>
      <c r="F1" s="1" t="s">
        <v>4</v>
      </c>
      <c r="G1" s="1" t="s">
        <v>5</v>
      </c>
      <c r="H1" s="2" t="s">
        <v>6</v>
      </c>
      <c r="I1" s="2" t="s">
        <v>7</v>
      </c>
      <c r="J1" s="2" t="s">
        <v>8</v>
      </c>
    </row>
    <row r="2" spans="1:10" ht="15.75">
      <c r="A2" t="s">
        <v>9</v>
      </c>
      <c r="B2" s="1">
        <v>2.0099999999999998</v>
      </c>
      <c r="C2" s="3">
        <v>2.69</v>
      </c>
      <c r="D2" s="4">
        <f>B2-$B$15</f>
        <v>-0.67750000000000021</v>
      </c>
      <c r="E2" s="4">
        <f>D2^2</f>
        <v>0.45900625000000028</v>
      </c>
      <c r="F2" s="1">
        <v>730</v>
      </c>
      <c r="G2" s="3">
        <v>1018.73</v>
      </c>
      <c r="H2" s="4">
        <f>F2-$F$15</f>
        <v>-288.73333333333346</v>
      </c>
      <c r="I2" s="4">
        <f>H2^2</f>
        <v>83366.937777777857</v>
      </c>
      <c r="J2" s="4">
        <f>D2*H2</f>
        <v>195.61683333333349</v>
      </c>
    </row>
    <row r="3" spans="1:10" ht="15.75">
      <c r="A3" t="s">
        <v>10</v>
      </c>
      <c r="B3" s="1">
        <v>2.65</v>
      </c>
      <c r="C3" s="3">
        <v>2.69</v>
      </c>
      <c r="D3" s="4">
        <f t="shared" ref="D3:D13" si="0">B3-$B$15</f>
        <v>-3.7500000000000089E-2</v>
      </c>
      <c r="E3" s="4">
        <f t="shared" ref="E3:E13" si="1">D3^2</f>
        <v>1.4062500000000067E-3</v>
      </c>
      <c r="F3" s="1">
        <v>909.2</v>
      </c>
      <c r="G3" s="3">
        <v>1018.73</v>
      </c>
      <c r="H3" s="4">
        <f t="shared" ref="H3:H13" si="2">F3-$F$15</f>
        <v>-109.53333333333342</v>
      </c>
      <c r="I3" s="4">
        <f t="shared" ref="I3:I13" si="3">H3^2</f>
        <v>11997.55111111113</v>
      </c>
      <c r="J3" s="4">
        <f t="shared" ref="J3:J13" si="4">D3*H3</f>
        <v>4.1075000000000133</v>
      </c>
    </row>
    <row r="4" spans="1:10" ht="15.75">
      <c r="A4" t="s">
        <v>11</v>
      </c>
      <c r="B4" s="1">
        <v>2.4300000000000002</v>
      </c>
      <c r="C4" s="3">
        <v>2.69</v>
      </c>
      <c r="D4" s="4">
        <f t="shared" si="0"/>
        <v>-0.25749999999999984</v>
      </c>
      <c r="E4" s="4">
        <f t="shared" si="1"/>
        <v>6.6306249999999914E-2</v>
      </c>
      <c r="F4" s="1">
        <v>1007.6</v>
      </c>
      <c r="G4" s="3">
        <v>1018.73</v>
      </c>
      <c r="H4" s="4">
        <f t="shared" si="2"/>
        <v>-11.133333333333439</v>
      </c>
      <c r="I4" s="4">
        <f t="shared" si="3"/>
        <v>123.95111111111348</v>
      </c>
      <c r="J4" s="4">
        <f t="shared" si="4"/>
        <v>2.8668333333333589</v>
      </c>
    </row>
    <row r="5" spans="1:10" ht="15.75">
      <c r="A5" t="s">
        <v>12</v>
      </c>
      <c r="B5" s="1">
        <v>2.89</v>
      </c>
      <c r="C5" s="3">
        <v>2.69</v>
      </c>
      <c r="D5" s="4">
        <f t="shared" si="0"/>
        <v>0.20250000000000012</v>
      </c>
      <c r="E5" s="4">
        <f t="shared" si="1"/>
        <v>4.100625000000005E-2</v>
      </c>
      <c r="F5" s="1">
        <v>1300.8</v>
      </c>
      <c r="G5" s="3">
        <v>1018.73</v>
      </c>
      <c r="H5" s="4">
        <f t="shared" si="2"/>
        <v>282.06666666666649</v>
      </c>
      <c r="I5" s="4">
        <f t="shared" si="3"/>
        <v>79561.60444444434</v>
      </c>
      <c r="J5" s="4">
        <f t="shared" si="4"/>
        <v>57.118499999999997</v>
      </c>
    </row>
    <row r="6" spans="1:10" ht="15.75">
      <c r="A6" t="s">
        <v>13</v>
      </c>
      <c r="B6" s="1">
        <v>2.5499999999999998</v>
      </c>
      <c r="C6" s="3">
        <v>2.69</v>
      </c>
      <c r="D6" s="4">
        <f t="shared" si="0"/>
        <v>-0.13750000000000018</v>
      </c>
      <c r="E6" s="4">
        <f t="shared" si="1"/>
        <v>1.8906250000000048E-2</v>
      </c>
      <c r="F6" s="1">
        <v>900.4</v>
      </c>
      <c r="G6" s="3">
        <v>1018.73</v>
      </c>
      <c r="H6" s="4">
        <f t="shared" si="2"/>
        <v>-118.33333333333348</v>
      </c>
      <c r="I6" s="4">
        <f t="shared" si="3"/>
        <v>14002.777777777814</v>
      </c>
      <c r="J6" s="4">
        <f t="shared" si="4"/>
        <v>16.270833333333375</v>
      </c>
    </row>
    <row r="7" spans="1:10" ht="15.75">
      <c r="A7" t="s">
        <v>14</v>
      </c>
      <c r="B7" s="1">
        <v>3</v>
      </c>
      <c r="C7" s="3">
        <v>2.69</v>
      </c>
      <c r="D7" s="4">
        <f t="shared" si="0"/>
        <v>0.3125</v>
      </c>
      <c r="E7" s="4">
        <f t="shared" si="1"/>
        <v>9.765625E-2</v>
      </c>
      <c r="F7" s="1">
        <v>1260</v>
      </c>
      <c r="G7" s="3">
        <v>1018.73</v>
      </c>
      <c r="H7" s="4">
        <f t="shared" si="2"/>
        <v>241.26666666666654</v>
      </c>
      <c r="I7" s="4">
        <f t="shared" si="3"/>
        <v>58209.604444444383</v>
      </c>
      <c r="J7" s="4">
        <f t="shared" si="4"/>
        <v>75.395833333333286</v>
      </c>
    </row>
    <row r="8" spans="1:10" ht="15.75">
      <c r="A8" t="s">
        <v>15</v>
      </c>
      <c r="B8" s="1">
        <v>3.22</v>
      </c>
      <c r="C8" s="3">
        <v>2.69</v>
      </c>
      <c r="D8" s="4">
        <f t="shared" si="0"/>
        <v>0.5325000000000002</v>
      </c>
      <c r="E8" s="4">
        <f t="shared" si="1"/>
        <v>0.28355625000000023</v>
      </c>
      <c r="F8" s="1">
        <v>1470</v>
      </c>
      <c r="G8" s="3">
        <v>1018.73</v>
      </c>
      <c r="H8" s="4">
        <f t="shared" si="2"/>
        <v>451.26666666666654</v>
      </c>
      <c r="I8" s="4">
        <f t="shared" si="3"/>
        <v>203641.60444444433</v>
      </c>
      <c r="J8" s="4">
        <f t="shared" si="4"/>
        <v>240.29950000000002</v>
      </c>
    </row>
    <row r="9" spans="1:10" ht="15.75">
      <c r="A9" t="s">
        <v>16</v>
      </c>
      <c r="B9" s="1">
        <v>2.37</v>
      </c>
      <c r="C9" s="3">
        <v>2.69</v>
      </c>
      <c r="D9" s="4">
        <f t="shared" si="0"/>
        <v>-0.31749999999999989</v>
      </c>
      <c r="E9" s="4">
        <f t="shared" si="1"/>
        <v>0.10080624999999993</v>
      </c>
      <c r="F9" s="1">
        <v>883.2</v>
      </c>
      <c r="G9" s="3">
        <v>1018.73</v>
      </c>
      <c r="H9" s="4">
        <f t="shared" si="2"/>
        <v>-135.53333333333342</v>
      </c>
      <c r="I9" s="4">
        <f t="shared" si="3"/>
        <v>18369.284444444467</v>
      </c>
      <c r="J9" s="4">
        <f t="shared" si="4"/>
        <v>43.031833333333346</v>
      </c>
    </row>
    <row r="10" spans="1:10" ht="15.75">
      <c r="A10" t="s">
        <v>17</v>
      </c>
      <c r="B10" s="1">
        <v>2.91</v>
      </c>
      <c r="C10" s="3">
        <v>2.69</v>
      </c>
      <c r="D10" s="4">
        <f t="shared" si="0"/>
        <v>0.22250000000000014</v>
      </c>
      <c r="E10" s="4">
        <f t="shared" si="1"/>
        <v>4.9506250000000064E-2</v>
      </c>
      <c r="F10" s="1">
        <v>1066</v>
      </c>
      <c r="G10" s="3">
        <v>1018.73</v>
      </c>
      <c r="H10" s="4">
        <f t="shared" si="2"/>
        <v>47.266666666666538</v>
      </c>
      <c r="I10" s="4">
        <f t="shared" si="3"/>
        <v>2234.1377777777657</v>
      </c>
      <c r="J10" s="4">
        <f t="shared" si="4"/>
        <v>10.516833333333311</v>
      </c>
    </row>
    <row r="11" spans="1:10" ht="15.75">
      <c r="A11" t="s">
        <v>18</v>
      </c>
      <c r="B11" s="1">
        <v>2.56</v>
      </c>
      <c r="C11" s="3">
        <v>2.69</v>
      </c>
      <c r="D11" s="4">
        <f t="shared" si="0"/>
        <v>-0.12749999999999995</v>
      </c>
      <c r="E11" s="4">
        <f t="shared" si="1"/>
        <v>1.6256249999999986E-2</v>
      </c>
      <c r="F11" s="1">
        <v>1044</v>
      </c>
      <c r="G11" s="3">
        <v>1018.73</v>
      </c>
      <c r="H11" s="4">
        <f t="shared" si="2"/>
        <v>25.266666666666538</v>
      </c>
      <c r="I11" s="4">
        <f t="shared" si="3"/>
        <v>638.4044444444379</v>
      </c>
      <c r="J11" s="4">
        <f t="shared" si="4"/>
        <v>-3.221499999999982</v>
      </c>
    </row>
    <row r="12" spans="1:10" ht="15.75">
      <c r="A12" t="s">
        <v>19</v>
      </c>
      <c r="B12" s="1">
        <v>2.25</v>
      </c>
      <c r="C12" s="3">
        <v>2.69</v>
      </c>
      <c r="D12" s="4">
        <f t="shared" si="0"/>
        <v>-0.4375</v>
      </c>
      <c r="E12" s="4">
        <f t="shared" si="1"/>
        <v>0.19140625</v>
      </c>
      <c r="F12" s="1">
        <v>710</v>
      </c>
      <c r="G12" s="3">
        <v>1018.73</v>
      </c>
      <c r="H12" s="4">
        <f t="shared" si="2"/>
        <v>-308.73333333333346</v>
      </c>
      <c r="I12" s="4">
        <f t="shared" si="3"/>
        <v>95316.271111111186</v>
      </c>
      <c r="J12" s="4">
        <f t="shared" si="4"/>
        <v>135.07083333333338</v>
      </c>
    </row>
    <row r="13" spans="1:10" ht="15.75">
      <c r="A13" t="s">
        <v>20</v>
      </c>
      <c r="B13" s="1">
        <v>3.41</v>
      </c>
      <c r="C13" s="3">
        <v>2.69</v>
      </c>
      <c r="D13" s="4">
        <f t="shared" si="0"/>
        <v>0.72250000000000014</v>
      </c>
      <c r="E13" s="4">
        <f t="shared" si="1"/>
        <v>0.52200625000000023</v>
      </c>
      <c r="F13" s="1">
        <v>943.6</v>
      </c>
      <c r="G13" s="3">
        <v>1018.73</v>
      </c>
      <c r="H13" s="4">
        <f t="shared" si="2"/>
        <v>-75.133333333333439</v>
      </c>
      <c r="I13" s="4">
        <f t="shared" si="3"/>
        <v>5645.0177777777935</v>
      </c>
      <c r="J13" s="4">
        <f t="shared" si="4"/>
        <v>-54.283833333333419</v>
      </c>
    </row>
    <row r="14" spans="1:10" ht="15.75">
      <c r="B14" s="5">
        <f>SUM(B2:B13)</f>
        <v>32.25</v>
      </c>
      <c r="C14" s="5"/>
      <c r="D14" s="3"/>
      <c r="E14" s="6">
        <f t="shared" ref="E14" si="5">SUM(E2:E13)</f>
        <v>1.8478250000000009</v>
      </c>
      <c r="F14" s="5">
        <f>SUM(F2:F13)</f>
        <v>12224.800000000001</v>
      </c>
      <c r="G14" s="5"/>
      <c r="H14" s="3"/>
      <c r="I14" s="6">
        <f>SUM(I2:I13)</f>
        <v>573107.14666666649</v>
      </c>
      <c r="J14" s="6">
        <f>SUM(J2:J13)</f>
        <v>722.79000000000019</v>
      </c>
    </row>
    <row r="15" spans="1:10">
      <c r="B15" s="7">
        <f>AVERAGE(B2:B13)</f>
        <v>2.6875</v>
      </c>
      <c r="C15" s="7"/>
      <c r="D15" s="8"/>
      <c r="E15" s="8"/>
      <c r="F15" s="7">
        <f>AVERAGE(F2:F13)</f>
        <v>1018.7333333333335</v>
      </c>
      <c r="G15" s="8"/>
      <c r="H15" s="8"/>
      <c r="I15" s="8"/>
      <c r="J15" s="8"/>
    </row>
    <row r="16" spans="1:10">
      <c r="B16" s="9" t="s">
        <v>21</v>
      </c>
    </row>
    <row r="18" spans="1:6">
      <c r="C18" t="s">
        <v>27</v>
      </c>
      <c r="D18">
        <f>J14/SQRT(I14*E14)</f>
        <v>0.70236652370309383</v>
      </c>
      <c r="E18" t="s">
        <v>28</v>
      </c>
    </row>
    <row r="21" spans="1:6">
      <c r="C21" s="10" t="s">
        <v>22</v>
      </c>
    </row>
    <row r="22" spans="1:6">
      <c r="A22" s="10" t="s">
        <v>24</v>
      </c>
      <c r="C22" s="10"/>
      <c r="D22" t="s">
        <v>23</v>
      </c>
      <c r="E22" s="11">
        <f>CORREL(B2:B13,F2:F13)</f>
        <v>0.70236652370309383</v>
      </c>
      <c r="F22" t="s">
        <v>29</v>
      </c>
    </row>
    <row r="23" spans="1:6">
      <c r="A23" t="s">
        <v>31</v>
      </c>
      <c r="B23" s="11">
        <f>E22^2</f>
        <v>0.49331873361876866</v>
      </c>
    </row>
    <row r="24" spans="1:6">
      <c r="A24" t="s">
        <v>25</v>
      </c>
      <c r="B24">
        <v>12</v>
      </c>
    </row>
    <row r="25" spans="1:6">
      <c r="A25" t="s">
        <v>30</v>
      </c>
      <c r="B25">
        <f>B24-2</f>
        <v>10</v>
      </c>
    </row>
    <row r="26" spans="1:6">
      <c r="A26" t="s">
        <v>26</v>
      </c>
      <c r="B26">
        <f>E22/SQRT((1-B23)/B25)</f>
        <v>3.1203002099289225</v>
      </c>
      <c r="C26" t="s">
        <v>36</v>
      </c>
    </row>
    <row r="27" spans="1:6">
      <c r="A27" t="s">
        <v>33</v>
      </c>
      <c r="B27">
        <v>0.05</v>
      </c>
    </row>
    <row r="28" spans="1:6">
      <c r="A28" t="s">
        <v>32</v>
      </c>
      <c r="B28" s="11">
        <f>_xlfn.T.INV.2T(B27,B25)</f>
        <v>2.2281388519862744</v>
      </c>
      <c r="C28" t="s">
        <v>38</v>
      </c>
    </row>
    <row r="30" spans="1:6">
      <c r="A30" t="s">
        <v>34</v>
      </c>
      <c r="B30" t="b">
        <f>B26&lt;=B28</f>
        <v>0</v>
      </c>
      <c r="C30" t="s">
        <v>35</v>
      </c>
    </row>
    <row r="31" spans="1:6">
      <c r="A31" t="s">
        <v>37</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E48E6-922D-4AB5-9778-ECF11826850A}">
  <dimension ref="A2:C15"/>
  <sheetViews>
    <sheetView tabSelected="1" workbookViewId="0">
      <selection activeCell="R11" sqref="R11"/>
    </sheetView>
  </sheetViews>
  <sheetFormatPr defaultRowHeight="15"/>
  <cols>
    <col min="2" max="2" width="9.5703125" bestFit="1" customWidth="1"/>
  </cols>
  <sheetData>
    <row r="2" spans="1:3">
      <c r="B2" t="s">
        <v>154</v>
      </c>
    </row>
    <row r="4" spans="1:3">
      <c r="A4" t="s">
        <v>25</v>
      </c>
      <c r="B4">
        <v>50</v>
      </c>
    </row>
    <row r="5" spans="1:3">
      <c r="A5" t="s">
        <v>0</v>
      </c>
      <c r="B5">
        <v>34</v>
      </c>
    </row>
    <row r="6" spans="1:3">
      <c r="A6" t="s">
        <v>144</v>
      </c>
      <c r="B6">
        <v>0.5</v>
      </c>
      <c r="C6" t="s">
        <v>156</v>
      </c>
    </row>
    <row r="7" spans="1:3">
      <c r="A7" t="s">
        <v>145</v>
      </c>
      <c r="B7">
        <v>0.5</v>
      </c>
      <c r="C7" t="s">
        <v>155</v>
      </c>
    </row>
    <row r="9" spans="1:3">
      <c r="A9" t="s">
        <v>33</v>
      </c>
      <c r="B9">
        <v>0.01</v>
      </c>
    </row>
    <row r="11" spans="1:3">
      <c r="A11" t="s">
        <v>148</v>
      </c>
      <c r="B11" s="11">
        <f>_xlfn.NORM.INV(1-B9,0,1)</f>
        <v>2.3263478740408408</v>
      </c>
      <c r="C11" t="s">
        <v>159</v>
      </c>
    </row>
    <row r="13" spans="1:3">
      <c r="A13" t="s">
        <v>158</v>
      </c>
      <c r="B13" s="11">
        <f>(B5/B4-B6)/SQRT(B6*B7/B4)</f>
        <v>2.5455844122715718</v>
      </c>
    </row>
    <row r="15" spans="1:3">
      <c r="A15" t="s">
        <v>157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A47DF-2A7C-4107-B1C4-B174F4FFB53D}">
  <dimension ref="A1:N49"/>
  <sheetViews>
    <sheetView topLeftCell="A5" workbookViewId="0">
      <selection activeCell="E35" sqref="E35"/>
    </sheetView>
  </sheetViews>
  <sheetFormatPr defaultRowHeight="15"/>
  <cols>
    <col min="1" max="1" width="25.7109375" customWidth="1"/>
    <col min="2" max="2" width="17.28515625" customWidth="1"/>
    <col min="3" max="3" width="19.7109375" customWidth="1"/>
    <col min="6" max="6" width="14" customWidth="1"/>
  </cols>
  <sheetData>
    <row r="1" spans="1:7" ht="18.75">
      <c r="A1" s="14" t="str">
        <f>'[1]11-9B'!A6</f>
        <v>Period</v>
      </c>
      <c r="B1" s="14" t="s">
        <v>39</v>
      </c>
      <c r="C1" s="14" t="s">
        <v>40</v>
      </c>
    </row>
    <row r="2" spans="1:7" ht="18.75">
      <c r="A2" s="15" t="str">
        <f>'[1]11-9B'!A7</f>
        <v>Home 1</v>
      </c>
      <c r="B2" s="16">
        <v>2.0099999999999998</v>
      </c>
      <c r="C2" s="16">
        <v>730</v>
      </c>
    </row>
    <row r="3" spans="1:7" ht="18.75">
      <c r="A3" s="15" t="str">
        <f>'[1]11-9B'!A8</f>
        <v>Home 2</v>
      </c>
      <c r="B3" s="16">
        <v>2.65</v>
      </c>
      <c r="C3" s="16">
        <v>909.2</v>
      </c>
    </row>
    <row r="4" spans="1:7" ht="18.75">
      <c r="A4" s="15" t="str">
        <f>'[1]11-9B'!A9</f>
        <v>Home 3</v>
      </c>
      <c r="B4" s="16">
        <v>2.4300000000000002</v>
      </c>
      <c r="C4" s="16">
        <v>1007.6</v>
      </c>
    </row>
    <row r="5" spans="1:7" ht="18.75">
      <c r="A5" s="15" t="str">
        <f>'[1]11-9B'!A10</f>
        <v>Home 4</v>
      </c>
      <c r="B5" s="16">
        <v>2.89</v>
      </c>
      <c r="C5" s="16">
        <v>1300.8</v>
      </c>
    </row>
    <row r="6" spans="1:7" ht="18.75">
      <c r="A6" s="15" t="str">
        <f>'[1]11-9B'!A11</f>
        <v>Home 5</v>
      </c>
      <c r="B6" s="16">
        <v>2.5499999999999998</v>
      </c>
      <c r="C6" s="16">
        <v>900.4</v>
      </c>
    </row>
    <row r="7" spans="1:7" ht="18.75">
      <c r="A7" s="15" t="str">
        <f>'[1]11-9B'!A12</f>
        <v>Home 6</v>
      </c>
      <c r="B7" s="16">
        <v>3</v>
      </c>
      <c r="C7" s="16">
        <v>1260</v>
      </c>
    </row>
    <row r="8" spans="1:7" ht="18.75">
      <c r="A8" s="15" t="str">
        <f>'[1]11-9B'!A13</f>
        <v>Home 7</v>
      </c>
      <c r="B8" s="16">
        <v>3.22</v>
      </c>
      <c r="C8" s="16">
        <v>1470</v>
      </c>
    </row>
    <row r="9" spans="1:7" ht="18.75">
      <c r="A9" s="15" t="str">
        <f>'[1]11-9B'!A14</f>
        <v>Home 8</v>
      </c>
      <c r="B9" s="16">
        <v>2.37</v>
      </c>
      <c r="C9" s="16">
        <v>883.2</v>
      </c>
    </row>
    <row r="10" spans="1:7" ht="18.75">
      <c r="A10" s="15" t="str">
        <f>'[1]11-9B'!A15</f>
        <v>Home 9</v>
      </c>
      <c r="B10" s="16">
        <v>2.91</v>
      </c>
      <c r="C10" s="16">
        <v>1066</v>
      </c>
    </row>
    <row r="11" spans="1:7" ht="18.75">
      <c r="A11" s="15" t="str">
        <f>'[1]11-9B'!A16</f>
        <v>Home 10</v>
      </c>
      <c r="B11" s="16">
        <v>2.56</v>
      </c>
      <c r="C11" s="16">
        <v>1044</v>
      </c>
      <c r="F11" t="s">
        <v>64</v>
      </c>
    </row>
    <row r="12" spans="1:7" ht="18.75">
      <c r="A12" s="15" t="str">
        <f>'[1]11-9B'!A17</f>
        <v>Home 11</v>
      </c>
      <c r="B12" s="16">
        <v>2.25</v>
      </c>
      <c r="C12" s="16">
        <v>710</v>
      </c>
    </row>
    <row r="13" spans="1:7" ht="18.75">
      <c r="A13" s="15" t="str">
        <f>'[1]11-9B'!A18</f>
        <v>Home 12</v>
      </c>
      <c r="B13" s="16">
        <v>3.41</v>
      </c>
      <c r="C13" s="16">
        <v>943.6</v>
      </c>
    </row>
    <row r="14" spans="1:7">
      <c r="A14" t="s">
        <v>71</v>
      </c>
      <c r="C14" s="11">
        <f>AVERAGE(C2:C13)</f>
        <v>1018.7333333333335</v>
      </c>
      <c r="F14" t="s">
        <v>41</v>
      </c>
    </row>
    <row r="15" spans="1:7" ht="15.75" thickBot="1"/>
    <row r="16" spans="1:7">
      <c r="F16" s="19" t="s">
        <v>42</v>
      </c>
      <c r="G16" s="19"/>
    </row>
    <row r="17" spans="1:14">
      <c r="A17" t="s">
        <v>66</v>
      </c>
      <c r="B17" s="11">
        <v>2.0099999999999998</v>
      </c>
      <c r="F17" t="s">
        <v>43</v>
      </c>
      <c r="G17">
        <v>0.7023665237030936</v>
      </c>
    </row>
    <row r="18" spans="1:14">
      <c r="A18" t="s">
        <v>67</v>
      </c>
      <c r="B18" s="11">
        <v>-1.147</v>
      </c>
      <c r="C18" t="s">
        <v>27</v>
      </c>
      <c r="F18" s="10" t="s">
        <v>44</v>
      </c>
      <c r="G18" s="10">
        <v>0.49331873361876838</v>
      </c>
      <c r="H18" t="s">
        <v>78</v>
      </c>
      <c r="I18">
        <f>H25/H27</f>
        <v>0.49331873361876838</v>
      </c>
    </row>
    <row r="19" spans="1:14">
      <c r="A19" t="s">
        <v>68</v>
      </c>
      <c r="B19" s="11">
        <v>34.134999999999998</v>
      </c>
      <c r="F19" t="s">
        <v>45</v>
      </c>
      <c r="G19">
        <v>0.44265060698064518</v>
      </c>
    </row>
    <row r="20" spans="1:14">
      <c r="A20" t="s">
        <v>65</v>
      </c>
      <c r="B20" s="11">
        <f>B18+B19*B17</f>
        <v>67.464349999999982</v>
      </c>
      <c r="F20" t="s">
        <v>46</v>
      </c>
      <c r="G20">
        <v>170.40617795291368</v>
      </c>
      <c r="I20" t="s">
        <v>77</v>
      </c>
    </row>
    <row r="21" spans="1:14" ht="15.75" thickBot="1">
      <c r="A21" t="s">
        <v>69</v>
      </c>
      <c r="B21" s="11">
        <f>C2</f>
        <v>730</v>
      </c>
      <c r="F21" s="17" t="s">
        <v>47</v>
      </c>
      <c r="G21" s="17">
        <v>12</v>
      </c>
    </row>
    <row r="22" spans="1:14">
      <c r="B22" s="11"/>
    </row>
    <row r="23" spans="1:14" ht="15.75" thickBot="1">
      <c r="B23" s="11"/>
      <c r="F23" t="s">
        <v>48</v>
      </c>
    </row>
    <row r="24" spans="1:14">
      <c r="B24" s="11"/>
      <c r="F24" s="18"/>
      <c r="G24" s="18" t="s">
        <v>30</v>
      </c>
      <c r="H24" s="18" t="s">
        <v>53</v>
      </c>
      <c r="I24" s="18" t="s">
        <v>54</v>
      </c>
      <c r="J24" s="18" t="s">
        <v>55</v>
      </c>
      <c r="K24" s="18" t="s">
        <v>56</v>
      </c>
    </row>
    <row r="25" spans="1:14">
      <c r="B25" s="11"/>
      <c r="F25" t="s">
        <v>49</v>
      </c>
      <c r="G25">
        <v>1</v>
      </c>
      <c r="H25" s="10">
        <v>282724.49182146566</v>
      </c>
      <c r="I25">
        <v>282724.49182146566</v>
      </c>
      <c r="J25">
        <v>9.7362734000824673</v>
      </c>
      <c r="K25" s="10">
        <v>1.0868421512505364E-2</v>
      </c>
    </row>
    <row r="26" spans="1:14">
      <c r="B26" s="11"/>
      <c r="F26" t="s">
        <v>50</v>
      </c>
      <c r="G26">
        <v>10</v>
      </c>
      <c r="H26" s="10">
        <v>290382.65484520083</v>
      </c>
      <c r="I26">
        <v>29038.265484520081</v>
      </c>
    </row>
    <row r="27" spans="1:14" ht="15.75" thickBot="1">
      <c r="B27" s="11"/>
      <c r="F27" s="17" t="s">
        <v>51</v>
      </c>
      <c r="G27" s="17">
        <v>11</v>
      </c>
      <c r="H27" s="20">
        <v>573107.14666666649</v>
      </c>
      <c r="I27" s="17"/>
      <c r="J27" s="17"/>
      <c r="K27" s="17"/>
    </row>
    <row r="28" spans="1:14" ht="16.5" customHeight="1" thickBot="1">
      <c r="A28" s="21" t="s">
        <v>70</v>
      </c>
      <c r="B28" s="11">
        <f>B21-C14</f>
        <v>-288.73333333333346</v>
      </c>
    </row>
    <row r="29" spans="1:14">
      <c r="A29" t="s">
        <v>72</v>
      </c>
      <c r="B29" s="11">
        <f>B20-C14</f>
        <v>-951.26898333333349</v>
      </c>
      <c r="F29" s="18"/>
      <c r="G29" s="18" t="s">
        <v>57</v>
      </c>
      <c r="H29" s="18" t="s">
        <v>46</v>
      </c>
      <c r="I29" s="18" t="s">
        <v>58</v>
      </c>
      <c r="J29" s="18" t="s">
        <v>59</v>
      </c>
      <c r="K29" s="18" t="s">
        <v>60</v>
      </c>
      <c r="L29" s="18" t="s">
        <v>61</v>
      </c>
      <c r="M29" s="18" t="s">
        <v>62</v>
      </c>
      <c r="N29" s="18" t="s">
        <v>63</v>
      </c>
    </row>
    <row r="30" spans="1:14">
      <c r="A30" t="s">
        <v>73</v>
      </c>
      <c r="B30" s="11">
        <f>B21-B20</f>
        <v>662.53565000000003</v>
      </c>
      <c r="F30" t="s">
        <v>52</v>
      </c>
      <c r="G30" s="10">
        <v>-32.501564451900663</v>
      </c>
      <c r="H30">
        <v>340.47424079421995</v>
      </c>
      <c r="I30">
        <v>-9.5459686982735242E-2</v>
      </c>
      <c r="J30">
        <v>0.92583555939802697</v>
      </c>
      <c r="K30">
        <v>-791.12544846603225</v>
      </c>
      <c r="L30">
        <v>726.12231956223093</v>
      </c>
      <c r="M30">
        <v>-791.12544846603225</v>
      </c>
      <c r="N30">
        <v>726.12231956223093</v>
      </c>
    </row>
    <row r="31" spans="1:14" ht="15.75" thickBot="1">
      <c r="F31" s="17" t="s">
        <v>39</v>
      </c>
      <c r="G31" s="20">
        <v>391.15717126892429</v>
      </c>
      <c r="H31" s="17">
        <v>125.35882605918697</v>
      </c>
      <c r="I31" s="17">
        <v>3.1203002099289217</v>
      </c>
      <c r="J31" s="17">
        <v>1.0868421512505356E-2</v>
      </c>
      <c r="K31" s="17">
        <v>111.8403004870604</v>
      </c>
      <c r="L31" s="17">
        <v>670.47404205078817</v>
      </c>
      <c r="M31" s="17">
        <v>111.8403004870604</v>
      </c>
      <c r="N31" s="17">
        <v>670.47404205078817</v>
      </c>
    </row>
    <row r="32" spans="1:14">
      <c r="A32" t="s">
        <v>74</v>
      </c>
      <c r="B32">
        <f>H25</f>
        <v>282724.49182146566</v>
      </c>
    </row>
    <row r="33" spans="1:12">
      <c r="A33" t="s">
        <v>75</v>
      </c>
      <c r="B33">
        <f>H26</f>
        <v>290382.65484520083</v>
      </c>
    </row>
    <row r="34" spans="1:12">
      <c r="A34" t="s">
        <v>76</v>
      </c>
      <c r="B34">
        <f>H27</f>
        <v>573107.14666666649</v>
      </c>
    </row>
    <row r="36" spans="1:12">
      <c r="A36" s="10" t="s">
        <v>79</v>
      </c>
    </row>
    <row r="37" spans="1:12">
      <c r="F37" s="22"/>
      <c r="G37" s="22"/>
      <c r="H37" s="22"/>
      <c r="I37" s="22"/>
      <c r="K37" s="22"/>
      <c r="L37" s="22"/>
    </row>
    <row r="49" spans="6:12" ht="15.75" thickBot="1">
      <c r="F49" s="17"/>
      <c r="G49" s="17"/>
      <c r="H49" s="17"/>
      <c r="I49" s="17"/>
      <c r="K49" s="17"/>
      <c r="L49" s="17"/>
    </row>
  </sheetData>
  <sortState xmlns:xlrd2="http://schemas.microsoft.com/office/spreadsheetml/2017/richdata2" ref="L38:L49">
    <sortCondition ref="L38"/>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FB91A-63DA-4646-88C5-5B5BD4EC8F1F}">
  <dimension ref="A2:D7"/>
  <sheetViews>
    <sheetView workbookViewId="0">
      <selection activeCell="C17" sqref="C17"/>
    </sheetView>
  </sheetViews>
  <sheetFormatPr defaultRowHeight="15"/>
  <cols>
    <col min="2" max="2" width="13.28515625" customWidth="1"/>
  </cols>
  <sheetData>
    <row r="2" spans="1:4" ht="18.75">
      <c r="A2" t="s">
        <v>31</v>
      </c>
      <c r="B2" s="23">
        <v>0.84640000000000004</v>
      </c>
    </row>
    <row r="3" spans="1:4">
      <c r="A3" t="s">
        <v>80</v>
      </c>
      <c r="B3">
        <v>35.134999999999998</v>
      </c>
      <c r="C3" t="s">
        <v>67</v>
      </c>
    </row>
    <row r="4" spans="1:4" ht="18.75">
      <c r="A4" t="s">
        <v>81</v>
      </c>
      <c r="B4" s="23">
        <v>-1.147</v>
      </c>
    </row>
    <row r="5" spans="1:4">
      <c r="A5" t="s">
        <v>66</v>
      </c>
      <c r="B5">
        <v>2</v>
      </c>
    </row>
    <row r="6" spans="1:4">
      <c r="A6" s="10" t="s">
        <v>82</v>
      </c>
      <c r="B6" s="10">
        <f>B4*B5+B3</f>
        <v>32.841000000000001</v>
      </c>
    </row>
    <row r="7" spans="1:4">
      <c r="A7" s="10" t="s">
        <v>27</v>
      </c>
      <c r="B7" s="10">
        <f>SQRT(B2)*(B4/ABS(B4))</f>
        <v>-0.92</v>
      </c>
      <c r="D7" t="s">
        <v>83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F756-D7B8-4EFA-BA1F-BD6639846F62}">
  <dimension ref="A1:U34"/>
  <sheetViews>
    <sheetView workbookViewId="0">
      <selection activeCell="A6" sqref="A6:D16"/>
    </sheetView>
  </sheetViews>
  <sheetFormatPr defaultRowHeight="15"/>
  <cols>
    <col min="1" max="1" width="23.42578125" customWidth="1"/>
    <col min="2" max="2" width="17.28515625" customWidth="1"/>
    <col min="3" max="6" width="11.7109375" bestFit="1" customWidth="1"/>
    <col min="10" max="10" width="15.7109375" customWidth="1"/>
    <col min="11" max="11" width="13.140625" bestFit="1" customWidth="1"/>
    <col min="13" max="13" width="15.5703125" customWidth="1"/>
    <col min="15" max="15" width="17.7109375" customWidth="1"/>
    <col min="16" max="16" width="16" customWidth="1"/>
  </cols>
  <sheetData>
    <row r="1" spans="1:14" ht="15.75" thickBot="1"/>
    <row r="2" spans="1:14" ht="61.5" thickBot="1">
      <c r="A2" s="24" t="s">
        <v>166</v>
      </c>
      <c r="B2" s="25">
        <v>32.799999999999997</v>
      </c>
      <c r="C2" s="25">
        <v>30.3</v>
      </c>
      <c r="D2" s="25">
        <v>24.3</v>
      </c>
      <c r="E2" s="25">
        <v>28.7</v>
      </c>
      <c r="F2" s="25">
        <v>32.9</v>
      </c>
      <c r="G2" s="25"/>
      <c r="H2" s="25"/>
      <c r="I2" s="25"/>
      <c r="J2" s="24" t="s">
        <v>166</v>
      </c>
      <c r="K2" s="24" t="s">
        <v>167</v>
      </c>
    </row>
    <row r="3" spans="1:14" ht="41.25" thickBot="1">
      <c r="A3" s="24" t="s">
        <v>167</v>
      </c>
      <c r="B3" s="54">
        <v>2377.4</v>
      </c>
      <c r="C3" s="54">
        <v>2328.21</v>
      </c>
      <c r="D3" s="54">
        <v>2106.52</v>
      </c>
      <c r="E3" s="54">
        <v>1974.13</v>
      </c>
      <c r="F3" s="54">
        <v>2625.5</v>
      </c>
      <c r="G3" s="25"/>
      <c r="H3" s="25"/>
      <c r="I3" s="25"/>
      <c r="J3" s="25">
        <v>32.799999999999997</v>
      </c>
      <c r="K3" s="55">
        <v>2377.4</v>
      </c>
      <c r="M3" t="s">
        <v>89</v>
      </c>
    </row>
    <row r="4" spans="1:14" ht="21" thickBot="1">
      <c r="J4" s="25">
        <v>30.3</v>
      </c>
      <c r="K4" s="55">
        <v>2328.21</v>
      </c>
    </row>
    <row r="5" spans="1:14" ht="21" thickBot="1">
      <c r="J5" s="25">
        <v>24.3</v>
      </c>
      <c r="K5" s="55">
        <v>2106.52</v>
      </c>
    </row>
    <row r="6" spans="1:14" ht="21" thickBot="1">
      <c r="A6" t="s">
        <v>85</v>
      </c>
      <c r="B6" s="12">
        <f>CORREL(B2:F2,B3:F3)</f>
        <v>0.74787363801763129</v>
      </c>
      <c r="J6" s="25">
        <v>28.7</v>
      </c>
      <c r="K6" s="55">
        <v>1974.13</v>
      </c>
    </row>
    <row r="7" spans="1:14" ht="21" thickBot="1">
      <c r="J7" s="25">
        <v>32.9</v>
      </c>
      <c r="K7" s="55">
        <v>2625.5</v>
      </c>
      <c r="M7" t="s">
        <v>41</v>
      </c>
    </row>
    <row r="8" spans="1:14" ht="21" thickBot="1">
      <c r="A8" t="s">
        <v>84</v>
      </c>
      <c r="J8" s="25"/>
      <c r="K8" s="25"/>
    </row>
    <row r="9" spans="1:14" ht="21" thickBot="1">
      <c r="A9" s="10" t="s">
        <v>24</v>
      </c>
      <c r="C9" s="10"/>
      <c r="J9" s="25"/>
      <c r="K9" s="25"/>
      <c r="M9" s="19" t="s">
        <v>42</v>
      </c>
      <c r="N9" s="19"/>
    </row>
    <row r="10" spans="1:14" ht="21" thickBot="1">
      <c r="A10" t="s">
        <v>31</v>
      </c>
      <c r="B10" s="11">
        <f>B6^2</f>
        <v>0.55931497844172695</v>
      </c>
      <c r="J10" s="25"/>
      <c r="K10" s="25"/>
      <c r="M10" t="s">
        <v>43</v>
      </c>
      <c r="N10">
        <v>0.74787363801763129</v>
      </c>
    </row>
    <row r="11" spans="1:14">
      <c r="A11" t="s">
        <v>25</v>
      </c>
      <c r="B11">
        <v>5</v>
      </c>
      <c r="M11" t="s">
        <v>44</v>
      </c>
      <c r="N11">
        <v>0.55931497844172695</v>
      </c>
    </row>
    <row r="12" spans="1:14">
      <c r="A12" t="s">
        <v>30</v>
      </c>
      <c r="B12">
        <f>B11-2</f>
        <v>3</v>
      </c>
      <c r="M12" t="s">
        <v>45</v>
      </c>
      <c r="N12">
        <v>0.41241997125563595</v>
      </c>
    </row>
    <row r="13" spans="1:14">
      <c r="A13" t="s">
        <v>26</v>
      </c>
      <c r="B13" s="12">
        <f>B6/SQRT((1-B10)/B12)</f>
        <v>1.9513029788215042</v>
      </c>
      <c r="C13" t="s">
        <v>36</v>
      </c>
      <c r="M13" t="s">
        <v>46</v>
      </c>
      <c r="N13">
        <v>193.46738636942618</v>
      </c>
    </row>
    <row r="14" spans="1:14" ht="15.75" thickBot="1">
      <c r="A14" t="s">
        <v>33</v>
      </c>
      <c r="B14">
        <v>0.05</v>
      </c>
      <c r="M14" s="17" t="s">
        <v>47</v>
      </c>
      <c r="N14" s="17">
        <v>5</v>
      </c>
    </row>
    <row r="15" spans="1:14">
      <c r="A15" t="s">
        <v>32</v>
      </c>
      <c r="B15" s="11">
        <f>_xlfn.T.INV.2T(B14,B12)</f>
        <v>3.1824463052837091</v>
      </c>
      <c r="C15" t="s">
        <v>38</v>
      </c>
      <c r="D15" t="s">
        <v>160</v>
      </c>
    </row>
    <row r="16" spans="1:14" ht="15.75" thickBot="1">
      <c r="M16" t="s">
        <v>48</v>
      </c>
    </row>
    <row r="17" spans="1:21">
      <c r="A17" t="s">
        <v>34</v>
      </c>
      <c r="B17" t="b">
        <f>ABS(B13)&lt;=ABS(B15)</f>
        <v>1</v>
      </c>
      <c r="C17" t="s">
        <v>86</v>
      </c>
      <c r="M17" s="18"/>
      <c r="N17" s="18" t="s">
        <v>30</v>
      </c>
      <c r="O17" s="18" t="s">
        <v>53</v>
      </c>
      <c r="P17" s="18" t="s">
        <v>54</v>
      </c>
      <c r="Q17" s="18" t="s">
        <v>55</v>
      </c>
      <c r="R17" s="18" t="s">
        <v>56</v>
      </c>
    </row>
    <row r="18" spans="1:21">
      <c r="A18" t="s">
        <v>37</v>
      </c>
      <c r="M18" t="s">
        <v>49</v>
      </c>
      <c r="N18">
        <v>1</v>
      </c>
      <c r="O18">
        <v>142516.43311414946</v>
      </c>
      <c r="P18">
        <v>142516.43311414946</v>
      </c>
      <c r="Q18">
        <v>3.8075833151576748</v>
      </c>
      <c r="R18">
        <v>0.14608762532381159</v>
      </c>
    </row>
    <row r="19" spans="1:21">
      <c r="M19" t="s">
        <v>50</v>
      </c>
      <c r="N19">
        <v>3</v>
      </c>
      <c r="O19">
        <v>112288.88876585048</v>
      </c>
      <c r="P19">
        <v>37429.62958861683</v>
      </c>
    </row>
    <row r="20" spans="1:21" ht="15.75" thickBot="1">
      <c r="A20" s="10" t="s">
        <v>87</v>
      </c>
      <c r="M20" s="17" t="s">
        <v>51</v>
      </c>
      <c r="N20" s="17">
        <v>4</v>
      </c>
      <c r="O20" s="17">
        <v>254805.32187999994</v>
      </c>
      <c r="P20" s="17"/>
      <c r="Q20" s="17"/>
      <c r="R20" s="17"/>
    </row>
    <row r="21" spans="1:21" ht="15.75" thickBot="1">
      <c r="A21" t="s">
        <v>52</v>
      </c>
      <c r="B21">
        <f>N23</f>
        <v>696.44242925278172</v>
      </c>
    </row>
    <row r="22" spans="1:21">
      <c r="A22" t="s">
        <v>68</v>
      </c>
      <c r="B22">
        <f>N24</f>
        <v>53.218441971383172</v>
      </c>
      <c r="M22" s="18"/>
      <c r="N22" s="18" t="s">
        <v>57</v>
      </c>
      <c r="O22" s="18" t="s">
        <v>46</v>
      </c>
      <c r="P22" s="18" t="s">
        <v>58</v>
      </c>
      <c r="Q22" s="18" t="s">
        <v>59</v>
      </c>
      <c r="R22" s="18" t="s">
        <v>60</v>
      </c>
      <c r="S22" s="18" t="s">
        <v>61</v>
      </c>
      <c r="T22" s="18" t="s">
        <v>62</v>
      </c>
      <c r="U22" s="18" t="s">
        <v>63</v>
      </c>
    </row>
    <row r="23" spans="1:21" ht="20.25">
      <c r="A23" t="s">
        <v>66</v>
      </c>
      <c r="B23" s="53">
        <v>32.9</v>
      </c>
      <c r="M23" t="s">
        <v>52</v>
      </c>
      <c r="N23">
        <v>696.44242925278172</v>
      </c>
      <c r="O23">
        <v>817.33625534025077</v>
      </c>
      <c r="P23">
        <v>0.85208801726635519</v>
      </c>
      <c r="Q23">
        <v>0.4567841950361925</v>
      </c>
      <c r="R23">
        <v>-1904.6863167292215</v>
      </c>
      <c r="S23">
        <v>3297.5711752347852</v>
      </c>
      <c r="T23">
        <v>-1904.6863167292215</v>
      </c>
      <c r="U23">
        <v>3297.5711752347852</v>
      </c>
    </row>
    <row r="24" spans="1:21" ht="15.75" thickBot="1">
      <c r="A24" t="s">
        <v>65</v>
      </c>
      <c r="B24" s="12">
        <f>B21+B22*B23</f>
        <v>2447.329170111288</v>
      </c>
      <c r="M24" s="17" t="s">
        <v>166</v>
      </c>
      <c r="N24" s="17">
        <v>53.218441971383172</v>
      </c>
      <c r="O24" s="17">
        <v>27.273284850681989</v>
      </c>
      <c r="P24" s="17">
        <v>1.9513029788215044</v>
      </c>
      <c r="Q24" s="17">
        <v>0.1460876253238115</v>
      </c>
      <c r="R24" s="17">
        <v>-33.577322634619875</v>
      </c>
      <c r="S24" s="17">
        <v>140.01420657738623</v>
      </c>
      <c r="T24" s="17">
        <v>-33.577322634619875</v>
      </c>
      <c r="U24" s="17">
        <v>140.01420657738623</v>
      </c>
    </row>
    <row r="25" spans="1:21" ht="15.75" thickBot="1"/>
    <row r="26" spans="1:21" ht="20.25">
      <c r="A26" t="s">
        <v>69</v>
      </c>
      <c r="B26" s="53">
        <v>2625.5</v>
      </c>
      <c r="G26" s="18"/>
      <c r="H26" s="18" t="s">
        <v>166</v>
      </c>
      <c r="I26" s="18" t="s">
        <v>167</v>
      </c>
    </row>
    <row r="27" spans="1:21">
      <c r="A27" t="s">
        <v>88</v>
      </c>
      <c r="B27" s="12">
        <f>B26-B24</f>
        <v>178.17082988871198</v>
      </c>
      <c r="G27" t="s">
        <v>166</v>
      </c>
      <c r="H27">
        <v>1</v>
      </c>
    </row>
    <row r="28" spans="1:21" ht="15.75" thickBot="1">
      <c r="G28" s="17" t="s">
        <v>167</v>
      </c>
      <c r="H28" s="17">
        <v>0.74787363801763129</v>
      </c>
      <c r="I28" s="17">
        <v>1</v>
      </c>
    </row>
    <row r="34" spans="15:17">
      <c r="O34" s="22"/>
      <c r="P34" s="22"/>
      <c r="Q34" s="2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C81C1-6066-4CCF-BD6E-656A90AE2408}">
  <dimension ref="A3:Q23"/>
  <sheetViews>
    <sheetView workbookViewId="0">
      <selection activeCell="B16" sqref="B16"/>
    </sheetView>
  </sheetViews>
  <sheetFormatPr defaultRowHeight="15"/>
  <cols>
    <col min="1" max="1" width="16.42578125" customWidth="1"/>
    <col min="2" max="2" width="9.5703125" bestFit="1" customWidth="1"/>
  </cols>
  <sheetData>
    <row r="3" spans="1:3">
      <c r="A3" t="s">
        <v>90</v>
      </c>
      <c r="B3">
        <v>0.66490000000000005</v>
      </c>
    </row>
    <row r="4" spans="1:3">
      <c r="A4" t="s">
        <v>91</v>
      </c>
      <c r="B4">
        <f>1-B3</f>
        <v>0.33509999999999995</v>
      </c>
    </row>
    <row r="11" spans="1:3">
      <c r="A11" t="s">
        <v>94</v>
      </c>
      <c r="B11">
        <v>1</v>
      </c>
    </row>
    <row r="12" spans="1:3">
      <c r="A12" t="s">
        <v>95</v>
      </c>
      <c r="B12">
        <v>2</v>
      </c>
    </row>
    <row r="13" spans="1:3">
      <c r="A13" t="s">
        <v>96</v>
      </c>
      <c r="B13">
        <v>0</v>
      </c>
      <c r="C13" t="s">
        <v>92</v>
      </c>
    </row>
    <row r="14" spans="1:3">
      <c r="A14" t="s">
        <v>67</v>
      </c>
      <c r="B14">
        <v>1231.6406999999999</v>
      </c>
    </row>
    <row r="15" spans="1:3">
      <c r="A15" t="s">
        <v>97</v>
      </c>
      <c r="B15">
        <v>73.458100000000002</v>
      </c>
    </row>
    <row r="16" spans="1:3">
      <c r="A16" t="s">
        <v>98</v>
      </c>
      <c r="B16">
        <v>37.298000000000002</v>
      </c>
    </row>
    <row r="17" spans="1:17">
      <c r="A17" t="s">
        <v>99</v>
      </c>
      <c r="B17">
        <v>72.849599999999995</v>
      </c>
    </row>
    <row r="19" spans="1:17">
      <c r="A19" t="s">
        <v>93</v>
      </c>
      <c r="B19" s="52">
        <f>B14+B15*B11+B16*B12+B17*B13</f>
        <v>1379.6948</v>
      </c>
      <c r="Q19" t="s">
        <v>103</v>
      </c>
    </row>
    <row r="21" spans="1:17" ht="20.25">
      <c r="A21" t="s">
        <v>100</v>
      </c>
      <c r="B21" s="26">
        <v>67.34</v>
      </c>
    </row>
    <row r="23" spans="1:17">
      <c r="A23" t="s">
        <v>101</v>
      </c>
      <c r="B23" s="13">
        <f>B21-B19</f>
        <v>-1312.3548000000001</v>
      </c>
      <c r="E23" t="s">
        <v>102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72ED-296D-43BF-B659-3112BF48BC8D}">
  <dimension ref="A2:V69"/>
  <sheetViews>
    <sheetView workbookViewId="0">
      <selection activeCell="H5" sqref="H5"/>
    </sheetView>
  </sheetViews>
  <sheetFormatPr defaultRowHeight="15"/>
  <cols>
    <col min="3" max="3" width="13.140625" bestFit="1" customWidth="1"/>
    <col min="4" max="4" width="15.42578125" customWidth="1"/>
    <col min="5" max="6" width="9.140625" customWidth="1"/>
  </cols>
  <sheetData>
    <row r="2" spans="1:22" ht="15.75" thickBot="1">
      <c r="A2" t="s">
        <v>114</v>
      </c>
    </row>
    <row r="3" spans="1:22" ht="41.25" thickBot="1">
      <c r="B3" s="36"/>
      <c r="C3" s="36" t="s">
        <v>163</v>
      </c>
      <c r="D3" s="36" t="s">
        <v>164</v>
      </c>
      <c r="E3" s="36" t="s">
        <v>116</v>
      </c>
      <c r="F3" s="29"/>
    </row>
    <row r="4" spans="1:22" ht="21.75" thickTop="1" thickBot="1">
      <c r="B4" s="37" t="s">
        <v>161</v>
      </c>
      <c r="C4" s="38">
        <v>10</v>
      </c>
      <c r="D4" s="38">
        <v>40</v>
      </c>
      <c r="E4" s="39">
        <f>SUM(C4:D4)</f>
        <v>50</v>
      </c>
      <c r="F4" s="29"/>
    </row>
    <row r="5" spans="1:22" ht="21" thickBot="1">
      <c r="B5" s="37" t="s">
        <v>162</v>
      </c>
      <c r="C5" s="38">
        <v>18</v>
      </c>
      <c r="D5" s="38">
        <v>32</v>
      </c>
      <c r="E5" s="39">
        <f>SUM(C5:D5)</f>
        <v>50</v>
      </c>
      <c r="F5" s="29"/>
    </row>
    <row r="6" spans="1:22" ht="21" thickBot="1">
      <c r="B6" s="37" t="s">
        <v>116</v>
      </c>
      <c r="C6" s="39">
        <f>SUM(C4:C5)</f>
        <v>28</v>
      </c>
      <c r="D6" s="39">
        <f>SUM(D4:D5)</f>
        <v>72</v>
      </c>
      <c r="E6" s="39">
        <f>SUM(C6:D6)</f>
        <v>100</v>
      </c>
      <c r="V6">
        <f>1/5</f>
        <v>0.2</v>
      </c>
    </row>
    <row r="9" spans="1:22" ht="18.75">
      <c r="A9" s="32" t="s">
        <v>104</v>
      </c>
      <c r="E9" t="s">
        <v>129</v>
      </c>
    </row>
    <row r="10" spans="1:22" ht="18.75">
      <c r="A10" s="32"/>
    </row>
    <row r="11" spans="1:22">
      <c r="B11" t="s">
        <v>122</v>
      </c>
    </row>
    <row r="12" spans="1:22">
      <c r="B12" t="s">
        <v>105</v>
      </c>
    </row>
    <row r="14" spans="1:22">
      <c r="B14" s="10" t="s">
        <v>106</v>
      </c>
    </row>
    <row r="15" spans="1:22" ht="15.75" thickBot="1"/>
    <row r="16" spans="1:22" ht="16.5" thickBot="1">
      <c r="B16" s="31"/>
      <c r="C16" s="28" t="s">
        <v>120</v>
      </c>
      <c r="D16" s="28" t="s">
        <v>121</v>
      </c>
      <c r="E16" s="28"/>
      <c r="F16" s="29"/>
    </row>
    <row r="17" spans="1:7" ht="16.5" thickBot="1">
      <c r="B17" s="30" t="s">
        <v>117</v>
      </c>
      <c r="C17" s="42">
        <f>C$19*$E17/$E$19</f>
        <v>14</v>
      </c>
      <c r="D17" s="42">
        <f>D$19*$E17/$E$19</f>
        <v>36</v>
      </c>
      <c r="E17" s="29">
        <f>E4</f>
        <v>50</v>
      </c>
      <c r="F17" s="40">
        <f>SUM(C17:D17)</f>
        <v>50</v>
      </c>
      <c r="G17" t="s">
        <v>115</v>
      </c>
    </row>
    <row r="18" spans="1:7" ht="16.5" thickBot="1">
      <c r="B18" s="30" t="s">
        <v>118</v>
      </c>
      <c r="C18" s="42">
        <f>C$19*$E18/$E$19</f>
        <v>14</v>
      </c>
      <c r="D18" s="42">
        <f>D$19*$E18/$E$19</f>
        <v>36</v>
      </c>
      <c r="E18" s="29">
        <f>E5</f>
        <v>50</v>
      </c>
      <c r="F18" s="40">
        <f t="shared" ref="F18:F19" si="0">SUM(C18:D18)</f>
        <v>50</v>
      </c>
    </row>
    <row r="19" spans="1:7" ht="16.5" thickBot="1">
      <c r="B19" s="30" t="s">
        <v>119</v>
      </c>
      <c r="C19">
        <f>C6</f>
        <v>28</v>
      </c>
      <c r="D19">
        <f>D6</f>
        <v>72</v>
      </c>
      <c r="E19">
        <f>E6</f>
        <v>100</v>
      </c>
      <c r="F19" s="40">
        <f t="shared" si="0"/>
        <v>100</v>
      </c>
    </row>
    <row r="20" spans="1:7" ht="15.75">
      <c r="B20" s="41" t="s">
        <v>123</v>
      </c>
      <c r="C20" s="40">
        <f>SUM(C17:C18)</f>
        <v>28</v>
      </c>
      <c r="D20" s="40">
        <f>SUM(D17:D18)</f>
        <v>72</v>
      </c>
      <c r="E20" s="40">
        <f>SUM(E17:E18)</f>
        <v>100</v>
      </c>
      <c r="F20" s="40"/>
    </row>
    <row r="21" spans="1:7">
      <c r="B21" s="10"/>
    </row>
    <row r="22" spans="1:7">
      <c r="B22" s="10"/>
    </row>
    <row r="23" spans="1:7" ht="21" thickBot="1">
      <c r="A23" s="26" t="s">
        <v>124</v>
      </c>
    </row>
    <row r="24" spans="1:7" ht="16.5" thickBot="1">
      <c r="A24" s="10" t="s">
        <v>107</v>
      </c>
      <c r="B24" s="31"/>
      <c r="C24" s="28" t="s">
        <v>120</v>
      </c>
      <c r="D24" s="28" t="s">
        <v>121</v>
      </c>
      <c r="E24" s="28"/>
      <c r="F24" s="29"/>
    </row>
    <row r="25" spans="1:7" ht="16.5" thickBot="1">
      <c r="B25" s="30" t="s">
        <v>117</v>
      </c>
      <c r="C25" s="42">
        <f>C4-C17</f>
        <v>-4</v>
      </c>
      <c r="D25" s="42">
        <f>D4-D17</f>
        <v>4</v>
      </c>
      <c r="E25" s="27"/>
      <c r="F25" s="29"/>
      <c r="G25" t="s">
        <v>125</v>
      </c>
    </row>
    <row r="26" spans="1:7" ht="16.5" thickBot="1">
      <c r="B26" s="30" t="s">
        <v>118</v>
      </c>
      <c r="C26" s="42">
        <f>C5-C18</f>
        <v>4</v>
      </c>
      <c r="D26" s="42">
        <f>D5-D18</f>
        <v>-4</v>
      </c>
      <c r="E26" s="27"/>
      <c r="F26" s="29"/>
    </row>
    <row r="28" spans="1:7">
      <c r="B28" s="10" t="s">
        <v>108</v>
      </c>
    </row>
    <row r="29" spans="1:7" ht="15.75" thickBot="1"/>
    <row r="30" spans="1:7" ht="16.5" thickBot="1">
      <c r="B30" s="31"/>
      <c r="C30" s="28" t="s">
        <v>120</v>
      </c>
      <c r="D30" s="28" t="s">
        <v>121</v>
      </c>
      <c r="E30" s="28" t="s">
        <v>51</v>
      </c>
      <c r="F30" s="29"/>
    </row>
    <row r="31" spans="1:7" ht="16.5" thickBot="1">
      <c r="B31" s="30" t="s">
        <v>117</v>
      </c>
      <c r="C31" s="42">
        <f>C25^2</f>
        <v>16</v>
      </c>
      <c r="D31" s="42">
        <f>D25^2</f>
        <v>16</v>
      </c>
      <c r="E31" s="34">
        <f>SUM(C31:D31)</f>
        <v>32</v>
      </c>
      <c r="F31" s="29"/>
    </row>
    <row r="32" spans="1:7" ht="16.5" thickBot="1">
      <c r="B32" s="30" t="s">
        <v>118</v>
      </c>
      <c r="C32" s="42">
        <f>C26^2</f>
        <v>16</v>
      </c>
      <c r="D32" s="42">
        <f>D26^2</f>
        <v>16</v>
      </c>
      <c r="E32" s="33"/>
      <c r="F32" s="29"/>
    </row>
    <row r="34" spans="1:6">
      <c r="B34" s="10" t="s">
        <v>109</v>
      </c>
    </row>
    <row r="35" spans="1:6" ht="15.75" thickBot="1">
      <c r="A35" t="s">
        <v>165</v>
      </c>
    </row>
    <row r="36" spans="1:6" ht="16.5" thickBot="1">
      <c r="B36" s="31"/>
      <c r="C36" s="28" t="s">
        <v>120</v>
      </c>
      <c r="D36" s="28" t="s">
        <v>121</v>
      </c>
      <c r="E36" s="28"/>
      <c r="F36" s="29"/>
    </row>
    <row r="37" spans="1:6" ht="16.5" thickBot="1">
      <c r="B37" s="30" t="s">
        <v>117</v>
      </c>
      <c r="C37" s="42">
        <f>C31/C17</f>
        <v>1.1428571428571428</v>
      </c>
      <c r="D37" s="42">
        <f>D31/D17</f>
        <v>0.44444444444444442</v>
      </c>
      <c r="E37" s="34"/>
      <c r="F37" s="29"/>
    </row>
    <row r="38" spans="1:6" ht="16.5" thickBot="1">
      <c r="B38" s="30" t="s">
        <v>118</v>
      </c>
      <c r="C38" s="42">
        <f>C32/C18</f>
        <v>1.1428571428571428</v>
      </c>
      <c r="D38" s="42">
        <f>D32/D18</f>
        <v>0.44444444444444442</v>
      </c>
      <c r="E38" s="34"/>
      <c r="F38" s="29"/>
    </row>
    <row r="40" spans="1:6">
      <c r="B40" s="61" t="s">
        <v>110</v>
      </c>
      <c r="C40" s="61"/>
      <c r="D40" s="12">
        <f>SUM(C37:D38)</f>
        <v>3.1746031746031749</v>
      </c>
    </row>
    <row r="43" spans="1:6">
      <c r="B43" s="61" t="s">
        <v>111</v>
      </c>
      <c r="C43" s="61"/>
      <c r="D43" s="11">
        <f>_xlfn.CHISQ.INV.RT(C44,C47)</f>
        <v>3.8414588206941236</v>
      </c>
    </row>
    <row r="44" spans="1:6">
      <c r="B44" s="35" t="s">
        <v>112</v>
      </c>
      <c r="C44">
        <v>0.05</v>
      </c>
    </row>
    <row r="45" spans="1:6">
      <c r="B45" t="s">
        <v>126</v>
      </c>
      <c r="C45">
        <v>2</v>
      </c>
    </row>
    <row r="46" spans="1:6">
      <c r="B46" t="s">
        <v>127</v>
      </c>
      <c r="C46">
        <v>2</v>
      </c>
    </row>
    <row r="47" spans="1:6">
      <c r="B47" s="35" t="s">
        <v>113</v>
      </c>
      <c r="C47">
        <f>(C45-1)*(C46-1)</f>
        <v>1</v>
      </c>
    </row>
    <row r="51" spans="2:2">
      <c r="B51" t="str">
        <f>IF(D40&lt;=D43,"Accept H0 Non significant assosiation","Reject H0 Significant assosiation")</f>
        <v>Accept H0 Non significant assosiation</v>
      </c>
    </row>
    <row r="69" spans="9:9">
      <c r="I69" t="s">
        <v>128</v>
      </c>
    </row>
  </sheetData>
  <mergeCells count="2">
    <mergeCell ref="B40:C40"/>
    <mergeCell ref="B43:C43"/>
  </mergeCells>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7C1F5-5B2B-4FD1-9377-E77DCC9E5BDD}">
  <sheetPr codeName="Sheet2"/>
  <dimension ref="A1:I24"/>
  <sheetViews>
    <sheetView workbookViewId="0">
      <selection activeCell="B3" sqref="B3:B5"/>
    </sheetView>
  </sheetViews>
  <sheetFormatPr defaultRowHeight="15"/>
  <cols>
    <col min="4" max="4" width="15" customWidth="1"/>
  </cols>
  <sheetData>
    <row r="1" spans="1:4" ht="40.5">
      <c r="A1" s="62" t="s">
        <v>168</v>
      </c>
      <c r="B1" s="43" t="s">
        <v>130</v>
      </c>
      <c r="C1" s="43" t="s">
        <v>131</v>
      </c>
      <c r="D1" s="43" t="s">
        <v>132</v>
      </c>
    </row>
    <row r="2" spans="1:4" ht="19.5" thickBot="1">
      <c r="A2" s="63"/>
      <c r="B2" s="44" t="s">
        <v>134</v>
      </c>
      <c r="C2" s="44" t="s">
        <v>133</v>
      </c>
      <c r="D2" s="45" t="s">
        <v>136</v>
      </c>
    </row>
    <row r="3" spans="1:4" ht="21" thickTop="1">
      <c r="A3" s="46" t="s">
        <v>169</v>
      </c>
      <c r="B3">
        <v>242</v>
      </c>
      <c r="C3">
        <f>0.538*$B$6</f>
        <v>227.57400000000001</v>
      </c>
      <c r="D3" s="11">
        <f>(B3-C3)^2/C3</f>
        <v>0.91446947366570719</v>
      </c>
    </row>
    <row r="4" spans="1:4">
      <c r="A4" s="47" t="s">
        <v>170</v>
      </c>
      <c r="B4">
        <v>130</v>
      </c>
      <c r="C4">
        <f>0.315*$B$6</f>
        <v>133.245</v>
      </c>
      <c r="D4" s="11">
        <f t="shared" ref="D4:D5" si="0">(B4-C4)^2/C4</f>
        <v>7.9027543247401633E-2</v>
      </c>
    </row>
    <row r="5" spans="1:4" ht="20.25">
      <c r="A5" s="26">
        <v>3</v>
      </c>
      <c r="B5">
        <v>51</v>
      </c>
      <c r="C5">
        <f>0.147*$B$6</f>
        <v>62.180999999999997</v>
      </c>
      <c r="D5" s="11">
        <f t="shared" si="0"/>
        <v>2.0104977565494275</v>
      </c>
    </row>
    <row r="6" spans="1:4">
      <c r="A6" s="47" t="s">
        <v>135</v>
      </c>
      <c r="B6">
        <f>SUM(B3:B5)</f>
        <v>423</v>
      </c>
      <c r="C6">
        <f>SUM(C3:C5)</f>
        <v>423</v>
      </c>
      <c r="D6" s="50">
        <f>SUM(D3:D5)</f>
        <v>3.0039947734625363</v>
      </c>
    </row>
    <row r="8" spans="1:4">
      <c r="A8" s="47"/>
    </row>
    <row r="9" spans="1:4">
      <c r="A9" s="47"/>
    </row>
    <row r="10" spans="1:4">
      <c r="A10" s="47" t="s">
        <v>25</v>
      </c>
      <c r="B10">
        <v>3</v>
      </c>
    </row>
    <row r="11" spans="1:4">
      <c r="A11" s="47" t="s">
        <v>137</v>
      </c>
      <c r="B11">
        <v>0.5</v>
      </c>
    </row>
    <row r="13" spans="1:4">
      <c r="A13" t="s">
        <v>30</v>
      </c>
      <c r="B13">
        <f>B10-1</f>
        <v>2</v>
      </c>
    </row>
    <row r="14" spans="1:4">
      <c r="A14" s="47" t="s">
        <v>33</v>
      </c>
      <c r="B14">
        <v>0.1</v>
      </c>
    </row>
    <row r="15" spans="1:4">
      <c r="A15" s="47" t="s">
        <v>138</v>
      </c>
      <c r="B15" s="11">
        <f>_xlfn.CHISQ.INV.RT(B14,B13)</f>
        <v>4.6051701859880909</v>
      </c>
    </row>
    <row r="24" spans="9:9">
      <c r="I24" t="s">
        <v>139</v>
      </c>
    </row>
  </sheetData>
  <mergeCells count="1">
    <mergeCell ref="A1:A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C7FF5-D132-40E5-ADFC-486260C13DAE}">
  <dimension ref="A6:E46"/>
  <sheetViews>
    <sheetView workbookViewId="0">
      <selection activeCell="A7" sqref="A7:F20"/>
    </sheetView>
  </sheetViews>
  <sheetFormatPr defaultRowHeight="15"/>
  <sheetData>
    <row r="6" spans="1:5" ht="15.75" thickBot="1"/>
    <row r="7" spans="1:5" ht="66">
      <c r="A7" s="64" t="s">
        <v>171</v>
      </c>
      <c r="B7" s="56" t="s">
        <v>130</v>
      </c>
      <c r="C7" s="56" t="s">
        <v>131</v>
      </c>
      <c r="D7" s="56" t="s">
        <v>132</v>
      </c>
      <c r="E7" s="57" t="s">
        <v>140</v>
      </c>
    </row>
    <row r="8" spans="1:5" ht="29.25" thickBot="1">
      <c r="A8" s="65"/>
      <c r="B8" s="58" t="s">
        <v>134</v>
      </c>
      <c r="C8" s="58" t="s">
        <v>172</v>
      </c>
      <c r="D8" s="59" t="s">
        <v>173</v>
      </c>
    </row>
    <row r="9" spans="1:5" ht="15.75" thickTop="1">
      <c r="A9">
        <v>1</v>
      </c>
      <c r="B9">
        <v>242</v>
      </c>
      <c r="C9" s="11">
        <f>$B$12*E9</f>
        <v>227.57400000000001</v>
      </c>
      <c r="D9" s="11">
        <f>(B9-C9)^2/C9</f>
        <v>0.91446947366570719</v>
      </c>
      <c r="E9" s="60">
        <v>0.53800000000000003</v>
      </c>
    </row>
    <row r="10" spans="1:5">
      <c r="A10">
        <v>2</v>
      </c>
      <c r="B10">
        <v>130</v>
      </c>
      <c r="C10" s="11">
        <f>$B$12*E10</f>
        <v>133.245</v>
      </c>
      <c r="D10" s="11">
        <f t="shared" ref="D10:D11" si="0">(B10-C10)^2/C10</f>
        <v>7.9027543247401633E-2</v>
      </c>
      <c r="E10" s="60">
        <v>0.315</v>
      </c>
    </row>
    <row r="11" spans="1:5">
      <c r="A11">
        <v>3</v>
      </c>
      <c r="B11">
        <v>51</v>
      </c>
      <c r="C11" s="11">
        <f>$B$12*E11</f>
        <v>62.180999999999997</v>
      </c>
      <c r="D11" s="11">
        <f t="shared" si="0"/>
        <v>2.0104977565494275</v>
      </c>
      <c r="E11" s="60">
        <v>0.14699999999999999</v>
      </c>
    </row>
    <row r="12" spans="1:5">
      <c r="A12" s="10" t="s">
        <v>51</v>
      </c>
      <c r="B12" s="10">
        <f>SUM(B9:B11)</f>
        <v>423</v>
      </c>
      <c r="C12" s="50">
        <f>SUM(C9:C11)</f>
        <v>423</v>
      </c>
      <c r="D12" s="50">
        <f>SUM(D9:D11)</f>
        <v>3.0039947734625363</v>
      </c>
      <c r="E12" s="49">
        <f>SUM(E9:E11)</f>
        <v>1</v>
      </c>
    </row>
    <row r="14" spans="1:5">
      <c r="A14" s="10" t="s">
        <v>141</v>
      </c>
      <c r="B14" s="50">
        <f>D12</f>
        <v>3.0039947734625363</v>
      </c>
      <c r="C14" t="s">
        <v>142</v>
      </c>
    </row>
    <row r="16" spans="1:5">
      <c r="A16" t="s">
        <v>25</v>
      </c>
      <c r="B16">
        <v>3</v>
      </c>
    </row>
    <row r="17" spans="1:2">
      <c r="A17" t="s">
        <v>30</v>
      </c>
      <c r="B17">
        <f>B16-1</f>
        <v>2</v>
      </c>
    </row>
    <row r="18" spans="1:2">
      <c r="A18" t="s">
        <v>33</v>
      </c>
      <c r="B18">
        <v>0.1</v>
      </c>
    </row>
    <row r="19" spans="1:2">
      <c r="A19" s="10" t="s">
        <v>138</v>
      </c>
      <c r="B19" s="50">
        <f>_xlfn.CHISQ.INV.RT(B18,B17)</f>
        <v>4.6051701859880909</v>
      </c>
    </row>
    <row r="46" spans="1:1">
      <c r="A46" t="s">
        <v>143</v>
      </c>
    </row>
  </sheetData>
  <mergeCells count="1">
    <mergeCell ref="A7:A8"/>
  </mergeCells>
  <pageMargins left="0.7" right="0.7" top="0.75" bottom="0.75" header="0.3" footer="0.3"/>
  <pageSetup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6B684-C593-4917-94E1-9E09DAC9FE15}">
  <dimension ref="A2:D32"/>
  <sheetViews>
    <sheetView workbookViewId="0">
      <selection activeCell="E16" sqref="E16"/>
    </sheetView>
  </sheetViews>
  <sheetFormatPr defaultRowHeight="15"/>
  <cols>
    <col min="2" max="2" width="9.5703125" bestFit="1" customWidth="1"/>
  </cols>
  <sheetData>
    <row r="2" spans="1:4">
      <c r="A2" t="s">
        <v>144</v>
      </c>
      <c r="B2" s="48">
        <v>0.2</v>
      </c>
    </row>
    <row r="3" spans="1:4">
      <c r="A3" t="s">
        <v>145</v>
      </c>
      <c r="B3" s="51">
        <f>100%-B2</f>
        <v>0.8</v>
      </c>
    </row>
    <row r="4" spans="1:4">
      <c r="A4" t="s">
        <v>25</v>
      </c>
      <c r="B4">
        <v>60</v>
      </c>
      <c r="D4" t="s">
        <v>146</v>
      </c>
    </row>
    <row r="5" spans="1:4">
      <c r="A5" t="s">
        <v>0</v>
      </c>
      <c r="B5">
        <v>22</v>
      </c>
    </row>
    <row r="7" spans="1:4">
      <c r="A7" t="s">
        <v>33</v>
      </c>
      <c r="B7">
        <v>0.1</v>
      </c>
    </row>
    <row r="10" spans="1:4">
      <c r="A10" t="s">
        <v>147</v>
      </c>
      <c r="B10" s="11">
        <f>(B5-B2*B4)/SQRT(B4*B2*B3)</f>
        <v>3.2274861218395139</v>
      </c>
    </row>
    <row r="11" spans="1:4">
      <c r="A11" t="s">
        <v>148</v>
      </c>
      <c r="B11" s="11">
        <f>_xlfn.NORM.INV(B7,0,1)</f>
        <v>-1.2815515655446006</v>
      </c>
      <c r="C11" t="s">
        <v>149</v>
      </c>
    </row>
    <row r="12" spans="1:4">
      <c r="C12" t="s">
        <v>150</v>
      </c>
    </row>
    <row r="13" spans="1:4">
      <c r="C13" t="s">
        <v>151</v>
      </c>
    </row>
    <row r="14" spans="1:4">
      <c r="C14" t="s">
        <v>152</v>
      </c>
    </row>
    <row r="32" spans="1:1">
      <c r="A32" t="s">
        <v>153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Correlation</vt:lpstr>
      <vt:lpstr>Regression</vt:lpstr>
      <vt:lpstr>2 Prediction</vt:lpstr>
      <vt:lpstr>Corr-regressio</vt:lpstr>
      <vt:lpstr>Interpret_Multiple_regression</vt:lpstr>
      <vt:lpstr>CHi-independance</vt:lpstr>
      <vt:lpstr>Chi- equal prop -god of fit1</vt:lpstr>
      <vt:lpstr>Chi-good-of-fit</vt:lpstr>
      <vt:lpstr>Binomial</vt:lpstr>
      <vt:lpstr>Sign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Marina</dc:creator>
  <cp:lastModifiedBy>Marina</cp:lastModifiedBy>
  <dcterms:created xsi:type="dcterms:W3CDTF">2022-08-05T23:09:46Z</dcterms:created>
  <dcterms:modified xsi:type="dcterms:W3CDTF">2023-03-03T21:20:41Z</dcterms:modified>
</cp:coreProperties>
</file>