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发票!$E$25</definedName>
    <definedName name="_xlnm.Print_Area" localSheetId="0">发票!$A$1:$L$27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D25" i="1" l="1"/>
  <c r="B33" i="1" l="1"/>
  <c r="B36" i="1" l="1"/>
  <c r="B34" i="1"/>
  <c r="B32" i="1"/>
  <c r="B31" i="1"/>
  <c r="B30" i="1"/>
  <c r="B29" i="1"/>
  <c r="E15" i="1" l="1"/>
  <c r="E16" i="1"/>
  <c r="E17" i="1"/>
  <c r="E18" i="1"/>
  <c r="E19" i="1"/>
  <c r="E21" i="1"/>
  <c r="E23" i="1" l="1"/>
  <c r="E34" i="1"/>
  <c r="E33" i="1"/>
  <c r="E32" i="1"/>
  <c r="E29" i="1"/>
  <c r="E25" i="1" l="1"/>
  <c r="D3" i="1" s="1"/>
</calcChain>
</file>

<file path=xl/sharedStrings.xml><?xml version="1.0" encoding="utf-8"?>
<sst xmlns="http://schemas.openxmlformats.org/spreadsheetml/2006/main" count="61" uniqueCount="58">
  <si>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</si>
  <si>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</si>
  <si>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</si>
  <si>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</si>
  <si>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</si>
  <si>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</si>
  <si>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</si>
  <si>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</si>
  <si>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</si>
  <si>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</si>
  <si>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</si>
  <si>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</si>
  <si>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</si>
  <si>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</si>
  <si>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</si>
  <si>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</si>
  <si>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</si>
  <si>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</si>
  <si>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</si>
  <si>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</si>
  <si>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</si>
  <si>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</si>
  <si>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</si>
  <si>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</si>
  <si>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</si>
  <si>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</si>
  <si>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</si>
  <si>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</si>
  <si>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</si>
  <si>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</si>
  <si>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</si>
  <si>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</si>
  <si>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</si>
  <si>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</si>
  <si>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</si>
  <si>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</si>
  <si>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</si>
  <si>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</si>
  <si>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</si>
  <si>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</si>
  <si>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</si>
  <si>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</si>
  <si>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</si>
  <si>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</si>
  <si>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</si>
  <si>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</si>
  <si>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Discount</t>
    <phoneticPr fontId="1"/>
  </si>
  <si>
    <t>Sub-total</t>
    <phoneticPr fontId="1"/>
  </si>
  <si>
    <t>Tax</t>
    <phoneticPr fontId="1"/>
  </si>
  <si>
    <t>注：该报价不含信用卡手续费</t>
    <phoneticPr fontId="1"/>
  </si>
  <si>
    <t>Alice</t>
    <phoneticPr fontId="1"/>
  </si>
  <si>
    <t>Hotel Price</t>
    <phoneticPr fontId="1"/>
  </si>
  <si>
    <t>4.17 特卡波约翰山观星</t>
    <phoneticPr fontId="1"/>
  </si>
  <si>
    <t>4.18 库克山直升机观冰川 40分钟</t>
    <phoneticPr fontId="1"/>
  </si>
  <si>
    <t>4.19 皇后镇Skyline 山顶缆车自助晚餐</t>
    <phoneticPr fontId="1"/>
  </si>
  <si>
    <t>4.20 格林诺奇魔戒三部曲</t>
    <phoneticPr fontId="1"/>
  </si>
  <si>
    <t>4.21 蒸汽船+瓦纳特上校农庄看表演+农场BBQ自助午餐</t>
    <phoneticPr fontId="1"/>
  </si>
  <si>
    <t>0006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</si>
</sst>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0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right" vertical="center" indent="1"/>
    </xf>
    <xf numFmtId="0" fontId="13" fillId="0" borderId="0" xfId="0" applyNumberFormat="1" applyFont="1" applyFill="1" applyBorder="1" applyAlignment="1">
      <alignment horizontal="left" vertical="center" indent="1"/>
    </xf>
    <xf numFmtId="179" fontId="13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>
      <alignment vertical="center"/>
    </xf>
    <xf numFmtId="0" fontId="15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6" fillId="0" borderId="0" xfId="0" applyFont="1">
      <alignment vertical="center"/>
    </xf>
    <xf numFmtId="0" fontId="17" fillId="0" borderId="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8" fillId="0" borderId="0" xfId="1" applyFill="1" applyBorder="1" applyAlignment="1" applyProtection="1">
      <alignment horizontal="left" vertical="center"/>
      <protection locked="0"/>
    </xf>
    <xf numFmtId="0" fontId="9" fillId="0" borderId="0" xfId="0" quotePrefix="1" applyFont="1" applyFill="1" applyAlignment="1">
      <alignment horizontal="right"/>
    </xf>
    <xf numFmtId="0" fontId="19" fillId="0" borderId="0" xfId="0" applyNumberFormat="1" applyFont="1" applyFill="1" applyAlignment="1">
      <alignment horizontal="right"/>
    </xf>
    <xf numFmtId="0" fontId="9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10" fillId="0" borderId="0" xfId="0" applyFont="1" applyFill="1" applyBorder="1" applyAlignment="1">
      <alignment horizontal="right" indent="1"/>
    </xf>
    <xf numFmtId="177" fontId="11" fillId="0" borderId="0" xfId="0" applyNumberFormat="1" applyFont="1" applyFill="1" applyBorder="1">
      <alignment vertical="center"/>
    </xf>
    <xf numFmtId="0" fontId="4" fillId="0" borderId="0" xfId="0" quotePrefix="1" applyNumberFormat="1" applyFont="1" applyFill="1" applyAlignment="1">
      <alignment vertical="center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right" vertical="center" indent="1"/>
    </xf>
    <xf numFmtId="0" fontId="14" fillId="0" borderId="3" xfId="0" applyFont="1" applyFill="1" applyBorder="1" applyAlignment="1">
      <alignment horizontal="right" vertical="center" indent="1"/>
    </xf>
    <xf numFmtId="176" fontId="14" fillId="0" borderId="1" xfId="0" applyNumberFormat="1" applyFont="1" applyFill="1" applyBorder="1" applyAlignment="1">
      <alignment horizontal="right" vertical="center" indent="1"/>
    </xf>
    <xf numFmtId="176" fontId="14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7118" y="923510"/>
          <a:ext cx="1570384" cy="2109995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12467" y="1054883"/>
          <a:ext cx="1338735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30480</xdr:rowOff>
    </xdr:from>
    <xdr:to>
      <xdr:col>4</xdr:col>
      <xdr:colOff>1158239</xdr:colOff>
      <xdr:row>2</xdr:row>
      <xdr:rowOff>114299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3048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1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36"/>
  <sheetViews>
    <sheetView showGridLines="0" tabSelected="1" topLeftCell="A4" zoomScale="115" zoomScaleNormal="115" zoomScaleSheetLayoutView="100" workbookViewId="0">
      <selection activeCell="A18" sqref="A18:XFD18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29.4" customHeight="1" x14ac:dyDescent="0.2"/>
    <row r="2" spans="2:6" ht="43.5" customHeight="1" thickBot="1" x14ac:dyDescent="0.25">
      <c r="B2" s="2" t="s">
        <v>28</v>
      </c>
      <c r="C2" s="47" t="s">
        <v>57</v>
      </c>
    </row>
    <row r="3" spans="2:6" ht="24" customHeight="1" thickTop="1" x14ac:dyDescent="0.2">
      <c r="B3" s="50">
        <v>42833</v>
      </c>
      <c r="C3" s="50"/>
      <c r="D3" s="48">
        <f>InvoiceTotal</f>
        <v>4978</v>
      </c>
      <c r="E3" s="48"/>
      <c r="F3" s="1" t="s">
        <v>0</v>
      </c>
    </row>
    <row r="4" spans="2:6" ht="24" customHeight="1" x14ac:dyDescent="0.2">
      <c r="B4" s="3" t="s">
        <v>38</v>
      </c>
      <c r="C4" s="4"/>
      <c r="D4" s="49"/>
      <c r="E4" s="49"/>
      <c r="F4" s="1" t="s">
        <v>0</v>
      </c>
    </row>
    <row r="6" spans="2:6" x14ac:dyDescent="0.35">
      <c r="B6" s="58" t="s">
        <v>29</v>
      </c>
      <c r="C6" s="58"/>
      <c r="D6" s="56" t="s">
        <v>50</v>
      </c>
      <c r="E6" s="56"/>
    </row>
    <row r="7" spans="2:6" x14ac:dyDescent="0.35">
      <c r="B7" s="59" t="s">
        <v>43</v>
      </c>
      <c r="C7" s="59"/>
      <c r="D7" s="57" t="s">
        <v>51</v>
      </c>
      <c r="E7" s="57"/>
    </row>
    <row r="8" spans="2:6" x14ac:dyDescent="0.35">
      <c r="B8" s="60" t="s">
        <v>44</v>
      </c>
      <c r="C8" s="60"/>
      <c r="D8" s="57">
        <v>0</v>
      </c>
      <c r="E8" s="57"/>
    </row>
    <row r="9" spans="2:6" x14ac:dyDescent="0.35">
      <c r="B9" s="60" t="s">
        <v>45</v>
      </c>
      <c r="C9" s="60"/>
      <c r="E9" s="42" t="s">
        <v>49</v>
      </c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6" customHeight="1" thickTop="1" x14ac:dyDescent="0.5">
      <c r="B13" s="43"/>
      <c r="C13" s="44"/>
      <c r="D13" s="45"/>
      <c r="E13" s="46"/>
    </row>
    <row r="14" spans="2:6" x14ac:dyDescent="0.2">
      <c r="B14" s="12" t="s">
        <v>40</v>
      </c>
      <c r="C14" s="12" t="s">
        <v>39</v>
      </c>
      <c r="D14" s="13" t="s">
        <v>41</v>
      </c>
      <c r="E14" s="13" t="s">
        <v>42</v>
      </c>
    </row>
    <row r="15" spans="2:6" ht="18.75" customHeight="1" x14ac:dyDescent="0.2">
      <c r="B15" s="14">
        <v>1</v>
      </c>
      <c r="C15" s="14" t="s">
        <v>52</v>
      </c>
      <c r="D15" s="15">
        <v>688</v>
      </c>
      <c r="E15" s="15">
        <f>IFERROR(InvoiceDetails[[#This Row],[Unit]]*InvoiceDetails[[#This Row],[Qty]],"")</f>
        <v>688</v>
      </c>
    </row>
    <row r="16" spans="2:6" ht="18.75" customHeight="1" x14ac:dyDescent="0.2">
      <c r="B16" s="14">
        <v>1</v>
      </c>
      <c r="C16" s="14" t="s">
        <v>53</v>
      </c>
      <c r="D16" s="15">
        <v>2250</v>
      </c>
      <c r="E16" s="15">
        <f>IFERROR(InvoiceDetails[[#This Row],[Unit]]*InvoiceDetails[[#This Row],[Qty]],"")</f>
        <v>2250</v>
      </c>
    </row>
    <row r="17" spans="2:8" ht="18.75" customHeight="1" x14ac:dyDescent="0.2">
      <c r="B17" s="14">
        <v>1</v>
      </c>
      <c r="C17" s="14" t="s">
        <v>54</v>
      </c>
      <c r="D17" s="15">
        <v>405</v>
      </c>
      <c r="E17" s="15">
        <f>IFERROR(InvoiceDetails[[#This Row],[Unit]]*InvoiceDetails[[#This Row],[Qty]],"")</f>
        <v>405</v>
      </c>
    </row>
    <row r="18" spans="2:8" ht="18.75" customHeight="1" x14ac:dyDescent="0.2">
      <c r="B18" s="14">
        <v>1</v>
      </c>
      <c r="C18" s="14" t="s">
        <v>55</v>
      </c>
      <c r="D18" s="15">
        <v>1150</v>
      </c>
      <c r="E18" s="15">
        <f>IFERROR(InvoiceDetails[[#This Row],[Unit]]*InvoiceDetails[[#This Row],[Qty]],"")</f>
        <v>1150</v>
      </c>
    </row>
    <row r="19" spans="2:8" ht="18.75" customHeight="1" x14ac:dyDescent="0.2">
      <c r="B19" s="14">
        <v>1</v>
      </c>
      <c r="C19" s="14" t="s">
        <v>56</v>
      </c>
      <c r="D19" s="15">
        <v>485</v>
      </c>
      <c r="E19" s="15">
        <f>IFERROR(InvoiceDetails[[#This Row],[Unit]]*InvoiceDetails[[#This Row],[Qty]],"")</f>
        <v>485</v>
      </c>
    </row>
    <row r="20" spans="2:8" ht="18.75" customHeight="1" x14ac:dyDescent="0.2">
      <c r="B20" s="14"/>
      <c r="C20" s="14"/>
      <c r="D20" s="15"/>
      <c r="E20" s="15"/>
    </row>
    <row r="21" spans="2:8" ht="18.75" customHeight="1" x14ac:dyDescent="0.2">
      <c r="B21" s="14"/>
      <c r="C21" s="14"/>
      <c r="D21" s="15"/>
      <c r="E21" s="15">
        <f>IFERROR(InvoiceDetails[[#This Row],[Unit]]*InvoiceDetails[[#This Row],[Qty]],"")</f>
        <v>0</v>
      </c>
      <c r="F21" s="16"/>
      <c r="G21" s="16"/>
      <c r="H21" s="16"/>
    </row>
    <row r="22" spans="2:8" ht="18.75" customHeight="1" x14ac:dyDescent="0.35">
      <c r="B22" s="17"/>
      <c r="C22" s="18"/>
      <c r="D22" s="19" t="s">
        <v>46</v>
      </c>
      <c r="E22" s="20"/>
    </row>
    <row r="23" spans="2:8" ht="18" customHeight="1" x14ac:dyDescent="0.35">
      <c r="B23" s="21"/>
      <c r="C23" s="22"/>
      <c r="D23" s="23" t="s">
        <v>47</v>
      </c>
      <c r="E23" s="24">
        <f>SUM(InvoiceDetails[Price])-E22</f>
        <v>4978</v>
      </c>
    </row>
    <row r="24" spans="2:8" ht="18" customHeight="1" x14ac:dyDescent="0.35">
      <c r="B24" s="25"/>
      <c r="C24" s="26"/>
      <c r="D24" s="23" t="s">
        <v>48</v>
      </c>
      <c r="E24" s="27"/>
    </row>
    <row r="25" spans="2:8" ht="18" customHeight="1" x14ac:dyDescent="0.2">
      <c r="B25" s="28"/>
      <c r="C25" s="28"/>
      <c r="D25" s="52" t="str">
        <f>REPT(CompanySetup_YourCurrencyAbbreviation,LEN(CompanySetup_YourCurrencyAbbreviation)&gt;0) &amp; " Total"</f>
        <v>RMB Total</v>
      </c>
      <c r="E25" s="54">
        <f>E23+E24</f>
        <v>4978</v>
      </c>
    </row>
    <row r="26" spans="2:8" ht="18" customHeight="1" thickBot="1" x14ac:dyDescent="0.25">
      <c r="B26" s="9"/>
      <c r="C26" s="9"/>
      <c r="D26" s="53"/>
      <c r="E26" s="55"/>
    </row>
    <row r="27" spans="2:8" ht="16.2" thickTop="1" x14ac:dyDescent="0.2"/>
    <row r="28" spans="2:8" x14ac:dyDescent="0.35">
      <c r="B28" s="29" t="s">
        <v>26</v>
      </c>
      <c r="C28" s="30"/>
      <c r="D28" s="30"/>
      <c r="E28" s="31" t="s">
        <v>27</v>
      </c>
    </row>
    <row r="29" spans="2:8" x14ac:dyDescent="0.35">
      <c r="B29" s="7" t="str">
        <f>"受益人名称：" &amp; CompanySetup_BankBeneficiaryName</f>
        <v>受益人名称：嘉元实业</v>
      </c>
      <c r="C29" s="7"/>
      <c r="D29" s="7"/>
      <c r="E29" s="32" t="str">
        <f>IFERROR(CompanySetup_YourName,"")</f>
        <v>Heart Travel</v>
      </c>
    </row>
    <row r="30" spans="2:8" x14ac:dyDescent="0.35">
      <c r="B30" s="7" t="str">
        <f>"银行名称： " &amp; CompanySetup_BankName</f>
        <v>银行名称： 世邦银行</v>
      </c>
      <c r="C30" s="7"/>
      <c r="D30" s="7"/>
      <c r="E30" s="41" t="s">
        <v>37</v>
      </c>
    </row>
    <row r="31" spans="2:8" x14ac:dyDescent="0.35">
      <c r="B31" s="7" t="str">
        <f>"银行地址：" &amp; CompanySetup_BankAddress</f>
        <v>银行地址：广东省深圳市第一大街，邮政编码 09876</v>
      </c>
      <c r="C31" s="7"/>
      <c r="D31" s="7"/>
      <c r="E31" s="41" t="s">
        <v>37</v>
      </c>
    </row>
    <row r="32" spans="2:8" x14ac:dyDescent="0.35">
      <c r="B32" s="7" t="str">
        <f>"帐号：" &amp; CompanySetup_BankAccount</f>
        <v>帐号：1234567</v>
      </c>
      <c r="C32" s="7"/>
      <c r="D32" s="7"/>
      <c r="E32" s="32" t="str">
        <f>IFERROR(CompanySetup_YourURL,"")</f>
        <v>www.heart-travel.co.nz</v>
      </c>
    </row>
    <row r="33" spans="2:8" ht="15" customHeight="1" x14ac:dyDescent="0.35">
      <c r="B33" s="7" t="str">
        <f>"路由号码 (银行国际代码)：" &amp; CompanySetup_BankRouting</f>
        <v>路由号码 (银行国际代码)：9876543210</v>
      </c>
      <c r="C33" s="7"/>
      <c r="D33" s="7"/>
      <c r="E33" s="32" t="str">
        <f>IFERROR(CompanySetup_YourEmail,"")</f>
        <v>accounts@heart-travel.co.nz</v>
      </c>
    </row>
    <row r="34" spans="2:8" x14ac:dyDescent="0.35">
      <c r="B34" s="7" t="str">
        <f>"付款参考：" &amp; InvoiceNumberDisplay</f>
        <v>付款参考：0006</v>
      </c>
      <c r="C34" s="7"/>
      <c r="D34" s="7"/>
      <c r="E34" s="32" t="str">
        <f>IFERROR(IF(LEN(Client_PO),"Contract/PO: " &amp; Client_PO,""),"")</f>
        <v/>
      </c>
    </row>
    <row r="35" spans="2:8" x14ac:dyDescent="0.2">
      <c r="B35" s="33"/>
      <c r="C35" s="33"/>
      <c r="D35" s="33"/>
      <c r="E35" s="33"/>
      <c r="H35" s="34"/>
    </row>
    <row r="36" spans="2:8" ht="27" customHeight="1" x14ac:dyDescent="0.2">
      <c r="B36" s="51" t="str">
        <f>UPPER("付款应通过银行转帐或支票支付给 " &amp; CompanySetup_CheckPayee &amp; ".")</f>
        <v>付款应通过银行转帐或支票支付给 嘉元实业.</v>
      </c>
      <c r="C36" s="51"/>
      <c r="D36" s="51"/>
      <c r="E36" s="51"/>
      <c r="H36" s="34"/>
    </row>
  </sheetData>
  <sheetProtection selectLockedCells="1" selectUnlockedCells="1"/>
  <mergeCells count="12">
    <mergeCell ref="D3:E4"/>
    <mergeCell ref="B3:C3"/>
    <mergeCell ref="B36:E36"/>
    <mergeCell ref="D25:D26"/>
    <mergeCell ref="E25:E26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5" t="s">
        <v>4</v>
      </c>
      <c r="C1" s="9"/>
    </row>
    <row r="2" spans="2:3" ht="22.5" customHeight="1" thickTop="1" x14ac:dyDescent="0.2">
      <c r="B2" s="36" t="s">
        <v>2</v>
      </c>
      <c r="C2" s="36" t="s">
        <v>3</v>
      </c>
    </row>
    <row r="3" spans="2:3" ht="18.75" customHeight="1" x14ac:dyDescent="0.2">
      <c r="B3" s="37" t="s">
        <v>5</v>
      </c>
      <c r="C3" s="38" t="s">
        <v>30</v>
      </c>
    </row>
    <row r="4" spans="2:3" ht="18.75" customHeight="1" x14ac:dyDescent="0.2">
      <c r="B4" s="37" t="s">
        <v>6</v>
      </c>
      <c r="C4" s="38" t="s">
        <v>31</v>
      </c>
    </row>
    <row r="5" spans="2:3" ht="18.75" customHeight="1" x14ac:dyDescent="0.2">
      <c r="B5" s="37" t="s">
        <v>7</v>
      </c>
      <c r="C5" s="38" t="s">
        <v>32</v>
      </c>
    </row>
    <row r="6" spans="2:3" ht="18.75" customHeight="1" x14ac:dyDescent="0.2">
      <c r="B6" s="37" t="s">
        <v>8</v>
      </c>
      <c r="C6" s="38" t="s">
        <v>33</v>
      </c>
    </row>
    <row r="7" spans="2:3" ht="18.75" customHeight="1" x14ac:dyDescent="0.2">
      <c r="B7" s="37" t="s">
        <v>9</v>
      </c>
      <c r="C7" s="38" t="s">
        <v>34</v>
      </c>
    </row>
    <row r="8" spans="2:3" ht="18.75" customHeight="1" x14ac:dyDescent="0.2">
      <c r="B8" s="37" t="s">
        <v>10</v>
      </c>
      <c r="C8" s="38"/>
    </row>
    <row r="9" spans="2:3" ht="18.75" customHeight="1" x14ac:dyDescent="0.2">
      <c r="B9" s="37" t="s">
        <v>11</v>
      </c>
      <c r="C9" s="38"/>
    </row>
    <row r="10" spans="2:3" ht="18.75" customHeight="1" x14ac:dyDescent="0.2">
      <c r="B10" s="37" t="s">
        <v>12</v>
      </c>
      <c r="C10" s="38"/>
    </row>
    <row r="11" spans="2:3" ht="18.75" customHeight="1" x14ac:dyDescent="0.2">
      <c r="B11" s="37" t="s">
        <v>13</v>
      </c>
      <c r="C11" s="38"/>
    </row>
    <row r="12" spans="2:3" ht="18.75" customHeight="1" x14ac:dyDescent="0.2">
      <c r="B12" s="37" t="s">
        <v>14</v>
      </c>
      <c r="C12" s="40" t="s">
        <v>35</v>
      </c>
    </row>
    <row r="13" spans="2:3" ht="18.75" customHeight="1" x14ac:dyDescent="0.2">
      <c r="B13" s="37" t="s">
        <v>15</v>
      </c>
      <c r="C13" s="40" t="s">
        <v>36</v>
      </c>
    </row>
    <row r="14" spans="2:3" ht="18.75" customHeight="1" x14ac:dyDescent="0.2">
      <c r="B14" s="37" t="s">
        <v>16</v>
      </c>
      <c r="C14" s="38" t="s">
        <v>17</v>
      </c>
    </row>
    <row r="15" spans="2:3" ht="18.75" customHeight="1" x14ac:dyDescent="0.2">
      <c r="B15" s="37" t="s">
        <v>18</v>
      </c>
      <c r="C15" s="38" t="s">
        <v>1</v>
      </c>
    </row>
    <row r="16" spans="2:3" ht="18.75" customHeight="1" x14ac:dyDescent="0.2">
      <c r="B16" s="37" t="s">
        <v>19</v>
      </c>
      <c r="C16" s="38" t="s">
        <v>20</v>
      </c>
    </row>
    <row r="17" spans="2:3" ht="18.75" customHeight="1" x14ac:dyDescent="0.2">
      <c r="B17" s="37" t="s">
        <v>21</v>
      </c>
      <c r="C17" s="38" t="s">
        <v>22</v>
      </c>
    </row>
    <row r="18" spans="2:3" ht="18.75" customHeight="1" x14ac:dyDescent="0.2">
      <c r="B18" s="37" t="s">
        <v>23</v>
      </c>
      <c r="C18" s="38">
        <v>1234567</v>
      </c>
    </row>
    <row r="19" spans="2:3" ht="18.75" customHeight="1" x14ac:dyDescent="0.2">
      <c r="B19" s="37" t="s">
        <v>24</v>
      </c>
      <c r="C19" s="38">
        <v>9876543210</v>
      </c>
    </row>
    <row r="20" spans="2:3" ht="18.75" customHeight="1" x14ac:dyDescent="0.2">
      <c r="B20" s="39" t="s">
        <v>25</v>
      </c>
      <c r="C20" s="38" t="s">
        <v>1</v>
      </c>
    </row>
    <row r="21" spans="2:3" ht="9.75" customHeight="1" thickBot="1" x14ac:dyDescent="0.4">
      <c r="B21" s="61"/>
      <c r="C21" s="61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2017-04-09T07:38:24Z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