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410F21BA-C6DC-4B94-B931-0668635A5C8B}" xr6:coauthVersionLast="40" xr6:coauthVersionMax="40" xr10:uidLastSave="{00000000-0000-0000-0000-000000000000}"/>
  <bookViews>
    <workbookView xWindow="930" yWindow="585" windowWidth="20640" windowHeight="10425" tabRatio="754" xr2:uid="{00000000-000D-0000-FFFF-FFFF00000000}"/>
  </bookViews>
  <sheets>
    <sheet name="Heterogenity" sheetId="20" r:id="rId1"/>
    <sheet name="HDWM" sheetId="21" r:id="rId2"/>
    <sheet name="HDWM_internal" sheetId="23" r:id="rId3"/>
    <sheet name="Sheet2" sheetId="22" r:id="rId4"/>
  </sheets>
  <definedNames>
    <definedName name="_xlnm._FilterDatabase" localSheetId="1" hidden="1">HDWM!$P$36:$T$47</definedName>
    <definedName name="_xlnm._FilterDatabase" localSheetId="2" hidden="1">HDWM_internal!$S$36:$W$47</definedName>
    <definedName name="_xlnm._FilterDatabase" localSheetId="0" hidden="1">Heterogenity!$P$36:$T$47</definedName>
    <definedName name="GG" localSheetId="1">#REF!</definedName>
    <definedName name="GG" localSheetId="2">#REF!</definedName>
    <definedName name="GG" localSheetId="0">#REF!</definedName>
    <definedName name="GG">#REF!</definedName>
    <definedName name="k" localSheetId="1">#REF!</definedName>
    <definedName name="k" localSheetId="2">#REF!</definedName>
    <definedName name="k" localSheetId="0">#REF!</definedName>
    <definedName name="k">#REF!</definedName>
    <definedName name="n" localSheetId="1">#REF!</definedName>
    <definedName name="n" localSheetId="2">#REF!</definedName>
    <definedName name="n" localSheetId="0">#REF!</definedName>
    <definedName name="n">#REF!</definedName>
    <definedName name="rbar" localSheetId="1">#REF!</definedName>
    <definedName name="rbar" localSheetId="2">#REF!</definedName>
    <definedName name="rbar" localSheetId="0">#REF!</definedName>
    <definedName name="rb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6" i="20" l="1"/>
  <c r="Q47" i="20"/>
  <c r="Q46" i="20"/>
  <c r="Q45" i="20"/>
  <c r="Q44" i="20"/>
  <c r="Q43" i="20"/>
  <c r="Q42" i="20"/>
  <c r="Q41" i="20"/>
  <c r="Q40" i="20"/>
  <c r="Q38" i="20"/>
  <c r="Q37" i="20"/>
  <c r="C4" i="20"/>
  <c r="C5" i="20"/>
  <c r="C6" i="20"/>
  <c r="C7" i="20"/>
  <c r="C8" i="20"/>
  <c r="C9" i="20"/>
  <c r="C10" i="20"/>
  <c r="C11" i="20"/>
  <c r="C15" i="20" s="1"/>
  <c r="C12" i="20"/>
  <c r="K10" i="20"/>
  <c r="E24" i="20" s="1"/>
  <c r="E4" i="20"/>
  <c r="E5" i="20"/>
  <c r="E6" i="20"/>
  <c r="E7" i="20"/>
  <c r="E8" i="20"/>
  <c r="E9" i="20"/>
  <c r="E10" i="20"/>
  <c r="E11" i="20"/>
  <c r="E13" i="20" s="1"/>
  <c r="E12" i="20"/>
  <c r="L3" i="20"/>
  <c r="D4" i="20"/>
  <c r="D5" i="20"/>
  <c r="D6" i="20"/>
  <c r="D7" i="20"/>
  <c r="D8" i="20"/>
  <c r="D9" i="20"/>
  <c r="D10" i="20"/>
  <c r="I10" i="20" s="1"/>
  <c r="C24" i="20" s="1"/>
  <c r="D11" i="20"/>
  <c r="D13" i="20" s="1"/>
  <c r="D12" i="20"/>
  <c r="F4" i="20"/>
  <c r="F5" i="20"/>
  <c r="F6" i="20"/>
  <c r="F7" i="20"/>
  <c r="F8" i="20"/>
  <c r="F9" i="20"/>
  <c r="J9" i="20" s="1"/>
  <c r="D23" i="20" s="1"/>
  <c r="F10" i="20"/>
  <c r="F11" i="20"/>
  <c r="F12" i="20"/>
  <c r="F4" i="21"/>
  <c r="F5" i="21"/>
  <c r="F6" i="21"/>
  <c r="F7" i="21"/>
  <c r="F8" i="21"/>
  <c r="F9" i="21"/>
  <c r="F10" i="21"/>
  <c r="F11" i="21"/>
  <c r="F13" i="21" s="1"/>
  <c r="F12" i="21"/>
  <c r="F3" i="21"/>
  <c r="R31" i="21" s="1"/>
  <c r="D187" i="22"/>
  <c r="D4" i="21"/>
  <c r="D5" i="21"/>
  <c r="D6" i="21"/>
  <c r="D7" i="21"/>
  <c r="D8" i="21"/>
  <c r="K8" i="21" s="1"/>
  <c r="E22" i="21" s="1"/>
  <c r="D9" i="21"/>
  <c r="D10" i="21"/>
  <c r="D11" i="21"/>
  <c r="D12" i="21"/>
  <c r="D3" i="21"/>
  <c r="P31" i="21" s="1"/>
  <c r="E187" i="22"/>
  <c r="F187" i="22"/>
  <c r="G187" i="22"/>
  <c r="H187" i="22"/>
  <c r="I187" i="22"/>
  <c r="J187" i="22"/>
  <c r="C187" i="22"/>
  <c r="D13" i="23"/>
  <c r="E13" i="23"/>
  <c r="F13" i="23"/>
  <c r="G13" i="23"/>
  <c r="E5" i="21"/>
  <c r="E6" i="21"/>
  <c r="E7" i="21"/>
  <c r="E13" i="21" s="1"/>
  <c r="E8" i="21"/>
  <c r="E9" i="21"/>
  <c r="E10" i="21"/>
  <c r="L10" i="21" s="1"/>
  <c r="F24" i="21" s="1"/>
  <c r="E11" i="21"/>
  <c r="E12" i="21"/>
  <c r="E4" i="21"/>
  <c r="E3" i="21"/>
  <c r="Q31" i="21" s="1"/>
  <c r="F13" i="20"/>
  <c r="F3" i="20"/>
  <c r="Q31" i="20" s="1"/>
  <c r="I7" i="20"/>
  <c r="C21" i="20" s="1"/>
  <c r="E3" i="20"/>
  <c r="P31" i="20" s="1"/>
  <c r="J6" i="20"/>
  <c r="D20" i="20" s="1"/>
  <c r="D3" i="20"/>
  <c r="J3" i="20" s="1"/>
  <c r="L5" i="20"/>
  <c r="F19" i="20" s="1"/>
  <c r="C3" i="20"/>
  <c r="I3" i="20" s="1"/>
  <c r="C4" i="21"/>
  <c r="C13" i="21" s="1"/>
  <c r="C5" i="21"/>
  <c r="C6" i="21"/>
  <c r="L6" i="21" s="1"/>
  <c r="F20" i="21" s="1"/>
  <c r="C7" i="21"/>
  <c r="J7" i="21" s="1"/>
  <c r="D21" i="21" s="1"/>
  <c r="C8" i="21"/>
  <c r="L8" i="21" s="1"/>
  <c r="F22" i="21" s="1"/>
  <c r="C9" i="21"/>
  <c r="C10" i="21"/>
  <c r="C11" i="21"/>
  <c r="C12" i="21"/>
  <c r="C3" i="21"/>
  <c r="O31" i="21" s="1"/>
  <c r="I6" i="20"/>
  <c r="C20" i="20" s="1"/>
  <c r="K6" i="20"/>
  <c r="E20" i="20" s="1"/>
  <c r="L6" i="20"/>
  <c r="F20" i="20" s="1"/>
  <c r="I8" i="20"/>
  <c r="C22" i="20" s="1"/>
  <c r="L8" i="20"/>
  <c r="F22" i="20" s="1"/>
  <c r="L10" i="20"/>
  <c r="F24" i="20" s="1"/>
  <c r="I12" i="20"/>
  <c r="C26" i="20" s="1"/>
  <c r="J12" i="20"/>
  <c r="D26" i="20" s="1"/>
  <c r="K12" i="20"/>
  <c r="E26" i="20" s="1"/>
  <c r="L12" i="20"/>
  <c r="F26" i="20" s="1"/>
  <c r="I4" i="20"/>
  <c r="C13" i="23"/>
  <c r="U31" i="23"/>
  <c r="T31" i="23"/>
  <c r="S31" i="23"/>
  <c r="R31" i="23"/>
  <c r="C15" i="23"/>
  <c r="C37" i="23" s="1"/>
  <c r="O12" i="23"/>
  <c r="N12" i="23"/>
  <c r="E26" i="23" s="1"/>
  <c r="M12" i="23"/>
  <c r="D26" i="23" s="1"/>
  <c r="L12" i="23"/>
  <c r="C26" i="23" s="1"/>
  <c r="O11" i="23"/>
  <c r="F25" i="23" s="1"/>
  <c r="N11" i="23"/>
  <c r="M11" i="23"/>
  <c r="L11" i="23"/>
  <c r="O10" i="23"/>
  <c r="F24" i="23" s="1"/>
  <c r="N10" i="23"/>
  <c r="M10" i="23"/>
  <c r="L10" i="23"/>
  <c r="C24" i="23" s="1"/>
  <c r="O9" i="23"/>
  <c r="F23" i="23" s="1"/>
  <c r="N9" i="23"/>
  <c r="M9" i="23"/>
  <c r="L9" i="23"/>
  <c r="O8" i="23"/>
  <c r="F22" i="23" s="1"/>
  <c r="N8" i="23"/>
  <c r="E22" i="23" s="1"/>
  <c r="M8" i="23"/>
  <c r="D22" i="23" s="1"/>
  <c r="L8" i="23"/>
  <c r="C22" i="23" s="1"/>
  <c r="O7" i="23"/>
  <c r="F21" i="23" s="1"/>
  <c r="N7" i="23"/>
  <c r="E21" i="23" s="1"/>
  <c r="M7" i="23"/>
  <c r="L7" i="23"/>
  <c r="O6" i="23"/>
  <c r="F20" i="23" s="1"/>
  <c r="N6" i="23"/>
  <c r="E20" i="23" s="1"/>
  <c r="M6" i="23"/>
  <c r="D20" i="23" s="1"/>
  <c r="L6" i="23"/>
  <c r="C20" i="23" s="1"/>
  <c r="O5" i="23"/>
  <c r="F19" i="23" s="1"/>
  <c r="N5" i="23"/>
  <c r="M5" i="23"/>
  <c r="L5" i="23"/>
  <c r="C19" i="23" s="1"/>
  <c r="O4" i="23"/>
  <c r="N4" i="23"/>
  <c r="E18" i="23" s="1"/>
  <c r="M4" i="23"/>
  <c r="L4" i="23"/>
  <c r="C18" i="23" s="1"/>
  <c r="O3" i="23"/>
  <c r="N3" i="23"/>
  <c r="M3" i="23"/>
  <c r="L3" i="23"/>
  <c r="K10" i="21"/>
  <c r="J8" i="21"/>
  <c r="D22" i="21" s="1"/>
  <c r="I8" i="21"/>
  <c r="C22" i="21" s="1"/>
  <c r="I4" i="21"/>
  <c r="L3" i="21" l="1"/>
  <c r="K3" i="20"/>
  <c r="J3" i="21"/>
  <c r="J7" i="20"/>
  <c r="D21" i="20" s="1"/>
  <c r="C13" i="20"/>
  <c r="J4" i="20"/>
  <c r="D18" i="20" s="1"/>
  <c r="K8" i="20"/>
  <c r="E22" i="20" s="1"/>
  <c r="L4" i="20"/>
  <c r="F18" i="20" s="1"/>
  <c r="J8" i="20"/>
  <c r="D22" i="20" s="1"/>
  <c r="K4" i="20"/>
  <c r="E18" i="20" s="1"/>
  <c r="J10" i="20"/>
  <c r="D24" i="20" s="1"/>
  <c r="L11" i="21"/>
  <c r="D13" i="21"/>
  <c r="J9" i="21"/>
  <c r="D23" i="21" s="1"/>
  <c r="J12" i="21"/>
  <c r="D26" i="21" s="1"/>
  <c r="L5" i="21"/>
  <c r="L7" i="20"/>
  <c r="F21" i="20" s="1"/>
  <c r="K7" i="20"/>
  <c r="E21" i="20" s="1"/>
  <c r="C15" i="21"/>
  <c r="C37" i="21" s="1"/>
  <c r="K4" i="21"/>
  <c r="I10" i="21"/>
  <c r="L9" i="20"/>
  <c r="F23" i="20" s="1"/>
  <c r="J10" i="21"/>
  <c r="D24" i="21" s="1"/>
  <c r="K12" i="21"/>
  <c r="E26" i="21" s="1"/>
  <c r="L12" i="21"/>
  <c r="F26" i="21" s="1"/>
  <c r="L4" i="21"/>
  <c r="F18" i="21" s="1"/>
  <c r="K9" i="21"/>
  <c r="L9" i="21"/>
  <c r="F23" i="21" s="1"/>
  <c r="K5" i="21"/>
  <c r="E19" i="21" s="1"/>
  <c r="J5" i="21"/>
  <c r="D19" i="21" s="1"/>
  <c r="I7" i="21"/>
  <c r="C21" i="21" s="1"/>
  <c r="J4" i="21"/>
  <c r="D18" i="21" s="1"/>
  <c r="J11" i="21"/>
  <c r="D25" i="21" s="1"/>
  <c r="K7" i="21"/>
  <c r="E21" i="21" s="1"/>
  <c r="L7" i="21"/>
  <c r="F21" i="21" s="1"/>
  <c r="I6" i="21"/>
  <c r="C20" i="21" s="1"/>
  <c r="J6" i="21"/>
  <c r="D20" i="21" s="1"/>
  <c r="K6" i="21"/>
  <c r="E20" i="21" s="1"/>
  <c r="I5" i="21"/>
  <c r="C19" i="21" s="1"/>
  <c r="K11" i="21"/>
  <c r="I9" i="21"/>
  <c r="C23" i="21" s="1"/>
  <c r="K3" i="21"/>
  <c r="K9" i="20"/>
  <c r="E23" i="20" s="1"/>
  <c r="J5" i="20"/>
  <c r="D19" i="20" s="1"/>
  <c r="J11" i="20"/>
  <c r="D25" i="20" s="1"/>
  <c r="L11" i="20"/>
  <c r="F25" i="20" s="1"/>
  <c r="K5" i="20"/>
  <c r="E19" i="20" s="1"/>
  <c r="K11" i="20"/>
  <c r="E25" i="20" s="1"/>
  <c r="I11" i="20"/>
  <c r="C25" i="20" s="1"/>
  <c r="I9" i="20"/>
  <c r="C23" i="20" s="1"/>
  <c r="I5" i="20"/>
  <c r="C19" i="20" s="1"/>
  <c r="I12" i="21"/>
  <c r="C26" i="21" s="1"/>
  <c r="I11" i="21"/>
  <c r="C25" i="21" s="1"/>
  <c r="I3" i="21"/>
  <c r="O14" i="23"/>
  <c r="U32" i="23" s="1"/>
  <c r="M14" i="23"/>
  <c r="S32" i="23" s="1"/>
  <c r="T41" i="23" s="1"/>
  <c r="N25" i="23"/>
  <c r="U34" i="23" s="1"/>
  <c r="U35" i="23" s="1"/>
  <c r="U36" i="23" s="1"/>
  <c r="U37" i="23" s="1"/>
  <c r="U38" i="23" s="1"/>
  <c r="U39" i="23" s="1"/>
  <c r="U40" i="23" s="1"/>
  <c r="U41" i="23" s="1"/>
  <c r="U42" i="23" s="1"/>
  <c r="U43" i="23" s="1"/>
  <c r="U44" i="23" s="1"/>
  <c r="U45" i="23" s="1"/>
  <c r="U46" i="23" s="1"/>
  <c r="U47" i="23" s="1"/>
  <c r="F37" i="23"/>
  <c r="E37" i="23"/>
  <c r="D18" i="23"/>
  <c r="N14" i="23"/>
  <c r="T32" i="23" s="1"/>
  <c r="D19" i="23"/>
  <c r="C21" i="23"/>
  <c r="C23" i="23"/>
  <c r="C25" i="23"/>
  <c r="F26" i="23"/>
  <c r="D37" i="23"/>
  <c r="C38" i="23"/>
  <c r="E19" i="23"/>
  <c r="D21" i="23"/>
  <c r="D23" i="23"/>
  <c r="D25" i="23"/>
  <c r="D38" i="23"/>
  <c r="C39" i="23"/>
  <c r="E23" i="23"/>
  <c r="E25" i="23"/>
  <c r="E38" i="23"/>
  <c r="D39" i="23"/>
  <c r="F38" i="23"/>
  <c r="E39" i="23"/>
  <c r="L14" i="23"/>
  <c r="F39" i="23"/>
  <c r="F18" i="23"/>
  <c r="D24" i="23"/>
  <c r="E24" i="23"/>
  <c r="C18" i="21"/>
  <c r="F19" i="21"/>
  <c r="E23" i="21"/>
  <c r="F37" i="21"/>
  <c r="F25" i="21"/>
  <c r="E18" i="21"/>
  <c r="C24" i="21"/>
  <c r="F39" i="21"/>
  <c r="D37" i="21"/>
  <c r="E24" i="21"/>
  <c r="R31" i="20"/>
  <c r="O31" i="20"/>
  <c r="C37" i="20"/>
  <c r="C18" i="20"/>
  <c r="L14" i="21" l="1"/>
  <c r="R32" i="21" s="1"/>
  <c r="E37" i="21"/>
  <c r="K25" i="21"/>
  <c r="R34" i="21" s="1"/>
  <c r="R35" i="21" s="1"/>
  <c r="R36" i="21" s="1"/>
  <c r="R37" i="21" s="1"/>
  <c r="R38" i="21" s="1"/>
  <c r="R39" i="21" s="1"/>
  <c r="R40" i="21" s="1"/>
  <c r="R41" i="21" s="1"/>
  <c r="R42" i="21" s="1"/>
  <c r="R43" i="21" s="1"/>
  <c r="R44" i="21" s="1"/>
  <c r="R45" i="21" s="1"/>
  <c r="R46" i="21" s="1"/>
  <c r="R47" i="21" s="1"/>
  <c r="F38" i="21"/>
  <c r="J14" i="21"/>
  <c r="P32" i="21" s="1"/>
  <c r="D38" i="21"/>
  <c r="K14" i="21"/>
  <c r="Q32" i="21" s="1"/>
  <c r="D39" i="21"/>
  <c r="E38" i="21"/>
  <c r="E25" i="21"/>
  <c r="E39" i="21"/>
  <c r="I14" i="21"/>
  <c r="O32" i="21" s="1"/>
  <c r="C39" i="21"/>
  <c r="C38" i="21"/>
  <c r="K25" i="20"/>
  <c r="R34" i="20" s="1"/>
  <c r="R35" i="20" s="1"/>
  <c r="D37" i="20"/>
  <c r="T47" i="23"/>
  <c r="W47" i="23" s="1"/>
  <c r="T46" i="23"/>
  <c r="W46" i="23" s="1"/>
  <c r="L37" i="23"/>
  <c r="L39" i="23"/>
  <c r="F44" i="23" s="1"/>
  <c r="T43" i="23"/>
  <c r="T44" i="23"/>
  <c r="T40" i="23"/>
  <c r="L38" i="23"/>
  <c r="L18" i="23"/>
  <c r="R32" i="23"/>
  <c r="T42" i="23" s="1"/>
  <c r="L17" i="23"/>
  <c r="S41" i="23"/>
  <c r="W41" i="23"/>
  <c r="I37" i="21"/>
  <c r="E39" i="20"/>
  <c r="D39" i="20"/>
  <c r="F37" i="20"/>
  <c r="E37" i="20"/>
  <c r="C39" i="20"/>
  <c r="F39" i="20"/>
  <c r="I14" i="20"/>
  <c r="O32" i="20" s="1"/>
  <c r="D38" i="20"/>
  <c r="E38" i="20"/>
  <c r="K14" i="20"/>
  <c r="J14" i="20"/>
  <c r="C38" i="20"/>
  <c r="F38" i="20"/>
  <c r="L14" i="20"/>
  <c r="Q47" i="21" l="1"/>
  <c r="P47" i="21" s="1"/>
  <c r="Q43" i="21"/>
  <c r="P43" i="21" s="1"/>
  <c r="Q41" i="21"/>
  <c r="P41" i="21" s="1"/>
  <c r="Q46" i="21"/>
  <c r="T46" i="21" s="1"/>
  <c r="Q40" i="21"/>
  <c r="T40" i="21" s="1"/>
  <c r="I17" i="21"/>
  <c r="I39" i="21"/>
  <c r="F44" i="21" s="1"/>
  <c r="Q44" i="21"/>
  <c r="I38" i="21"/>
  <c r="I18" i="21"/>
  <c r="S47" i="23"/>
  <c r="S46" i="23"/>
  <c r="N19" i="23"/>
  <c r="C52" i="23"/>
  <c r="F57" i="23"/>
  <c r="F58" i="23"/>
  <c r="E56" i="23"/>
  <c r="C58" i="23"/>
  <c r="D50" i="23"/>
  <c r="F56" i="23"/>
  <c r="D53" i="23"/>
  <c r="E52" i="23"/>
  <c r="D56" i="23"/>
  <c r="F52" i="23"/>
  <c r="E44" i="23"/>
  <c r="C54" i="23"/>
  <c r="D55" i="23"/>
  <c r="F50" i="23"/>
  <c r="C57" i="23"/>
  <c r="D44" i="23"/>
  <c r="D51" i="23"/>
  <c r="F53" i="23"/>
  <c r="C53" i="23"/>
  <c r="C51" i="23"/>
  <c r="D52" i="23"/>
  <c r="C50" i="23"/>
  <c r="E53" i="23"/>
  <c r="C55" i="23"/>
  <c r="D58" i="23"/>
  <c r="E54" i="23"/>
  <c r="E57" i="23"/>
  <c r="C56" i="23"/>
  <c r="E58" i="23"/>
  <c r="F55" i="23"/>
  <c r="C44" i="23"/>
  <c r="F54" i="23"/>
  <c r="F51" i="23"/>
  <c r="D57" i="23"/>
  <c r="E55" i="23"/>
  <c r="E50" i="23"/>
  <c r="E51" i="23"/>
  <c r="D54" i="23"/>
  <c r="W42" i="23"/>
  <c r="S42" i="23"/>
  <c r="S43" i="23"/>
  <c r="W43" i="23"/>
  <c r="T38" i="23"/>
  <c r="T37" i="23"/>
  <c r="T36" i="23"/>
  <c r="T45" i="23"/>
  <c r="T39" i="23"/>
  <c r="S44" i="23"/>
  <c r="W44" i="23"/>
  <c r="W40" i="23"/>
  <c r="S40" i="23"/>
  <c r="Q38" i="21"/>
  <c r="Q37" i="21"/>
  <c r="Q36" i="21"/>
  <c r="Q39" i="21"/>
  <c r="Q45" i="21"/>
  <c r="Q42" i="21"/>
  <c r="I39" i="20"/>
  <c r="E54" i="20" s="1"/>
  <c r="I38" i="20"/>
  <c r="I37" i="20"/>
  <c r="P46" i="21" l="1"/>
  <c r="T47" i="21"/>
  <c r="T43" i="21"/>
  <c r="K19" i="21"/>
  <c r="E56" i="21"/>
  <c r="F51" i="21"/>
  <c r="C51" i="21"/>
  <c r="F55" i="21"/>
  <c r="F56" i="21"/>
  <c r="P40" i="21"/>
  <c r="T41" i="21"/>
  <c r="C54" i="21"/>
  <c r="D55" i="21"/>
  <c r="E52" i="21"/>
  <c r="C44" i="21"/>
  <c r="F50" i="21"/>
  <c r="D50" i="21"/>
  <c r="F54" i="21"/>
  <c r="E51" i="21"/>
  <c r="E50" i="21"/>
  <c r="F52" i="21"/>
  <c r="C50" i="21"/>
  <c r="F53" i="21"/>
  <c r="C52" i="21"/>
  <c r="C56" i="21"/>
  <c r="I56" i="21" s="1"/>
  <c r="E44" i="21"/>
  <c r="D51" i="21"/>
  <c r="E54" i="21"/>
  <c r="D57" i="21"/>
  <c r="E53" i="21"/>
  <c r="D54" i="21"/>
  <c r="D56" i="21"/>
  <c r="E57" i="21"/>
  <c r="F57" i="21"/>
  <c r="C55" i="21"/>
  <c r="P44" i="21"/>
  <c r="T44" i="21"/>
  <c r="C53" i="21"/>
  <c r="I53" i="21" s="1"/>
  <c r="C58" i="21"/>
  <c r="E58" i="21"/>
  <c r="D52" i="21"/>
  <c r="D44" i="21"/>
  <c r="D53" i="21"/>
  <c r="F58" i="21"/>
  <c r="E55" i="21"/>
  <c r="C57" i="21"/>
  <c r="D58" i="21"/>
  <c r="L50" i="23"/>
  <c r="L53" i="23"/>
  <c r="L44" i="23"/>
  <c r="L57" i="23"/>
  <c r="L56" i="23"/>
  <c r="L51" i="23"/>
  <c r="L54" i="23"/>
  <c r="L58" i="23"/>
  <c r="L55" i="23"/>
  <c r="L52" i="23"/>
  <c r="S39" i="23"/>
  <c r="W39" i="23"/>
  <c r="W45" i="23"/>
  <c r="S45" i="23"/>
  <c r="W37" i="23"/>
  <c r="S37" i="23"/>
  <c r="W36" i="23"/>
  <c r="S36" i="23"/>
  <c r="S38" i="23"/>
  <c r="W38" i="23"/>
  <c r="T45" i="21"/>
  <c r="P45" i="21"/>
  <c r="T39" i="21"/>
  <c r="P39" i="21"/>
  <c r="T36" i="21"/>
  <c r="P36" i="21"/>
  <c r="T42" i="21"/>
  <c r="P42" i="21"/>
  <c r="T37" i="21"/>
  <c r="P37" i="21"/>
  <c r="P38" i="21"/>
  <c r="T38" i="21"/>
  <c r="C44" i="20"/>
  <c r="C52" i="20"/>
  <c r="F50" i="20"/>
  <c r="D57" i="20"/>
  <c r="D55" i="20"/>
  <c r="C56" i="20"/>
  <c r="C51" i="20"/>
  <c r="F58" i="20"/>
  <c r="F53" i="20"/>
  <c r="E52" i="20"/>
  <c r="D44" i="20"/>
  <c r="E57" i="20"/>
  <c r="C50" i="20"/>
  <c r="E55" i="20"/>
  <c r="E44" i="20"/>
  <c r="F44" i="20"/>
  <c r="F51" i="20"/>
  <c r="D56" i="20"/>
  <c r="E56" i="20"/>
  <c r="D53" i="20"/>
  <c r="F56" i="20"/>
  <c r="D51" i="20"/>
  <c r="F55" i="20"/>
  <c r="F54" i="20"/>
  <c r="E53" i="20"/>
  <c r="D52" i="20"/>
  <c r="F52" i="20"/>
  <c r="E51" i="20"/>
  <c r="C57" i="20"/>
  <c r="E50" i="20"/>
  <c r="E58" i="20"/>
  <c r="C54" i="20"/>
  <c r="D54" i="20"/>
  <c r="C53" i="20"/>
  <c r="D50" i="20"/>
  <c r="F57" i="20"/>
  <c r="C58" i="20"/>
  <c r="D58" i="20"/>
  <c r="C55" i="20"/>
  <c r="R36" i="20"/>
  <c r="I52" i="21" l="1"/>
  <c r="I58" i="21"/>
  <c r="I44" i="21"/>
  <c r="I51" i="21"/>
  <c r="I54" i="21"/>
  <c r="I57" i="21"/>
  <c r="I50" i="21"/>
  <c r="I59" i="21" s="1"/>
  <c r="I61" i="21" s="1"/>
  <c r="I62" i="21" s="1"/>
  <c r="I63" i="21" s="1"/>
  <c r="I55" i="21"/>
  <c r="L59" i="23"/>
  <c r="L61" i="23" s="1"/>
  <c r="L62" i="23" s="1"/>
  <c r="L63" i="23" s="1"/>
  <c r="I58" i="20"/>
  <c r="I55" i="20"/>
  <c r="I54" i="20"/>
  <c r="I57" i="20"/>
  <c r="I51" i="20"/>
  <c r="I44" i="20"/>
  <c r="I53" i="20"/>
  <c r="I50" i="20"/>
  <c r="I52" i="20"/>
  <c r="I56" i="20"/>
  <c r="R37" i="20"/>
  <c r="P32" i="20"/>
  <c r="R32" i="20"/>
  <c r="Q32" i="20"/>
  <c r="I59" i="20" l="1"/>
  <c r="I61" i="20" s="1"/>
  <c r="I62" i="20" s="1"/>
  <c r="I63" i="20" s="1"/>
  <c r="P44" i="20"/>
  <c r="P43" i="20"/>
  <c r="P42" i="20"/>
  <c r="P37" i="20"/>
  <c r="P47" i="20"/>
  <c r="P46" i="20"/>
  <c r="P45" i="20"/>
  <c r="P38" i="20"/>
  <c r="P41" i="20"/>
  <c r="P40" i="20"/>
  <c r="Q39" i="20"/>
  <c r="P39" i="20" s="1"/>
  <c r="R38" i="20"/>
  <c r="I17" i="20"/>
  <c r="T37" i="20" l="1"/>
  <c r="P36" i="20"/>
  <c r="T36" i="20"/>
  <c r="R39" i="20"/>
  <c r="T38" i="20"/>
  <c r="I18" i="20"/>
  <c r="K19" i="20" s="1"/>
  <c r="R40" i="20" l="1"/>
  <c r="T39" i="20"/>
  <c r="R41" i="20" l="1"/>
  <c r="T40" i="20"/>
  <c r="R42" i="20" l="1"/>
  <c r="T41" i="20"/>
  <c r="R43" i="20" l="1"/>
  <c r="T42" i="20"/>
  <c r="R44" i="20" l="1"/>
  <c r="T43" i="20"/>
  <c r="R45" i="20" l="1"/>
  <c r="T44" i="20"/>
  <c r="R46" i="20" l="1"/>
  <c r="T45" i="20"/>
  <c r="R47" i="20" l="1"/>
  <c r="T47" i="20" s="1"/>
  <c r="T46" i="20"/>
</calcChain>
</file>

<file path=xl/sharedStrings.xml><?xml version="1.0" encoding="utf-8"?>
<sst xmlns="http://schemas.openxmlformats.org/spreadsheetml/2006/main" count="169" uniqueCount="59">
  <si>
    <t>DWM-NB</t>
  </si>
  <si>
    <t>p-value</t>
  </si>
  <si>
    <t>DWM-HT</t>
  </si>
  <si>
    <t>k=</t>
  </si>
  <si>
    <t>WMA</t>
  </si>
  <si>
    <t>Stagger_Drift(P1)</t>
  </si>
  <si>
    <t>SEA_Drift(P5)</t>
  </si>
  <si>
    <t>Electric(P1)</t>
  </si>
  <si>
    <t>Spam(P1)</t>
  </si>
  <si>
    <t>Sensor(P50)</t>
  </si>
  <si>
    <t>HMDD_Lite (Q)</t>
  </si>
  <si>
    <t>x2F</t>
  </si>
  <si>
    <t xml:space="preserve">Max </t>
  </si>
  <si>
    <t>Min</t>
  </si>
  <si>
    <t>CD</t>
  </si>
  <si>
    <t>q.05</t>
  </si>
  <si>
    <t>q.10</t>
  </si>
  <si>
    <t>Nemenyi</t>
  </si>
  <si>
    <t>Difference between best and worst</t>
  </si>
  <si>
    <t>Step 1</t>
  </si>
  <si>
    <t>Nemenyi test (0.05)</t>
  </si>
  <si>
    <t>Difference</t>
  </si>
  <si>
    <t>HyperPlane_gd</t>
  </si>
  <si>
    <t>SEA_gradual+sudden</t>
  </si>
  <si>
    <t>SEA_STAGGER_MIXED</t>
  </si>
  <si>
    <t>RRBFDrift</t>
  </si>
  <si>
    <t>Friedman</t>
  </si>
  <si>
    <t>n=</t>
  </si>
  <si>
    <t xml:space="preserve">generators.SEAGenerator  </t>
  </si>
  <si>
    <t xml:space="preserve">generators.STAGGERGenerator -f 3 </t>
  </si>
  <si>
    <t xml:space="preserve">generators.HyperplaneGenerator -a 2 -t 0.001 </t>
  </si>
  <si>
    <t xml:space="preserve">generators.STAGGERGenerator  </t>
  </si>
  <si>
    <t xml:space="preserve">clustering.RandomRBFGeneratorEvents -n </t>
  </si>
  <si>
    <t xml:space="preserve">electricity </t>
  </si>
  <si>
    <t xml:space="preserve">spam_data </t>
  </si>
  <si>
    <t xml:space="preserve">sensor-all-56 </t>
  </si>
  <si>
    <t>HDWM-Lite</t>
  </si>
  <si>
    <t>HDWM1</t>
  </si>
  <si>
    <t>HDWM0</t>
  </si>
  <si>
    <t>Heter No Drift Detection</t>
  </si>
  <si>
    <t>HDWM2</t>
  </si>
  <si>
    <t>HDWM3</t>
  </si>
  <si>
    <t>DWM (Drift Detection) -Reset weights only (Homo)</t>
  </si>
  <si>
    <t>HDWM (Drift Detection) -Reset weights only (Hetero)</t>
  </si>
  <si>
    <t>HDWM -  No Drift Detection (Hetero)</t>
  </si>
  <si>
    <t xml:space="preserve"> DWM - No Drift Detection (Homo)</t>
  </si>
  <si>
    <t>A- [Copy Best Learner on Drift]</t>
  </si>
  <si>
    <t>B - [Reset Learning on Drift]</t>
  </si>
  <si>
    <t>C -[Reset weights only]</t>
  </si>
  <si>
    <t>Sensor(P1)</t>
  </si>
  <si>
    <t>HDWM0 (No Drift Detection)</t>
  </si>
  <si>
    <t>DWM (Drift Detection) - Reset weights only (Homo)</t>
  </si>
  <si>
    <t xml:space="preserve"> DWM-HT - No Drift Detection (Homo)</t>
  </si>
  <si>
    <t xml:space="preserve"> DWM-NB- No Drift Detection (Homo)</t>
  </si>
  <si>
    <t>DWM-HT(P)</t>
  </si>
  <si>
    <t>HDWM(P)</t>
  </si>
  <si>
    <t>HDWM(A+P)</t>
  </si>
  <si>
    <t>DWM(P)</t>
  </si>
  <si>
    <t>DWM(A+P)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</si>
</sst>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Border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/>
    <xf numFmtId="2" fontId="0" fillId="0" borderId="1" xfId="0" applyNumberFormat="1" applyBorder="1"/>
    <xf numFmtId="0" fontId="0" fillId="0" borderId="0" xfId="0" applyFont="1" applyBorder="1" applyAlignment="1"/>
    <xf numFmtId="2" fontId="3" fillId="0" borderId="1" xfId="0" applyNumberFormat="1" applyFont="1" applyBorder="1"/>
    <xf numFmtId="2" fontId="0" fillId="0" borderId="1" xfId="0" applyNumberForma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0" fontId="1" fillId="0" borderId="1" xfId="0" applyFont="1" applyBorder="1"/>
    <xf numFmtId="2" fontId="1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2" fillId="0" borderId="3" xfId="0" applyFont="1" applyBorder="1" applyAlignment="1"/>
    <xf numFmtId="0" fontId="1" fillId="0" borderId="2" xfId="0" applyFont="1" applyBorder="1"/>
    <xf numFmtId="0" fontId="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4" fillId="0" borderId="1" xfId="0" applyNumberFormat="1" applyFont="1" applyBorder="1"/>
    <xf numFmtId="0" fontId="1" fillId="2" borderId="2" xfId="0" applyFont="1" applyFill="1" applyBorder="1"/>
    <xf numFmtId="2" fontId="0" fillId="0" borderId="1" xfId="0" applyNumberFormat="1" applyFont="1" applyBorder="1"/>
    <xf numFmtId="2" fontId="0" fillId="0" borderId="3" xfId="0" applyNumberFormat="1" applyFont="1" applyBorder="1"/>
    <xf numFmtId="0" fontId="0" fillId="0" borderId="2" xfId="0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2" fontId="1" fillId="0" borderId="0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Border="1"/>
    <xf numFmtId="0" fontId="2" fillId="0" borderId="0" xfId="0" applyFont="1" applyBorder="1"/>
    <xf numFmtId="164" fontId="1" fillId="0" borderId="0" xfId="0" applyNumberFormat="1" applyFont="1" applyBorder="1"/>
    <xf numFmtId="0" fontId="1" fillId="0" borderId="0" xfId="0" applyFont="1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Font="1" applyBorder="1"/>
    <xf numFmtId="164" fontId="0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Font="1" applyBorder="1"/>
    <xf numFmtId="164" fontId="0" fillId="0" borderId="1" xfId="0" applyNumberFormat="1" applyBorder="1"/>
    <xf numFmtId="2" fontId="1" fillId="0" borderId="1" xfId="0" applyNumberFormat="1" applyFont="1" applyBorder="1"/>
    <xf numFmtId="0" fontId="6" fillId="0" borderId="0" xfId="0" applyFont="1"/>
    <xf numFmtId="165" fontId="7" fillId="0" borderId="0" xfId="0" applyNumberFormat="1" applyFont="1"/>
    <xf numFmtId="0" fontId="8" fillId="3" borderId="1" xfId="0" applyFont="1" applyFill="1" applyBorder="1"/>
    <xf numFmtId="2" fontId="8" fillId="3" borderId="1" xfId="0" applyNumberFormat="1" applyFont="1" applyFill="1" applyBorder="1"/>
    <xf numFmtId="0" fontId="0" fillId="0" borderId="0" xfId="0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2" fontId="9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2" fontId="9" fillId="0" borderId="0" xfId="0" applyNumberFormat="1" applyFont="1" applyBorder="1" applyAlignment="1">
      <alignment horizontal="left"/>
    </xf>
    <xf numFmtId="0" fontId="1" fillId="0" borderId="4" xfId="0" applyFont="1" applyBorder="1"/>
    <xf numFmtId="0" fontId="1" fillId="0" borderId="3" xfId="0" applyFont="1" applyBorder="1"/>
    <xf numFmtId="0" fontId="0" fillId="0" borderId="3" xfId="0" applyFont="1" applyBorder="1"/>
    <xf numFmtId="0" fontId="0" fillId="0" borderId="4" xfId="0" applyFont="1" applyBorder="1"/>
    <xf numFmtId="0" fontId="1" fillId="2" borderId="4" xfId="0" applyFont="1" applyFill="1" applyBorder="1"/>
    <xf numFmtId="2" fontId="4" fillId="0" borderId="3" xfId="0" applyNumberFormat="1" applyFont="1" applyBorder="1"/>
    <xf numFmtId="0" fontId="5" fillId="0" borderId="3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/>
    <xf numFmtId="0" fontId="9" fillId="2" borderId="2" xfId="0" applyFont="1" applyFill="1" applyBorder="1"/>
    <xf numFmtId="0" fontId="0" fillId="0" borderId="5" xfId="0" applyFont="1" applyFill="1" applyBorder="1" applyAlignment="1">
      <alignment horizontal="center"/>
    </xf>
    <xf numFmtId="0" fontId="10" fillId="0" borderId="0" xfId="0" applyFont="1" applyBorder="1" applyAlignment="1">
      <alignment horizontal="center" wrapText="1"/>
    </xf>
    <xf numFmtId="0" fontId="0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55993000874853E-2"/>
          <c:y val="3.4053074707522051E-2"/>
          <c:w val="0.84078903470399535"/>
          <c:h val="0.5639651886545075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70C0"/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D0FF-465D-AE9C-2EFB4157857A}"/>
              </c:ext>
            </c:extLst>
          </c:dPt>
          <c:dLbls>
            <c:numFmt formatCode="#,##0.00;;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Heterogenity!$P$36:$P$47</c15:sqref>
                  </c15:fullRef>
                </c:ext>
              </c:extLst>
              <c:f>(Heterogenity!$P$37:$P$41,Heterogenity!$P$47)</c:f>
              <c:strCache>
                <c:ptCount val="6"/>
                <c:pt idx="0">
                  <c:v>DWM(P) - HDWM(A+P)</c:v>
                </c:pt>
                <c:pt idx="1">
                  <c:v>DWM(P) - HDWM(A+P)</c:v>
                </c:pt>
                <c:pt idx="2">
                  <c:v>HDWM(P) - DWM(P)</c:v>
                </c:pt>
                <c:pt idx="3">
                  <c:v>HDWM(P) - HDWM(A+P)</c:v>
                </c:pt>
                <c:pt idx="4">
                  <c:v>HDWM(P) - HDWM(A+P)</c:v>
                </c:pt>
                <c:pt idx="5">
                  <c:v>HDWM(A+P) - HDWM(A+P)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Heterogenity!$Q$36:$Q$47</c15:sqref>
                  </c15:fullRef>
                </c:ext>
              </c:extLst>
              <c:f>(Heterogenity!$Q$37:$Q$41,Heterogenity!$Q$47)</c:f>
              <c:numCache>
                <c:formatCode>0.00</c:formatCode>
                <c:ptCount val="6"/>
                <c:pt idx="0">
                  <c:v>0.22222222222222232</c:v>
                </c:pt>
                <c:pt idx="1">
                  <c:v>5.5555555555555358E-2</c:v>
                </c:pt>
                <c:pt idx="2">
                  <c:v>0.27777777777777768</c:v>
                </c:pt>
                <c:pt idx="3">
                  <c:v>0.5</c:v>
                </c:pt>
                <c:pt idx="4">
                  <c:v>0.33333333333333304</c:v>
                </c:pt>
                <c:pt idx="5">
                  <c:v>0.16666666666666696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Heterogenity!$Q$43</c15:sqref>
                  <c15:spPr xmlns:c15="http://schemas.microsoft.com/office/drawing/2012/chart">
                    <a:solidFill>
                      <a:srgbClr val="00B050"/>
                    </a:solidFill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D0FF-465D-AE9C-2EFB41578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81945728"/>
        <c:axId val="81947264"/>
      </c:barChart>
      <c:lineChart>
        <c:grouping val="standard"/>
        <c:varyColors val="0"/>
        <c:ser>
          <c:idx val="0"/>
          <c:order val="1"/>
          <c:tx>
            <c:strRef>
              <c:f>Heterogenity!$J$25</c:f>
              <c:strCache>
                <c:ptCount val="1"/>
                <c:pt idx="0">
                  <c:v>CD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555242921081415"/>
                  <c:y val="5.39286154897995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900"/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0FF-465D-AE9C-2EFB4157857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0FF-465D-AE9C-2EFB4157857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0FF-465D-AE9C-2EFB4157857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0FF-465D-AE9C-2EFB4157857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0FF-465D-AE9C-2EFB4157857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0FF-465D-AE9C-2EFB415785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6"/>
              <c:pt idx="0">
                <c:v>DWM(P) - HDWM(A+P)</c:v>
              </c:pt>
              <c:pt idx="1">
                <c:v>DWM(P) - HDWM(A+P)</c:v>
              </c:pt>
              <c:pt idx="2">
                <c:v>HDWM(P) - DWM(P)</c:v>
              </c:pt>
              <c:pt idx="3">
                <c:v>HDWM(P) - HDWM(A+P)</c:v>
              </c:pt>
              <c:pt idx="4">
                <c:v>HDWM(P) - HDWM(A+P)</c:v>
              </c:pt>
              <c:pt idx="5">
                <c:v>HDWM(A+P) - HDWM(A+P)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Heterogenity!$R$34:$R$45</c15:sqref>
                  </c15:fullRef>
                </c:ext>
              </c:extLst>
              <c:f>(Heterogenity!$R$35:$R$39,Heterogenity!$R$45)</c:f>
              <c:numCache>
                <c:formatCode>0.000</c:formatCode>
                <c:ptCount val="6"/>
                <c:pt idx="0">
                  <c:v>1.5634436113675243</c:v>
                </c:pt>
                <c:pt idx="1">
                  <c:v>1.5634436113675243</c:v>
                </c:pt>
                <c:pt idx="2">
                  <c:v>1.5634436113675243</c:v>
                </c:pt>
                <c:pt idx="3">
                  <c:v>1.5634436113675243</c:v>
                </c:pt>
                <c:pt idx="4">
                  <c:v>1.5634436113675243</c:v>
                </c:pt>
                <c:pt idx="5">
                  <c:v>1.5634436113675243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Heterogenity!$R$34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9-D0FF-465D-AE9C-2EFB4157857A}"/>
                      </c:ext>
                    </c:extLst>
                  </c15:dLbl>
                </c15:categoryFilterException>
                <c15:categoryFilterException>
                  <c15:sqref>Heterogenity!$R$40</c15:sqref>
                  <c15:dLbl>
                    <c:idx val="4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F-D0FF-465D-AE9C-2EFB4157857A}"/>
                      </c:ext>
                    </c:extLst>
                  </c15:dLbl>
                </c15:categoryFilterException>
                <c15:categoryFilterException>
                  <c15:sqref>Heterogenity!$R$41</c15:sqref>
                  <c15:dLbl>
                    <c:idx val="4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0-D0FF-465D-AE9C-2EFB4157857A}"/>
                      </c:ext>
                    </c:extLst>
                  </c15:dLbl>
                </c15:categoryFilterException>
                <c15:categoryFilterException>
                  <c15:sqref>Heterogenity!$R$42</c15:sqref>
                  <c15:dLbl>
                    <c:idx val="4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1-D0FF-465D-AE9C-2EFB4157857A}"/>
                      </c:ext>
                    </c:extLst>
                  </c15:dLbl>
                </c15:categoryFilterException>
                <c15:categoryFilterException>
                  <c15:sqref>Heterogenity!$R$43</c15:sqref>
                  <c15:dLbl>
                    <c:idx val="4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2-D0FF-465D-AE9C-2EFB4157857A}"/>
                      </c:ext>
                    </c:extLst>
                  </c15:dLbl>
                </c15:categoryFilterException>
                <c15:categoryFilterException>
                  <c15:sqref>Heterogenity!$R$44</c15:sqref>
                  <c15:dLbl>
                    <c:idx val="4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3-D0FF-465D-AE9C-2EFB4157857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5-D0FF-465D-AE9C-2EFB41578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45728"/>
        <c:axId val="81947264"/>
      </c:lineChart>
      <c:catAx>
        <c:axId val="8194572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 sz="1100"/>
            </a:pPr>
            <a:endParaRPr lang="en-US"/>
          </a:p>
        </c:txPr>
        <c:crossAx val="81947264"/>
        <c:crosses val="autoZero"/>
        <c:auto val="1"/>
        <c:lblAlgn val="ctr"/>
        <c:lblOffset val="100"/>
        <c:noMultiLvlLbl val="0"/>
      </c:catAx>
      <c:valAx>
        <c:axId val="81947264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crossAx val="819457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55993000874853E-2"/>
          <c:y val="3.4053074707522051E-2"/>
          <c:w val="0.84078903470399535"/>
          <c:h val="0.5639651886545075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70C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1FD5-48CD-99B7-4BCDB89FFD81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1FD5-48CD-99B7-4BCDB89FFD81}"/>
              </c:ext>
            </c:extLst>
          </c:dPt>
          <c:dLbls>
            <c:numFmt formatCode="#,##0.00;;;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HDWM!$P$36:$P$47</c:f>
              <c:strCache>
                <c:ptCount val="11"/>
                <c:pt idx="0">
                  <c:v>DWM(P) - DWM-HT(P)</c:v>
                </c:pt>
                <c:pt idx="2">
                  <c:v>DWM(P) - HDWM(A+P)</c:v>
                </c:pt>
                <c:pt idx="6">
                  <c:v>WMA - DWM(P)</c:v>
                </c:pt>
                <c:pt idx="7">
                  <c:v>WMA - DWM-HT(P)</c:v>
                </c:pt>
                <c:pt idx="8">
                  <c:v>WMA - HDWM(A+P)</c:v>
                </c:pt>
                <c:pt idx="10">
                  <c:v>HDWM(A+P) - DWM-HT(P)</c:v>
                </c:pt>
              </c:strCache>
            </c:strRef>
          </c:cat>
          <c:val>
            <c:numRef>
              <c:f>HDWM!$Q$36:$Q$47</c:f>
              <c:numCache>
                <c:formatCode>0.00</c:formatCode>
                <c:ptCount val="12"/>
                <c:pt idx="0">
                  <c:v>0.33333333333333348</c:v>
                </c:pt>
                <c:pt idx="1">
                  <c:v>0</c:v>
                </c:pt>
                <c:pt idx="2">
                  <c:v>0.11111111111111116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0.66666666666666652</c:v>
                </c:pt>
                <c:pt idx="7">
                  <c:v>1</c:v>
                </c:pt>
                <c:pt idx="8">
                  <c:v>0.77777777777777768</c:v>
                </c:pt>
                <c:pt idx="9">
                  <c:v>0</c:v>
                </c:pt>
                <c:pt idx="10">
                  <c:v>0.22222222222222232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D5-48CD-99B7-4BCDB89FF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81945728"/>
        <c:axId val="81947264"/>
      </c:barChart>
      <c:lineChart>
        <c:grouping val="standard"/>
        <c:varyColors val="0"/>
        <c:ser>
          <c:idx val="0"/>
          <c:order val="1"/>
          <c:tx>
            <c:strRef>
              <c:f>HDWM!$J$25</c:f>
              <c:strCache>
                <c:ptCount val="1"/>
                <c:pt idx="0">
                  <c:v>CD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D5-48CD-99B7-4BCDB89FFD81}"/>
                </c:ext>
              </c:extLst>
            </c:dLbl>
            <c:dLbl>
              <c:idx val="1"/>
              <c:layout>
                <c:manualLayout>
                  <c:x val="-9.4230759718275825E-2"/>
                  <c:y val="-0.122048557814230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vertOverflow="overflow" horzOverflow="overflow" wrap="square" lIns="38100" tIns="19050" rIns="38100" bIns="19050" anchor="t" anchorCtr="0">
                  <a:spAutoFit/>
                </a:bodyPr>
                <a:lstStyle/>
                <a:p>
                  <a:pPr>
                    <a:defRPr sz="1600" b="1"/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D5-48CD-99B7-4BCDB89FFD8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FD5-48CD-99B7-4BCDB89FFD8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FD5-48CD-99B7-4BCDB89FFD8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FD5-48CD-99B7-4BCDB89FFD8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FD5-48CD-99B7-4BCDB89FFD8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FD5-48CD-99B7-4BCDB89FFD8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FD5-48CD-99B7-4BCDB89FFD8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FD5-48CD-99B7-4BCDB89FFD8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FD5-48CD-99B7-4BCDB89FFD8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FD5-48CD-99B7-4BCDB89FFD8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FD5-48CD-99B7-4BCDB89FFD8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HDWM!$R$34:$R$45</c:f>
              <c:numCache>
                <c:formatCode>0.000</c:formatCode>
                <c:ptCount val="12"/>
                <c:pt idx="0">
                  <c:v>1.5634436113675243</c:v>
                </c:pt>
                <c:pt idx="1">
                  <c:v>1.5634436113675243</c:v>
                </c:pt>
                <c:pt idx="2">
                  <c:v>1.5634436113675243</c:v>
                </c:pt>
                <c:pt idx="3">
                  <c:v>1.5634436113675243</c:v>
                </c:pt>
                <c:pt idx="4">
                  <c:v>1.5634436113675243</c:v>
                </c:pt>
                <c:pt idx="5">
                  <c:v>1.5634436113675243</c:v>
                </c:pt>
                <c:pt idx="6">
                  <c:v>1.5634436113675243</c:v>
                </c:pt>
                <c:pt idx="7">
                  <c:v>1.5634436113675243</c:v>
                </c:pt>
                <c:pt idx="8">
                  <c:v>1.5634436113675243</c:v>
                </c:pt>
                <c:pt idx="9">
                  <c:v>1.5634436113675243</c:v>
                </c:pt>
                <c:pt idx="10">
                  <c:v>1.5634436113675243</c:v>
                </c:pt>
                <c:pt idx="11">
                  <c:v>1.5634436113675243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FD5-48CD-99B7-4BCDB89FF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45728"/>
        <c:axId val="81947264"/>
      </c:lineChart>
      <c:catAx>
        <c:axId val="8194572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81947264"/>
        <c:crosses val="autoZero"/>
        <c:auto val="1"/>
        <c:lblAlgn val="ctr"/>
        <c:lblOffset val="100"/>
        <c:noMultiLvlLbl val="0"/>
      </c:catAx>
      <c:valAx>
        <c:axId val="8194726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819457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55993000874853E-2"/>
          <c:y val="3.4053074707522051E-2"/>
          <c:w val="0.84078903470399535"/>
          <c:h val="0.5639651886545075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70C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FE89-46C9-BC4B-BC5BE6029A9F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FE89-46C9-BC4B-BC5BE6029A9F}"/>
              </c:ext>
            </c:extLst>
          </c:dPt>
          <c:dLbls>
            <c:numFmt formatCode="#,##0.00;;;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HDWM_internal!$S$36:$S$47</c:f>
              <c:strCache>
                <c:ptCount val="10"/>
                <c:pt idx="3">
                  <c:v>HDWM1 - HDWM0</c:v>
                </c:pt>
                <c:pt idx="5">
                  <c:v>HDWM1 - HDWM3</c:v>
                </c:pt>
                <c:pt idx="6">
                  <c:v>HDWM2 - HDWM0</c:v>
                </c:pt>
                <c:pt idx="7">
                  <c:v>HDWM2 - HDWM1</c:v>
                </c:pt>
                <c:pt idx="8">
                  <c:v>HDWM2 - HDWM3</c:v>
                </c:pt>
                <c:pt idx="9">
                  <c:v>HDWM3 - HDWM0</c:v>
                </c:pt>
              </c:strCache>
            </c:strRef>
          </c:cat>
          <c:val>
            <c:numRef>
              <c:f>HDWM_internal!$T$36:$T$47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0.22222222222222188</c:v>
                </c:pt>
                <c:pt idx="4">
                  <c:v>0</c:v>
                </c:pt>
                <c:pt idx="5">
                  <c:v>0.11111111111111072</c:v>
                </c:pt>
                <c:pt idx="6">
                  <c:v>0.33333333333333304</c:v>
                </c:pt>
                <c:pt idx="7">
                  <c:v>0.11111111111111116</c:v>
                </c:pt>
                <c:pt idx="8">
                  <c:v>0.22222222222222188</c:v>
                </c:pt>
                <c:pt idx="9">
                  <c:v>0.11111111111111116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9-46C9-BC4B-BC5BE6029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81945728"/>
        <c:axId val="81947264"/>
      </c:barChart>
      <c:lineChart>
        <c:grouping val="standard"/>
        <c:varyColors val="0"/>
        <c:ser>
          <c:idx val="0"/>
          <c:order val="1"/>
          <c:tx>
            <c:strRef>
              <c:f>HDWM_internal!$M$25</c:f>
              <c:strCache>
                <c:ptCount val="1"/>
                <c:pt idx="0">
                  <c:v>CD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89-46C9-BC4B-BC5BE6029A9F}"/>
                </c:ext>
              </c:extLst>
            </c:dLbl>
            <c:dLbl>
              <c:idx val="1"/>
              <c:layout>
                <c:manualLayout>
                  <c:x val="-9.4230759718275825E-2"/>
                  <c:y val="-0.122048557814230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vertOverflow="overflow" horzOverflow="overflow" wrap="square" lIns="38100" tIns="19050" rIns="38100" bIns="19050" anchor="t" anchorCtr="0">
                  <a:spAutoFit/>
                </a:bodyPr>
                <a:lstStyle/>
                <a:p>
                  <a:pPr>
                    <a:defRPr sz="1600" b="1"/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E89-46C9-BC4B-BC5BE6029A9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E89-46C9-BC4B-BC5BE6029A9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E89-46C9-BC4B-BC5BE6029A9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E89-46C9-BC4B-BC5BE6029A9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E89-46C9-BC4B-BC5BE6029A9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E89-46C9-BC4B-BC5BE6029A9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E89-46C9-BC4B-BC5BE6029A9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E89-46C9-BC4B-BC5BE6029A9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E89-46C9-BC4B-BC5BE6029A9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E89-46C9-BC4B-BC5BE6029A9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E89-46C9-BC4B-BC5BE6029A9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HDWM_internal!$U$34:$U$45</c:f>
              <c:numCache>
                <c:formatCode>0.000</c:formatCode>
                <c:ptCount val="12"/>
                <c:pt idx="0">
                  <c:v>1.5634436113675243</c:v>
                </c:pt>
                <c:pt idx="1">
                  <c:v>1.5634436113675243</c:v>
                </c:pt>
                <c:pt idx="2">
                  <c:v>1.5634436113675243</c:v>
                </c:pt>
                <c:pt idx="3">
                  <c:v>1.5634436113675243</c:v>
                </c:pt>
                <c:pt idx="4">
                  <c:v>1.5634436113675243</c:v>
                </c:pt>
                <c:pt idx="5">
                  <c:v>1.5634436113675243</c:v>
                </c:pt>
                <c:pt idx="6">
                  <c:v>1.5634436113675243</c:v>
                </c:pt>
                <c:pt idx="7">
                  <c:v>1.5634436113675243</c:v>
                </c:pt>
                <c:pt idx="8">
                  <c:v>1.5634436113675243</c:v>
                </c:pt>
                <c:pt idx="9">
                  <c:v>1.5634436113675243</c:v>
                </c:pt>
                <c:pt idx="10">
                  <c:v>1.5634436113675243</c:v>
                </c:pt>
                <c:pt idx="11">
                  <c:v>1.5634436113675243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E89-46C9-BC4B-BC5BE6029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45728"/>
        <c:axId val="81947264"/>
      </c:lineChart>
      <c:catAx>
        <c:axId val="8194572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81947264"/>
        <c:crosses val="autoZero"/>
        <c:auto val="1"/>
        <c:lblAlgn val="ctr"/>
        <c:lblOffset val="100"/>
        <c:noMultiLvlLbl val="0"/>
      </c:catAx>
      <c:valAx>
        <c:axId val="8194726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819457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816428</xdr:colOff>
      <xdr:row>42</xdr:row>
      <xdr:rowOff>149678</xdr:rowOff>
    </xdr:from>
    <xdr:to>
      <xdr:col>7</xdr:col>
      <xdr:colOff>1360715</xdr:colOff>
      <xdr:row>44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56B2BF-588D-4F65-BA4F-0CC380AB9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5428" y="8150678"/>
          <a:ext cx="544287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48</xdr:row>
      <xdr:rowOff>0</xdr:rowOff>
    </xdr:from>
    <xdr:to>
      <xdr:col>1</xdr:col>
      <xdr:colOff>585864</xdr:colOff>
      <xdr:row>49</xdr:row>
      <xdr:rowOff>149679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10415F0-27E1-49F1-8753-1ABC02FAF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" y="9144000"/>
          <a:ext cx="585864" cy="340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1292679</xdr:colOff>
      <xdr:row>1</xdr:row>
      <xdr:rowOff>721178</xdr:rowOff>
    </xdr:from>
    <xdr:to>
      <xdr:col>22</xdr:col>
      <xdr:colOff>870859</xdr:colOff>
      <xdr:row>21</xdr:row>
      <xdr:rowOff>163285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0B52D5-91CB-4FBA-852D-6BC57648C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816428</xdr:colOff>
      <xdr:row>42</xdr:row>
      <xdr:rowOff>149678</xdr:rowOff>
    </xdr:from>
    <xdr:to>
      <xdr:col>7</xdr:col>
      <xdr:colOff>1360715</xdr:colOff>
      <xdr:row>44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D585FA-0158-45D3-A0EE-CB56B78C7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6103" y="8255453"/>
          <a:ext cx="544287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48</xdr:row>
      <xdr:rowOff>0</xdr:rowOff>
    </xdr:from>
    <xdr:to>
      <xdr:col>1</xdr:col>
      <xdr:colOff>585864</xdr:colOff>
      <xdr:row>49</xdr:row>
      <xdr:rowOff>149679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924B61-BECB-4753-A84F-A7CD68498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48775"/>
          <a:ext cx="585864" cy="340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408215</xdr:colOff>
      <xdr:row>6</xdr:row>
      <xdr:rowOff>68037</xdr:rowOff>
    </xdr:from>
    <xdr:to>
      <xdr:col>31</xdr:col>
      <xdr:colOff>598715</xdr:colOff>
      <xdr:row>27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5DF25D-6DA4-4CA3-ACAA-3AA6221BB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816428</xdr:colOff>
      <xdr:row>42</xdr:row>
      <xdr:rowOff>149678</xdr:rowOff>
    </xdr:from>
    <xdr:to>
      <xdr:col>10</xdr:col>
      <xdr:colOff>1360715</xdr:colOff>
      <xdr:row>44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84ED30-54E4-40E1-AEAC-53BA2F5CD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6103" y="8255453"/>
          <a:ext cx="544287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48</xdr:row>
      <xdr:rowOff>0</xdr:rowOff>
    </xdr:from>
    <xdr:to>
      <xdr:col>1</xdr:col>
      <xdr:colOff>585864</xdr:colOff>
      <xdr:row>49</xdr:row>
      <xdr:rowOff>149679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40CEA3-1919-413B-B9AC-378665D85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48775"/>
          <a:ext cx="585864" cy="340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381000</xdr:colOff>
      <xdr:row>34</xdr:row>
      <xdr:rowOff>0</xdr:rowOff>
    </xdr:from>
    <xdr:to>
      <xdr:col>9</xdr:col>
      <xdr:colOff>653142</xdr:colOff>
      <xdr:row>52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A5989C-3E8E-4B0C-B9EF-34E5A498E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E1C31-69A6-4D19-9989-4321ECD0CD08}">
  <dimension ref="A1:X63"/>
  <sheetViews>
    <sheetView showZeros="0" tabSelected="1" zoomScale="70" zoomScaleNormal="70" workbookViewId="0">
      <selection activeCell="N25" sqref="N25"/>
    </sheetView>
  </sheetViews>
  <sheetFormatPr defaultRowHeight="15" x14ac:dyDescent="0.25"/>
  <cols>
    <col min="2" max="2" width="24.42578125" bestFit="1" customWidth="1"/>
    <col min="3" max="3" width="14.85546875" bestFit="1" customWidth="1"/>
    <col min="4" max="4" width="16.7109375" bestFit="1" customWidth="1"/>
    <col min="5" max="5" width="20" customWidth="1"/>
    <col min="6" max="6" width="18.5703125" bestFit="1" customWidth="1"/>
    <col min="7" max="7" width="32" customWidth="1"/>
    <col min="8" max="8" width="34.42578125" bestFit="1" customWidth="1"/>
    <col min="9" max="9" width="15.7109375" bestFit="1" customWidth="1"/>
    <col min="10" max="10" width="16.42578125" bestFit="1" customWidth="1"/>
    <col min="11" max="11" width="10.28515625" bestFit="1" customWidth="1"/>
    <col min="12" max="12" width="10.28515625" customWidth="1"/>
    <col min="15" max="15" width="24.5703125" bestFit="1" customWidth="1"/>
    <col min="16" max="16" width="23.140625" bestFit="1" customWidth="1"/>
    <col min="17" max="17" width="11.42578125" bestFit="1" customWidth="1"/>
    <col min="23" max="23" width="46" bestFit="1" customWidth="1"/>
  </cols>
  <sheetData>
    <row r="1" spans="1:20" x14ac:dyDescent="0.25">
      <c r="A1" s="7"/>
      <c r="B1" s="7"/>
      <c r="C1" s="7"/>
      <c r="D1" s="7"/>
      <c r="E1" s="7"/>
    </row>
    <row r="2" spans="1:20" ht="60" x14ac:dyDescent="0.25">
      <c r="A2" s="7"/>
      <c r="B2" s="7"/>
      <c r="C2" s="58" t="s">
        <v>45</v>
      </c>
      <c r="D2" s="58" t="s">
        <v>51</v>
      </c>
      <c r="E2" s="58" t="s">
        <v>44</v>
      </c>
      <c r="F2" s="58" t="s">
        <v>43</v>
      </c>
      <c r="G2" s="58"/>
      <c r="H2" s="81"/>
      <c r="I2" s="81"/>
      <c r="J2" s="81"/>
      <c r="K2" s="81"/>
      <c r="L2" s="81"/>
      <c r="M2" s="81"/>
    </row>
    <row r="3" spans="1:20" x14ac:dyDescent="0.25">
      <c r="A3" s="7"/>
      <c r="B3" s="27"/>
      <c r="C3" s="28" t="str">
        <f>Sheet2!C177</f>
        <v>DWM(P)</v>
      </c>
      <c r="D3" s="28" t="str">
        <f>Sheet2!E177</f>
        <v>DWM(A+P)</v>
      </c>
      <c r="E3" s="28" t="str">
        <f>Sheet2!F177</f>
        <v>HDWM(P)</v>
      </c>
      <c r="F3" s="80" t="str">
        <f>Sheet2!I177</f>
        <v>HDWM(A+P)</v>
      </c>
      <c r="G3" s="59"/>
      <c r="H3" s="59"/>
      <c r="I3" s="20" t="str">
        <f>C3</f>
        <v>DWM(P)</v>
      </c>
      <c r="J3" s="38" t="str">
        <f t="shared" ref="J3:L3" si="0">D3</f>
        <v>DWM(A+P)</v>
      </c>
      <c r="K3" s="38" t="str">
        <f t="shared" si="0"/>
        <v>HDWM(P)</v>
      </c>
      <c r="L3" s="38" t="str">
        <f t="shared" si="0"/>
        <v>HDWM(A+P)</v>
      </c>
      <c r="M3" s="14"/>
      <c r="Q3" s="10" t="s">
        <v>17</v>
      </c>
    </row>
    <row r="4" spans="1:20" x14ac:dyDescent="0.25">
      <c r="A4" s="7"/>
      <c r="B4" s="75" t="s">
        <v>6</v>
      </c>
      <c r="C4" s="28">
        <f>Sheet2!C178</f>
        <v>84.745999999999995</v>
      </c>
      <c r="D4" s="28">
        <f>Sheet2!E178</f>
        <v>84.745999999999995</v>
      </c>
      <c r="E4" s="28">
        <f>Sheet2!F178</f>
        <v>84.766000000000005</v>
      </c>
      <c r="F4" s="80">
        <f>Sheet2!I178</f>
        <v>84.766000000000005</v>
      </c>
      <c r="G4" s="62"/>
      <c r="H4" s="7"/>
      <c r="I4" s="33">
        <f>_xlfn.RANK.AVG(C4,$C4:$F4,0)</f>
        <v>3.5</v>
      </c>
      <c r="J4" s="12">
        <f t="shared" ref="J4:L4" si="1">_xlfn.RANK.AVG(D4,$C4:$F4,0)</f>
        <v>3.5</v>
      </c>
      <c r="K4" s="12">
        <f t="shared" si="1"/>
        <v>1.5</v>
      </c>
      <c r="L4" s="12">
        <f t="shared" si="1"/>
        <v>1.5</v>
      </c>
      <c r="M4" s="39"/>
      <c r="Q4" s="6"/>
      <c r="R4" s="6">
        <v>4</v>
      </c>
      <c r="S4" s="6">
        <v>5</v>
      </c>
      <c r="T4" s="6">
        <v>6</v>
      </c>
    </row>
    <row r="5" spans="1:20" x14ac:dyDescent="0.25">
      <c r="A5" s="7"/>
      <c r="B5" s="75" t="s">
        <v>5</v>
      </c>
      <c r="C5" s="28">
        <f>Sheet2!C179</f>
        <v>81.816999999999993</v>
      </c>
      <c r="D5" s="28">
        <f>Sheet2!E179</f>
        <v>79.55</v>
      </c>
      <c r="E5" s="28">
        <f>Sheet2!F179</f>
        <v>82.025000000000006</v>
      </c>
      <c r="F5" s="80">
        <f>Sheet2!I179</f>
        <v>79.141999999999996</v>
      </c>
      <c r="G5" s="62"/>
      <c r="H5" s="7"/>
      <c r="I5" s="33">
        <f t="shared" ref="I5:I12" si="2">_xlfn.RANK.AVG(C5,$C5:$F5,0)</f>
        <v>2</v>
      </c>
      <c r="J5" s="12">
        <f t="shared" ref="J5:J12" si="3">_xlfn.RANK.AVG(D5,$C5:$F5,0)</f>
        <v>3</v>
      </c>
      <c r="K5" s="12">
        <f t="shared" ref="K5:K12" si="4">_xlfn.RANK.AVG(E5,$C5:$F5,0)</f>
        <v>1</v>
      </c>
      <c r="L5" s="12">
        <f t="shared" ref="L5:L12" si="5">_xlfn.RANK.AVG(F5,$C5:$F5,0)</f>
        <v>4</v>
      </c>
      <c r="M5" s="39"/>
      <c r="Q5" s="6" t="s">
        <v>15</v>
      </c>
      <c r="R5" s="6">
        <v>2.569</v>
      </c>
      <c r="S5" s="6">
        <v>2.7280000000000002</v>
      </c>
      <c r="T5" s="6">
        <v>2.85</v>
      </c>
    </row>
    <row r="6" spans="1:20" x14ac:dyDescent="0.25">
      <c r="A6" s="7"/>
      <c r="B6" s="76" t="s">
        <v>22</v>
      </c>
      <c r="C6" s="28">
        <f>Sheet2!C180</f>
        <v>82.635999999999996</v>
      </c>
      <c r="D6" s="28">
        <f>Sheet2!E180</f>
        <v>82.635999999999996</v>
      </c>
      <c r="E6" s="28">
        <f>Sheet2!F180</f>
        <v>82.584999999999994</v>
      </c>
      <c r="F6" s="80">
        <f>Sheet2!I180</f>
        <v>82.584999999999994</v>
      </c>
      <c r="G6" s="62"/>
      <c r="H6" s="7"/>
      <c r="I6" s="33">
        <f t="shared" si="2"/>
        <v>1.5</v>
      </c>
      <c r="J6" s="12">
        <f t="shared" si="3"/>
        <v>1.5</v>
      </c>
      <c r="K6" s="12">
        <f t="shared" si="4"/>
        <v>3.5</v>
      </c>
      <c r="L6" s="12">
        <f t="shared" si="5"/>
        <v>3.5</v>
      </c>
      <c r="M6" s="39"/>
      <c r="Q6" s="6" t="s">
        <v>16</v>
      </c>
      <c r="R6" s="6">
        <v>2.2909999999999999</v>
      </c>
      <c r="S6" s="6">
        <v>2.4590000000000001</v>
      </c>
      <c r="T6" s="6">
        <v>2.589</v>
      </c>
    </row>
    <row r="7" spans="1:20" x14ac:dyDescent="0.25">
      <c r="A7" s="7"/>
      <c r="B7" s="76" t="s">
        <v>23</v>
      </c>
      <c r="C7" s="28">
        <f>Sheet2!C181</f>
        <v>85.453999999999994</v>
      </c>
      <c r="D7" s="28">
        <f>Sheet2!E181</f>
        <v>85.394999999999996</v>
      </c>
      <c r="E7" s="28">
        <f>Sheet2!F181</f>
        <v>85.48</v>
      </c>
      <c r="F7" s="80">
        <f>Sheet2!I181</f>
        <v>85.430999999999997</v>
      </c>
      <c r="G7" s="62"/>
      <c r="H7" s="7"/>
      <c r="I7" s="33">
        <f t="shared" si="2"/>
        <v>2</v>
      </c>
      <c r="J7" s="12">
        <f t="shared" si="3"/>
        <v>4</v>
      </c>
      <c r="K7" s="12">
        <f t="shared" si="4"/>
        <v>1</v>
      </c>
      <c r="L7" s="12">
        <f t="shared" si="5"/>
        <v>3</v>
      </c>
      <c r="M7" s="39"/>
    </row>
    <row r="8" spans="1:20" x14ac:dyDescent="0.25">
      <c r="A8" s="7"/>
      <c r="B8" s="76" t="s">
        <v>24</v>
      </c>
      <c r="C8" s="28">
        <f>Sheet2!C182</f>
        <v>92.061999999999998</v>
      </c>
      <c r="D8" s="28">
        <f>Sheet2!E182</f>
        <v>92.412999999999997</v>
      </c>
      <c r="E8" s="28">
        <f>Sheet2!F182</f>
        <v>92.061000000000007</v>
      </c>
      <c r="F8" s="80">
        <f>Sheet2!I182</f>
        <v>92.76</v>
      </c>
      <c r="G8" s="62"/>
      <c r="H8" s="7"/>
      <c r="I8" s="33">
        <f t="shared" si="2"/>
        <v>3</v>
      </c>
      <c r="J8" s="12">
        <f t="shared" si="3"/>
        <v>2</v>
      </c>
      <c r="K8" s="12">
        <f t="shared" si="4"/>
        <v>4</v>
      </c>
      <c r="L8" s="12">
        <f t="shared" si="5"/>
        <v>1</v>
      </c>
      <c r="M8" s="39"/>
      <c r="Q8" s="40"/>
      <c r="R8" s="7"/>
      <c r="S8" s="7"/>
      <c r="T8" s="7"/>
    </row>
    <row r="9" spans="1:20" x14ac:dyDescent="0.25">
      <c r="A9" s="7"/>
      <c r="B9" s="75" t="s">
        <v>25</v>
      </c>
      <c r="C9" s="28">
        <f>Sheet2!C183</f>
        <v>88.912999999999997</v>
      </c>
      <c r="D9" s="28">
        <f>Sheet2!E183</f>
        <v>90.566000000000003</v>
      </c>
      <c r="E9" s="28">
        <f>Sheet2!F183</f>
        <v>88.912000000000006</v>
      </c>
      <c r="F9" s="80">
        <f>Sheet2!I183</f>
        <v>90.617000000000004</v>
      </c>
      <c r="G9" s="62"/>
      <c r="H9" s="7"/>
      <c r="I9" s="33">
        <f t="shared" si="2"/>
        <v>3</v>
      </c>
      <c r="J9" s="12">
        <f t="shared" si="3"/>
        <v>2</v>
      </c>
      <c r="K9" s="12">
        <f t="shared" si="4"/>
        <v>4</v>
      </c>
      <c r="L9" s="12">
        <f t="shared" si="5"/>
        <v>1</v>
      </c>
      <c r="M9" s="34"/>
      <c r="Q9" s="7"/>
      <c r="R9" s="7"/>
      <c r="S9" s="7"/>
      <c r="T9" s="7"/>
    </row>
    <row r="10" spans="1:20" x14ac:dyDescent="0.25">
      <c r="A10" s="7"/>
      <c r="B10" s="75" t="s">
        <v>7</v>
      </c>
      <c r="C10" s="28">
        <f>Sheet2!C184</f>
        <v>88.215999999999994</v>
      </c>
      <c r="D10" s="28">
        <f>Sheet2!E184</f>
        <v>88.186000000000007</v>
      </c>
      <c r="E10" s="28">
        <f>Sheet2!F184</f>
        <v>88.222999999999999</v>
      </c>
      <c r="F10" s="80">
        <f>Sheet2!I184</f>
        <v>88.213999999999999</v>
      </c>
      <c r="G10" s="62"/>
      <c r="H10" s="7"/>
      <c r="I10" s="33">
        <f t="shared" si="2"/>
        <v>2</v>
      </c>
      <c r="J10" s="12">
        <f t="shared" si="3"/>
        <v>4</v>
      </c>
      <c r="K10" s="12">
        <f t="shared" si="4"/>
        <v>1</v>
      </c>
      <c r="L10" s="12">
        <f t="shared" si="5"/>
        <v>3</v>
      </c>
      <c r="M10" s="39"/>
      <c r="Q10" s="7"/>
      <c r="R10" s="7"/>
      <c r="S10" s="7"/>
      <c r="T10" s="7"/>
    </row>
    <row r="11" spans="1:20" x14ac:dyDescent="0.25">
      <c r="A11" s="7"/>
      <c r="B11" s="77" t="s">
        <v>8</v>
      </c>
      <c r="C11" s="28">
        <f>Sheet2!C185</f>
        <v>93.040999999999997</v>
      </c>
      <c r="D11" s="28">
        <f>Sheet2!E185</f>
        <v>92.751000000000005</v>
      </c>
      <c r="E11" s="28">
        <f>Sheet2!F185</f>
        <v>93.040999999999997</v>
      </c>
      <c r="F11" s="80">
        <f>Sheet2!I185</f>
        <v>92.661000000000001</v>
      </c>
      <c r="G11" s="62"/>
      <c r="H11" s="7"/>
      <c r="I11" s="33">
        <f t="shared" si="2"/>
        <v>1.5</v>
      </c>
      <c r="J11" s="12">
        <f t="shared" si="3"/>
        <v>3</v>
      </c>
      <c r="K11" s="12">
        <f t="shared" si="4"/>
        <v>1.5</v>
      </c>
      <c r="L11" s="12">
        <f t="shared" si="5"/>
        <v>4</v>
      </c>
      <c r="M11" s="39"/>
      <c r="Q11" s="7"/>
      <c r="R11" s="7"/>
      <c r="S11" s="7"/>
      <c r="T11" s="7"/>
    </row>
    <row r="12" spans="1:20" x14ac:dyDescent="0.25">
      <c r="A12" s="7"/>
      <c r="B12" s="75" t="s">
        <v>49</v>
      </c>
      <c r="C12" s="28">
        <f>Sheet2!C186</f>
        <v>64.891999999999996</v>
      </c>
      <c r="D12" s="28">
        <f>Sheet2!E186</f>
        <v>88.123999999999995</v>
      </c>
      <c r="E12" s="28">
        <f>Sheet2!F186</f>
        <v>67.866</v>
      </c>
      <c r="F12" s="80">
        <f>Sheet2!I186</f>
        <v>88.269000000000005</v>
      </c>
      <c r="G12" s="62"/>
      <c r="H12" s="7"/>
      <c r="I12" s="33">
        <f t="shared" si="2"/>
        <v>4</v>
      </c>
      <c r="J12" s="12">
        <f t="shared" si="3"/>
        <v>2</v>
      </c>
      <c r="K12" s="12">
        <f t="shared" si="4"/>
        <v>3</v>
      </c>
      <c r="L12" s="12">
        <f t="shared" si="5"/>
        <v>1</v>
      </c>
      <c r="M12" s="7"/>
      <c r="Q12" s="7"/>
      <c r="R12" s="7"/>
      <c r="S12" s="7"/>
      <c r="T12" s="7"/>
    </row>
    <row r="13" spans="1:20" x14ac:dyDescent="0.25">
      <c r="A13" s="7"/>
      <c r="B13" s="29"/>
      <c r="C13" s="31">
        <f>AVERAGE(C4:C12)</f>
        <v>84.6418888888889</v>
      </c>
      <c r="D13" s="31">
        <f t="shared" ref="D13:F13" si="6">AVERAGE(D4:D12)</f>
        <v>87.151888888888891</v>
      </c>
      <c r="E13" s="31">
        <f t="shared" si="6"/>
        <v>84.995444444444445</v>
      </c>
      <c r="F13" s="32">
        <f t="shared" si="6"/>
        <v>87.160555555555547</v>
      </c>
      <c r="G13" s="45"/>
      <c r="H13" s="45"/>
      <c r="M13" s="4"/>
      <c r="Q13" s="7"/>
      <c r="R13" s="7"/>
      <c r="S13" s="7"/>
      <c r="T13" s="7"/>
    </row>
    <row r="14" spans="1:20" x14ac:dyDescent="0.25">
      <c r="A14" s="7"/>
      <c r="B14" s="7"/>
      <c r="C14" s="7"/>
      <c r="D14" s="7"/>
      <c r="E14" s="7"/>
      <c r="H14" s="34"/>
      <c r="I14" s="17">
        <f>AVERAGE(I4:I12)</f>
        <v>2.5</v>
      </c>
      <c r="J14" s="17">
        <f t="shared" ref="J14:L14" si="7">AVERAGE(J4:J12)</f>
        <v>2.7777777777777777</v>
      </c>
      <c r="K14" s="17">
        <f t="shared" si="7"/>
        <v>2.2777777777777777</v>
      </c>
      <c r="L14" s="17">
        <f t="shared" si="7"/>
        <v>2.4444444444444446</v>
      </c>
    </row>
    <row r="15" spans="1:20" x14ac:dyDescent="0.25">
      <c r="A15" s="7"/>
      <c r="B15" s="7" t="s">
        <v>27</v>
      </c>
      <c r="C15" s="48">
        <f>COUNT(C4:C12)</f>
        <v>9</v>
      </c>
      <c r="D15" s="7"/>
      <c r="E15" s="7"/>
      <c r="H15" s="7"/>
      <c r="I15" s="7"/>
      <c r="J15" s="7"/>
      <c r="K15" s="7"/>
      <c r="L15" s="7"/>
    </row>
    <row r="16" spans="1:20" x14ac:dyDescent="0.25">
      <c r="A16" s="7"/>
      <c r="B16" s="7" t="s">
        <v>3</v>
      </c>
      <c r="C16" s="49">
        <v>4</v>
      </c>
      <c r="D16" s="7"/>
      <c r="E16" s="7"/>
      <c r="H16" s="7"/>
      <c r="I16" s="7"/>
      <c r="J16" s="7"/>
      <c r="K16" s="7"/>
      <c r="L16" s="7"/>
    </row>
    <row r="17" spans="1:20" x14ac:dyDescent="0.25">
      <c r="A17" s="7"/>
      <c r="B17" s="7"/>
      <c r="C17" s="7"/>
      <c r="D17" s="7"/>
      <c r="E17" s="7"/>
      <c r="H17" s="6" t="s">
        <v>12</v>
      </c>
      <c r="I17" s="15">
        <f>MAX(H14:M14)</f>
        <v>2.7777777777777777</v>
      </c>
      <c r="J17" s="7"/>
      <c r="K17" s="7"/>
      <c r="L17" s="7"/>
    </row>
    <row r="18" spans="1:20" x14ac:dyDescent="0.25">
      <c r="A18" s="7"/>
      <c r="C18" s="7" t="str">
        <f>CONCATENATE(ROUND(C4,2)," (",I4,")")</f>
        <v>84.75 (3.5)</v>
      </c>
      <c r="D18" s="7" t="str">
        <f t="shared" ref="D18:F18" si="8">CONCATENATE(ROUND(D4,2)," (",J4,")")</f>
        <v>84.75 (3.5)</v>
      </c>
      <c r="E18" s="7" t="str">
        <f t="shared" si="8"/>
        <v>84.77 (1.5)</v>
      </c>
      <c r="F18" s="40" t="str">
        <f t="shared" si="8"/>
        <v>84.77 (1.5)</v>
      </c>
      <c r="H18" s="6" t="s">
        <v>13</v>
      </c>
      <c r="I18" s="15">
        <f>MIN(H14:M14)</f>
        <v>2.2777777777777777</v>
      </c>
      <c r="J18" s="7"/>
      <c r="K18" s="7"/>
      <c r="L18" s="7"/>
    </row>
    <row r="19" spans="1:20" x14ac:dyDescent="0.25">
      <c r="A19" s="7"/>
      <c r="C19" s="40" t="str">
        <f t="shared" ref="C19:C26" si="9">CONCATENATE(ROUND(C5,2)," (",I5,")")</f>
        <v>81.82 (2)</v>
      </c>
      <c r="D19" s="7" t="str">
        <f t="shared" ref="D19:D26" si="10">CONCATENATE(ROUND(D5,2)," (",J5,")")</f>
        <v>79.55 (3)</v>
      </c>
      <c r="E19" s="7" t="str">
        <f t="shared" ref="E19:E26" si="11">CONCATENATE(ROUND(E5,2)," (",K5,")")</f>
        <v>82.03 (1)</v>
      </c>
      <c r="F19" s="7" t="str">
        <f t="shared" ref="F19:F26" si="12">CONCATENATE(ROUND(F5,2)," (",L5,")")</f>
        <v>79.14 (4)</v>
      </c>
      <c r="H19" s="6" t="s">
        <v>18</v>
      </c>
      <c r="I19" s="6"/>
      <c r="K19" s="17">
        <f>I17-I18</f>
        <v>0.5</v>
      </c>
    </row>
    <row r="20" spans="1:20" x14ac:dyDescent="0.25">
      <c r="A20" s="7"/>
      <c r="C20" s="7" t="str">
        <f t="shared" si="9"/>
        <v>82.64 (1.5)</v>
      </c>
      <c r="D20" s="7" t="str">
        <f t="shared" si="10"/>
        <v>82.64 (1.5)</v>
      </c>
      <c r="E20" s="7" t="str">
        <f t="shared" si="11"/>
        <v>82.59 (3.5)</v>
      </c>
      <c r="F20" s="40" t="str">
        <f t="shared" si="12"/>
        <v>82.59 (3.5)</v>
      </c>
      <c r="H20" s="7"/>
      <c r="I20" s="7"/>
      <c r="J20" s="7"/>
      <c r="K20" s="7"/>
    </row>
    <row r="21" spans="1:20" x14ac:dyDescent="0.25">
      <c r="A21" s="7"/>
      <c r="C21" s="7" t="str">
        <f t="shared" si="9"/>
        <v>85.45 (2)</v>
      </c>
      <c r="D21" s="7" t="str">
        <f t="shared" si="10"/>
        <v>85.4 (4)</v>
      </c>
      <c r="E21" s="7" t="str">
        <f t="shared" si="11"/>
        <v>85.48 (1)</v>
      </c>
      <c r="F21" s="40" t="str">
        <f t="shared" si="12"/>
        <v>85.43 (3)</v>
      </c>
      <c r="H21" s="1"/>
      <c r="I21" s="1"/>
      <c r="J21" s="24"/>
      <c r="K21" s="7"/>
    </row>
    <row r="22" spans="1:20" x14ac:dyDescent="0.25">
      <c r="C22" s="7" t="str">
        <f t="shared" si="9"/>
        <v>92.06 (3)</v>
      </c>
      <c r="D22" s="7" t="str">
        <f t="shared" si="10"/>
        <v>92.41 (2)</v>
      </c>
      <c r="E22" s="40" t="str">
        <f t="shared" si="11"/>
        <v>92.06 (4)</v>
      </c>
      <c r="F22" s="7" t="str">
        <f t="shared" si="12"/>
        <v>92.76 (1)</v>
      </c>
      <c r="H22" s="21"/>
    </row>
    <row r="23" spans="1:20" x14ac:dyDescent="0.25">
      <c r="C23" s="7" t="str">
        <f t="shared" si="9"/>
        <v>88.91 (3)</v>
      </c>
      <c r="D23" s="7" t="str">
        <f t="shared" si="10"/>
        <v>90.57 (2)</v>
      </c>
      <c r="E23" s="40" t="str">
        <f t="shared" si="11"/>
        <v>88.91 (4)</v>
      </c>
      <c r="F23" s="7" t="str">
        <f t="shared" si="12"/>
        <v>90.62 (1)</v>
      </c>
      <c r="H23" s="9" t="s">
        <v>20</v>
      </c>
    </row>
    <row r="24" spans="1:20" x14ac:dyDescent="0.25">
      <c r="C24" s="40" t="str">
        <f t="shared" si="9"/>
        <v>88.22 (2)</v>
      </c>
      <c r="D24" s="7" t="str">
        <f t="shared" si="10"/>
        <v>88.19 (4)</v>
      </c>
      <c r="E24" s="7" t="str">
        <f t="shared" si="11"/>
        <v>88.22 (1)</v>
      </c>
      <c r="F24" s="7" t="str">
        <f t="shared" si="12"/>
        <v>88.21 (3)</v>
      </c>
    </row>
    <row r="25" spans="1:20" ht="23.25" x14ac:dyDescent="0.35">
      <c r="C25" s="40" t="str">
        <f t="shared" si="9"/>
        <v>93.04 (1.5)</v>
      </c>
      <c r="D25" s="7" t="str">
        <f t="shared" si="10"/>
        <v>92.75 (3)</v>
      </c>
      <c r="E25" s="7" t="str">
        <f t="shared" si="11"/>
        <v>93.04 (1.5)</v>
      </c>
      <c r="F25" s="7" t="str">
        <f t="shared" si="12"/>
        <v>92.66 (4)</v>
      </c>
      <c r="H25" s="6" t="s">
        <v>19</v>
      </c>
      <c r="I25" s="6"/>
      <c r="J25" s="56" t="s">
        <v>14</v>
      </c>
      <c r="K25" s="57">
        <f>SQRT((C16*(C16+1))/(6*C15))*R5</f>
        <v>1.5634436113675243</v>
      </c>
    </row>
    <row r="26" spans="1:20" x14ac:dyDescent="0.25">
      <c r="C26" s="7" t="str">
        <f t="shared" si="9"/>
        <v>64.89 (4)</v>
      </c>
      <c r="D26" s="7" t="str">
        <f t="shared" si="10"/>
        <v>88.12 (2)</v>
      </c>
      <c r="E26" s="40" t="str">
        <f t="shared" si="11"/>
        <v>67.87 (3)</v>
      </c>
      <c r="F26" s="7" t="str">
        <f t="shared" si="12"/>
        <v>88.27 (1)</v>
      </c>
    </row>
    <row r="27" spans="1:20" x14ac:dyDescent="0.25">
      <c r="C27" s="7"/>
      <c r="D27" s="7"/>
      <c r="E27" s="7"/>
      <c r="F27" s="7"/>
    </row>
    <row r="28" spans="1:20" x14ac:dyDescent="0.25">
      <c r="A28" s="7"/>
      <c r="B28" s="7"/>
      <c r="C28" s="7"/>
      <c r="D28" s="7"/>
      <c r="E28" s="7"/>
      <c r="F28" s="23"/>
      <c r="H28" s="24"/>
      <c r="I28" s="24"/>
      <c r="J28" s="23"/>
      <c r="K28" s="7"/>
      <c r="L28" s="7"/>
    </row>
    <row r="29" spans="1:20" x14ac:dyDescent="0.25">
      <c r="A29" s="7"/>
      <c r="B29" s="7"/>
      <c r="C29" s="7"/>
      <c r="D29" s="7"/>
      <c r="E29" s="7"/>
      <c r="F29" s="40"/>
      <c r="H29" s="7"/>
      <c r="I29" s="7"/>
      <c r="J29" s="7"/>
      <c r="K29" s="7"/>
      <c r="L29" s="7"/>
      <c r="O29" s="10"/>
    </row>
    <row r="30" spans="1:20" x14ac:dyDescent="0.25">
      <c r="A30" s="7"/>
      <c r="B30" s="7"/>
      <c r="C30" s="7"/>
      <c r="D30" s="7"/>
      <c r="E30" s="7"/>
      <c r="F30" s="7"/>
      <c r="H30" s="7"/>
      <c r="I30" s="7"/>
      <c r="J30" s="7"/>
      <c r="K30" s="7"/>
      <c r="L30" s="7"/>
    </row>
    <row r="31" spans="1:20" x14ac:dyDescent="0.25">
      <c r="A31" s="7"/>
      <c r="B31" s="7"/>
      <c r="C31" s="7"/>
      <c r="D31" s="7"/>
      <c r="E31" s="7"/>
      <c r="F31" s="20"/>
      <c r="G31" s="20"/>
      <c r="H31" s="20"/>
      <c r="I31" s="20"/>
      <c r="J31" s="14"/>
      <c r="K31" s="20"/>
      <c r="L31" s="14"/>
      <c r="O31" s="37" t="str">
        <f>C3</f>
        <v>DWM(P)</v>
      </c>
      <c r="P31" s="37" t="str">
        <f>E3</f>
        <v>HDWM(P)</v>
      </c>
      <c r="Q31" s="37" t="str">
        <f>F3</f>
        <v>HDWM(A+P)</v>
      </c>
      <c r="R31" s="37" t="str">
        <f t="shared" ref="R31" si="13">F3</f>
        <v>HDWM(A+P)</v>
      </c>
      <c r="S31" s="20"/>
      <c r="T31" s="14"/>
    </row>
    <row r="32" spans="1:20" x14ac:dyDescent="0.25">
      <c r="A32" s="7"/>
      <c r="B32" s="7"/>
      <c r="C32" s="7"/>
      <c r="D32" s="7"/>
      <c r="E32" s="7"/>
      <c r="F32" s="43"/>
      <c r="G32" s="43"/>
      <c r="H32" s="43"/>
      <c r="I32" s="43"/>
      <c r="J32" s="43"/>
      <c r="K32" s="43"/>
      <c r="L32" s="43"/>
      <c r="O32" s="50">
        <f>I14</f>
        <v>2.5</v>
      </c>
      <c r="P32" s="50">
        <f>J14</f>
        <v>2.7777777777777777</v>
      </c>
      <c r="Q32" s="50">
        <f>K14</f>
        <v>2.2777777777777777</v>
      </c>
      <c r="R32" s="50">
        <f>L14</f>
        <v>2.4444444444444446</v>
      </c>
      <c r="S32" s="43"/>
      <c r="T32" s="44"/>
    </row>
    <row r="33" spans="1:24" x14ac:dyDescent="0.25">
      <c r="A33" s="7"/>
      <c r="B33" s="7"/>
      <c r="C33" s="7"/>
      <c r="D33" s="7"/>
      <c r="E33" s="7"/>
      <c r="F33" s="7"/>
      <c r="G33" s="7"/>
      <c r="H33" s="7"/>
      <c r="I33" s="44"/>
      <c r="J33" s="7"/>
      <c r="K33" s="7"/>
      <c r="L33" s="7"/>
      <c r="O33" s="7"/>
      <c r="P33" s="7"/>
      <c r="Q33" s="44" t="s">
        <v>21</v>
      </c>
      <c r="R33" s="7" t="s">
        <v>14</v>
      </c>
      <c r="S33" s="7"/>
      <c r="T33" s="7"/>
    </row>
    <row r="34" spans="1:24" x14ac:dyDescent="0.25">
      <c r="A34" s="7"/>
      <c r="B34" s="7"/>
      <c r="C34" s="7"/>
      <c r="D34" s="7"/>
      <c r="E34" s="7"/>
      <c r="F34" s="20"/>
      <c r="G34" s="20"/>
      <c r="H34" s="20"/>
      <c r="I34" s="45"/>
      <c r="J34" s="46"/>
      <c r="K34" s="39"/>
      <c r="L34" s="39"/>
      <c r="O34" s="38"/>
      <c r="P34" s="38"/>
      <c r="Q34" s="45"/>
      <c r="R34" s="46">
        <f>K25</f>
        <v>1.5634436113675243</v>
      </c>
      <c r="S34" s="39"/>
      <c r="T34" s="39"/>
    </row>
    <row r="35" spans="1:24" x14ac:dyDescent="0.25">
      <c r="A35" s="7"/>
      <c r="B35" s="7" t="s">
        <v>26</v>
      </c>
      <c r="C35" s="7"/>
      <c r="D35" s="7"/>
      <c r="E35" s="7"/>
      <c r="F35" s="47"/>
      <c r="G35" s="47"/>
      <c r="H35" s="47"/>
      <c r="I35" s="36"/>
      <c r="J35" s="41"/>
      <c r="K35" s="42"/>
      <c r="L35" s="42"/>
      <c r="O35" s="47"/>
      <c r="P35" s="38"/>
      <c r="Q35" s="45"/>
      <c r="R35" s="46">
        <f>R34</f>
        <v>1.5634436113675243</v>
      </c>
      <c r="S35" s="39"/>
      <c r="T35" s="39"/>
    </row>
    <row r="36" spans="1:24" x14ac:dyDescent="0.25">
      <c r="A36" s="7"/>
      <c r="B36" s="7"/>
      <c r="C36" s="37" t="s">
        <v>0</v>
      </c>
      <c r="D36" s="37" t="s">
        <v>2</v>
      </c>
      <c r="E36" s="37" t="s">
        <v>4</v>
      </c>
      <c r="F36" s="25" t="s">
        <v>10</v>
      </c>
      <c r="G36" s="20"/>
      <c r="H36" s="14"/>
      <c r="I36" s="45"/>
      <c r="J36" s="46"/>
      <c r="K36" s="39"/>
      <c r="L36" s="39"/>
      <c r="P36" s="53" t="str">
        <f>IF(Q36&lt;&gt;"",_xlfn.CONCAT(O31," - ",P$31),"")</f>
        <v/>
      </c>
      <c r="Q36" s="53" t="str">
        <f>IF(O32-P$32&gt;0,O32-P$32,"")</f>
        <v/>
      </c>
      <c r="R36" s="51">
        <f t="shared" ref="R36:R47" si="14">R35</f>
        <v>1.5634436113675243</v>
      </c>
      <c r="S36" s="22"/>
      <c r="T36" s="22" t="str">
        <f>IF(Q36&gt;R36,"better","not")</f>
        <v>better</v>
      </c>
    </row>
    <row r="37" spans="1:24" x14ac:dyDescent="0.25">
      <c r="A37" s="7"/>
      <c r="B37" s="7"/>
      <c r="C37" s="13">
        <f>$C$15</f>
        <v>9</v>
      </c>
      <c r="D37" s="13">
        <f t="shared" ref="D37:F37" si="15">$C$15</f>
        <v>9</v>
      </c>
      <c r="E37" s="13">
        <f t="shared" si="15"/>
        <v>9</v>
      </c>
      <c r="F37" s="13">
        <f t="shared" si="15"/>
        <v>9</v>
      </c>
      <c r="G37" s="20"/>
      <c r="H37" s="20"/>
      <c r="I37" s="13">
        <f>SUM(B37:G37)</f>
        <v>36</v>
      </c>
      <c r="J37" s="46"/>
      <c r="K37" s="39"/>
      <c r="L37" s="39"/>
      <c r="P37" s="53" t="str">
        <f>IF(Q37&lt;&gt;"",_xlfn.CONCAT(O31," - ",Q$31),"")</f>
        <v>DWM(P) - HDWM(A+P)</v>
      </c>
      <c r="Q37" s="53">
        <f>IF(O32-Q$32&gt;0,O$32-Q32,"")</f>
        <v>0.22222222222222232</v>
      </c>
      <c r="R37" s="51">
        <f t="shared" si="14"/>
        <v>1.5634436113675243</v>
      </c>
      <c r="S37" s="22"/>
      <c r="T37" s="22" t="str">
        <f t="shared" ref="T37:T47" si="16">IF(Q37&gt;R37,"better","not")</f>
        <v>not</v>
      </c>
    </row>
    <row r="38" spans="1:24" x14ac:dyDescent="0.25">
      <c r="A38" s="7"/>
      <c r="B38" s="7"/>
      <c r="C38" s="6">
        <f>SUM(I4:I12)</f>
        <v>22.5</v>
      </c>
      <c r="D38" s="6">
        <f t="shared" ref="D38:F38" si="17">SUM(J4:J12)</f>
        <v>25</v>
      </c>
      <c r="E38" s="6">
        <f t="shared" si="17"/>
        <v>20.5</v>
      </c>
      <c r="F38" s="6">
        <f t="shared" si="17"/>
        <v>22</v>
      </c>
      <c r="G38" s="47"/>
      <c r="H38" s="47"/>
      <c r="I38" s="13">
        <f>SUM(B38:G38)</f>
        <v>90</v>
      </c>
      <c r="J38" s="41"/>
      <c r="K38" s="42"/>
      <c r="L38" s="42"/>
      <c r="P38" s="53" t="str">
        <f>IF(Q38&lt;&gt;"",_xlfn.CONCAT(O31," - ",R$31),"")</f>
        <v>DWM(P) - HDWM(A+P)</v>
      </c>
      <c r="Q38" s="53">
        <f>IF(O32-R$32&gt;0,O32-R$32,"")</f>
        <v>5.5555555555555358E-2</v>
      </c>
      <c r="R38" s="51">
        <f t="shared" si="14"/>
        <v>1.5634436113675243</v>
      </c>
      <c r="S38" s="22"/>
      <c r="T38" s="22" t="str">
        <f t="shared" si="16"/>
        <v>not</v>
      </c>
      <c r="W38" t="s">
        <v>28</v>
      </c>
      <c r="X38">
        <v>87.932000000000002</v>
      </c>
    </row>
    <row r="39" spans="1:24" x14ac:dyDescent="0.25">
      <c r="A39" s="7"/>
      <c r="B39" s="7"/>
      <c r="C39" s="52">
        <f>AVERAGE(I4:I12)</f>
        <v>2.5</v>
      </c>
      <c r="D39" s="52">
        <f t="shared" ref="D39:F39" si="18">AVERAGE(J4:J12)</f>
        <v>2.7777777777777777</v>
      </c>
      <c r="E39" s="52">
        <f t="shared" si="18"/>
        <v>2.2777777777777777</v>
      </c>
      <c r="F39" s="52">
        <f t="shared" si="18"/>
        <v>2.4444444444444446</v>
      </c>
      <c r="G39" s="20"/>
      <c r="H39" s="14"/>
      <c r="I39" s="18">
        <f>AVERAGE(B39:G39)</f>
        <v>2.5</v>
      </c>
      <c r="J39" s="46"/>
      <c r="K39" s="39"/>
      <c r="L39" s="39"/>
      <c r="P39" s="31" t="str">
        <f>IF(Q39&lt;&gt;"",_xlfn.CONCAT(P31," - ",O$31),"")</f>
        <v>HDWM(P) - DWM(P)</v>
      </c>
      <c r="Q39" s="31">
        <f>IF(P32-O$32&gt;0,P32-O$32,"")</f>
        <v>0.27777777777777768</v>
      </c>
      <c r="R39" s="51">
        <f t="shared" si="14"/>
        <v>1.5634436113675243</v>
      </c>
      <c r="S39" s="6"/>
      <c r="T39" s="22" t="str">
        <f t="shared" si="16"/>
        <v>not</v>
      </c>
      <c r="W39" t="s">
        <v>29</v>
      </c>
      <c r="X39">
        <v>81.707999999999998</v>
      </c>
    </row>
    <row r="40" spans="1:24" x14ac:dyDescent="0.25">
      <c r="A40" s="7"/>
      <c r="B40" s="7"/>
      <c r="C40" s="7"/>
      <c r="D40" s="7"/>
      <c r="E40" s="7"/>
      <c r="F40" s="20"/>
      <c r="G40" s="20"/>
      <c r="H40" s="20"/>
      <c r="I40" s="45"/>
      <c r="J40" s="46"/>
      <c r="K40" s="39"/>
      <c r="L40" s="39"/>
      <c r="P40" s="31" t="str">
        <f>IF(Q40&lt;&gt;"",_xlfn.CONCAT(P31," - ",Q$31),"")</f>
        <v>HDWM(P) - HDWM(A+P)</v>
      </c>
      <c r="Q40" s="31">
        <f>IF(P32-Q$32&gt;0,P32-Q$32,"")</f>
        <v>0.5</v>
      </c>
      <c r="R40" s="51">
        <f t="shared" si="14"/>
        <v>1.5634436113675243</v>
      </c>
      <c r="S40" s="22"/>
      <c r="T40" s="22" t="str">
        <f t="shared" si="16"/>
        <v>not</v>
      </c>
      <c r="W40" t="s">
        <v>30</v>
      </c>
      <c r="X40">
        <v>91.296000000000006</v>
      </c>
    </row>
    <row r="41" spans="1:24" x14ac:dyDescent="0.25">
      <c r="A41" s="7"/>
      <c r="B41" s="7"/>
      <c r="C41" s="7"/>
      <c r="D41" s="7"/>
      <c r="E41" s="7"/>
      <c r="F41" s="20"/>
      <c r="G41" s="20"/>
      <c r="H41" s="20"/>
      <c r="I41" s="45"/>
      <c r="J41" s="46"/>
      <c r="K41" s="39"/>
      <c r="L41" s="39"/>
      <c r="P41" s="31" t="str">
        <f>IF(Q41&lt;&gt;"",_xlfn.CONCAT(P31," - ",R$31),"")</f>
        <v>HDWM(P) - HDWM(A+P)</v>
      </c>
      <c r="Q41" s="31">
        <f>IF(P32-R$32&gt;0,P32-R$32,"")</f>
        <v>0.33333333333333304</v>
      </c>
      <c r="R41" s="51">
        <f t="shared" si="14"/>
        <v>1.5634436113675243</v>
      </c>
      <c r="S41" s="6"/>
      <c r="T41" s="22" t="str">
        <f t="shared" si="16"/>
        <v>not</v>
      </c>
      <c r="W41" t="s">
        <v>28</v>
      </c>
      <c r="X41">
        <v>87.037000000000006</v>
      </c>
    </row>
    <row r="42" spans="1:24" x14ac:dyDescent="0.25">
      <c r="A42" s="7"/>
      <c r="B42" s="7"/>
      <c r="C42" s="3"/>
      <c r="D42" s="3"/>
      <c r="E42" s="3"/>
      <c r="F42" s="3"/>
      <c r="G42" s="20"/>
      <c r="H42" s="14"/>
      <c r="I42" s="45"/>
      <c r="J42" s="46"/>
      <c r="K42" s="39"/>
      <c r="L42" s="39"/>
      <c r="P42" s="53" t="str">
        <f>IF(Q42&lt;&gt;"",_xlfn.CONCAT(Q31," - ",O$31),"")</f>
        <v/>
      </c>
      <c r="Q42" s="53" t="str">
        <f>IF(Q32-O$32&gt;0,Q32-O$32,"")</f>
        <v/>
      </c>
      <c r="R42" s="51">
        <f t="shared" si="14"/>
        <v>1.5634436113675243</v>
      </c>
      <c r="S42" s="22"/>
      <c r="T42" s="22" t="str">
        <f t="shared" si="16"/>
        <v>better</v>
      </c>
      <c r="W42" t="s">
        <v>31</v>
      </c>
      <c r="X42">
        <v>93.665000000000006</v>
      </c>
    </row>
    <row r="43" spans="1:24" x14ac:dyDescent="0.25">
      <c r="A43" s="7"/>
      <c r="B43" s="7"/>
      <c r="C43" s="3"/>
      <c r="D43" s="3"/>
      <c r="E43" s="3"/>
      <c r="F43" s="3"/>
      <c r="G43" s="14"/>
      <c r="H43" s="20"/>
      <c r="I43" s="45"/>
      <c r="J43" s="46"/>
      <c r="K43" s="39"/>
      <c r="L43" s="39"/>
      <c r="P43" s="53" t="str">
        <f>IF(Q43&lt;&gt;"",_xlfn.CONCAT(Q31," - ",P$31),"")</f>
        <v/>
      </c>
      <c r="Q43" s="53" t="str">
        <f>IF(Q32-P$32&gt;0,Q32-P$32,"")</f>
        <v/>
      </c>
      <c r="R43" s="51">
        <f t="shared" si="14"/>
        <v>1.5634436113675243</v>
      </c>
      <c r="S43" s="6"/>
      <c r="T43" s="22" t="str">
        <f t="shared" si="16"/>
        <v>better</v>
      </c>
      <c r="W43" t="s">
        <v>32</v>
      </c>
      <c r="X43">
        <v>92.599000000000004</v>
      </c>
    </row>
    <row r="44" spans="1:24" x14ac:dyDescent="0.25">
      <c r="A44" s="7"/>
      <c r="B44" s="7"/>
      <c r="C44" s="15">
        <f>C37*(C39-$I$39)^2</f>
        <v>0</v>
      </c>
      <c r="D44" s="15">
        <f>D37*(D39-$I$39)^2</f>
        <v>0.69444444444444386</v>
      </c>
      <c r="E44" s="15">
        <f t="shared" ref="E44:F44" si="19">E37*(E39-$I$39)^2</f>
        <v>0.44444444444444486</v>
      </c>
      <c r="F44" s="15">
        <f t="shared" si="19"/>
        <v>2.7777777777777582E-2</v>
      </c>
      <c r="G44" s="14"/>
      <c r="H44" s="20"/>
      <c r="I44" s="19">
        <f>SUM(B44:G44)</f>
        <v>1.1666666666666665</v>
      </c>
      <c r="J44" s="46"/>
      <c r="K44" s="39"/>
      <c r="L44" s="39"/>
      <c r="P44" s="53" t="str">
        <f>IF(Q44&lt;&gt;"",_xlfn.CONCAT(Q31," - ",R$31),"")</f>
        <v/>
      </c>
      <c r="Q44" s="53" t="str">
        <f>IF(Q32-R$32&gt;0,Q32-R$32,"")</f>
        <v/>
      </c>
      <c r="R44" s="51">
        <f t="shared" si="14"/>
        <v>1.5634436113675243</v>
      </c>
      <c r="S44" s="6"/>
      <c r="T44" s="22" t="str">
        <f t="shared" si="16"/>
        <v>better</v>
      </c>
      <c r="W44" t="s">
        <v>33</v>
      </c>
      <c r="X44">
        <v>83.918999999999997</v>
      </c>
    </row>
    <row r="45" spans="1:24" x14ac:dyDescent="0.25">
      <c r="A45" s="7"/>
      <c r="B45" s="7"/>
      <c r="C45" s="7"/>
      <c r="D45" s="7"/>
      <c r="E45" s="7"/>
      <c r="F45" s="14"/>
      <c r="G45" s="14"/>
      <c r="H45" s="20"/>
      <c r="I45" s="45"/>
      <c r="J45" s="46"/>
      <c r="K45" s="39"/>
      <c r="L45" s="39"/>
      <c r="P45" s="31" t="str">
        <f>IF(Q45&lt;&gt;"",_xlfn.CONCAT(R31," - ",O$31),"")</f>
        <v/>
      </c>
      <c r="Q45" s="31" t="str">
        <f>IF(R32-O$32&gt;0,R32-O$32,"")</f>
        <v/>
      </c>
      <c r="R45" s="51">
        <f t="shared" si="14"/>
        <v>1.5634436113675243</v>
      </c>
      <c r="S45" s="22"/>
      <c r="T45" s="22" t="str">
        <f t="shared" si="16"/>
        <v>better</v>
      </c>
      <c r="W45" t="s">
        <v>34</v>
      </c>
      <c r="X45">
        <v>87.751999999999995</v>
      </c>
    </row>
    <row r="46" spans="1:24" x14ac:dyDescent="0.25">
      <c r="P46" s="31" t="str">
        <f>IF(Q46&lt;&gt;"",_xlfn.CONCAT(R31," - ",P$31),"")</f>
        <v/>
      </c>
      <c r="Q46" s="31" t="str">
        <f>IF(R32-P$32&gt;0,R32-P$32,"")</f>
        <v/>
      </c>
      <c r="R46" s="51">
        <f t="shared" si="14"/>
        <v>1.5634436113675243</v>
      </c>
      <c r="S46" s="6"/>
      <c r="T46" s="22" t="str">
        <f t="shared" si="16"/>
        <v>better</v>
      </c>
      <c r="W46" t="s">
        <v>35</v>
      </c>
      <c r="X46">
        <v>91.036000000000001</v>
      </c>
    </row>
    <row r="47" spans="1:24" x14ac:dyDescent="0.25">
      <c r="J47" s="2"/>
      <c r="P47" s="31" t="str">
        <f>IF(Q47&lt;&gt;"",_xlfn.CONCAT(R31," - ",Q$31),"")</f>
        <v>HDWM(A+P) - HDWM(A+P)</v>
      </c>
      <c r="Q47" s="31">
        <f>IF(R32-Q$32&gt;0,R32-Q$32,"")</f>
        <v>0.16666666666666696</v>
      </c>
      <c r="R47" s="51">
        <f t="shared" si="14"/>
        <v>1.5634436113675243</v>
      </c>
      <c r="S47" s="6"/>
      <c r="T47" s="22" t="str">
        <f t="shared" si="16"/>
        <v>not</v>
      </c>
    </row>
    <row r="49" spans="3:19" x14ac:dyDescent="0.25">
      <c r="I49" s="8"/>
      <c r="K49" s="2"/>
      <c r="L49" s="2"/>
      <c r="M49" s="2"/>
      <c r="O49" s="11"/>
      <c r="P49" s="4"/>
      <c r="Q49" s="5"/>
      <c r="R49" s="4"/>
      <c r="S49" s="2"/>
    </row>
    <row r="50" spans="3:19" x14ac:dyDescent="0.25">
      <c r="C50" s="6">
        <f>(I4-$I$39)^2</f>
        <v>1</v>
      </c>
      <c r="D50" s="6">
        <f t="shared" ref="D50:F50" si="20">(J4-$I$39)^2</f>
        <v>1</v>
      </c>
      <c r="E50" s="6">
        <f t="shared" si="20"/>
        <v>1</v>
      </c>
      <c r="F50" s="6">
        <f t="shared" si="20"/>
        <v>1</v>
      </c>
      <c r="I50" s="19">
        <f>SUM(B50:G50)</f>
        <v>4</v>
      </c>
      <c r="J50" s="4"/>
      <c r="K50" s="5"/>
      <c r="L50" s="5"/>
      <c r="M50" s="2"/>
      <c r="O50" s="8"/>
      <c r="Q50" s="2"/>
      <c r="S50" s="2"/>
    </row>
    <row r="51" spans="3:19" x14ac:dyDescent="0.25">
      <c r="C51" s="6">
        <f t="shared" ref="C51:C58" si="21">(I5-$I$39)^2</f>
        <v>0.25</v>
      </c>
      <c r="D51" s="6">
        <f t="shared" ref="D51:D58" si="22">(J5-$I$39)^2</f>
        <v>0.25</v>
      </c>
      <c r="E51" s="6">
        <f t="shared" ref="E51:E58" si="23">(K5-$I$39)^2</f>
        <v>2.25</v>
      </c>
      <c r="F51" s="6">
        <f t="shared" ref="F51:F58" si="24">(L5-$I$39)^2</f>
        <v>2.25</v>
      </c>
      <c r="I51" s="19">
        <f t="shared" ref="I51:I58" si="25">SUM(B51:G51)</f>
        <v>5</v>
      </c>
      <c r="K51" s="2"/>
      <c r="L51" s="2"/>
      <c r="M51" s="2"/>
      <c r="O51" s="8"/>
      <c r="Q51" s="2"/>
      <c r="S51" s="2"/>
    </row>
    <row r="52" spans="3:19" x14ac:dyDescent="0.25">
      <c r="C52" s="6">
        <f t="shared" si="21"/>
        <v>1</v>
      </c>
      <c r="D52" s="6">
        <f t="shared" si="22"/>
        <v>1</v>
      </c>
      <c r="E52" s="6">
        <f t="shared" si="23"/>
        <v>1</v>
      </c>
      <c r="F52" s="6">
        <f t="shared" si="24"/>
        <v>1</v>
      </c>
      <c r="I52" s="19">
        <f t="shared" si="25"/>
        <v>4</v>
      </c>
      <c r="J52" s="2"/>
      <c r="K52" s="2"/>
      <c r="L52" s="2"/>
      <c r="M52" s="2"/>
      <c r="O52" s="11"/>
      <c r="P52" s="4"/>
      <c r="Q52" s="5"/>
      <c r="R52" s="4"/>
      <c r="S52" s="2"/>
    </row>
    <row r="53" spans="3:19" x14ac:dyDescent="0.25">
      <c r="C53" s="6">
        <f t="shared" si="21"/>
        <v>0.25</v>
      </c>
      <c r="D53" s="6">
        <f t="shared" si="22"/>
        <v>2.25</v>
      </c>
      <c r="E53" s="6">
        <f t="shared" si="23"/>
        <v>2.25</v>
      </c>
      <c r="F53" s="6">
        <f t="shared" si="24"/>
        <v>0.25</v>
      </c>
      <c r="I53" s="19">
        <f t="shared" si="25"/>
        <v>5</v>
      </c>
      <c r="J53" s="2"/>
      <c r="K53" s="2"/>
      <c r="L53" s="2"/>
      <c r="M53" s="2"/>
      <c r="O53" s="8"/>
      <c r="Q53" s="2"/>
      <c r="S53" s="2"/>
    </row>
    <row r="54" spans="3:19" x14ac:dyDescent="0.25">
      <c r="C54" s="6">
        <f t="shared" si="21"/>
        <v>0.25</v>
      </c>
      <c r="D54" s="6">
        <f t="shared" si="22"/>
        <v>0.25</v>
      </c>
      <c r="E54" s="6">
        <f t="shared" si="23"/>
        <v>2.25</v>
      </c>
      <c r="F54" s="6">
        <f t="shared" si="24"/>
        <v>2.25</v>
      </c>
      <c r="I54" s="19">
        <f t="shared" si="25"/>
        <v>5</v>
      </c>
    </row>
    <row r="55" spans="3:19" x14ac:dyDescent="0.25">
      <c r="C55" s="6">
        <f t="shared" si="21"/>
        <v>0.25</v>
      </c>
      <c r="D55" s="6">
        <f t="shared" si="22"/>
        <v>0.25</v>
      </c>
      <c r="E55" s="6">
        <f t="shared" si="23"/>
        <v>2.25</v>
      </c>
      <c r="F55" s="6">
        <f t="shared" si="24"/>
        <v>2.25</v>
      </c>
      <c r="I55" s="19">
        <f t="shared" si="25"/>
        <v>5</v>
      </c>
    </row>
    <row r="56" spans="3:19" x14ac:dyDescent="0.25">
      <c r="C56" s="6">
        <f t="shared" si="21"/>
        <v>0.25</v>
      </c>
      <c r="D56" s="6">
        <f t="shared" si="22"/>
        <v>2.25</v>
      </c>
      <c r="E56" s="6">
        <f t="shared" si="23"/>
        <v>2.25</v>
      </c>
      <c r="F56" s="6">
        <f t="shared" si="24"/>
        <v>0.25</v>
      </c>
      <c r="I56" s="19">
        <f t="shared" si="25"/>
        <v>5</v>
      </c>
    </row>
    <row r="57" spans="3:19" x14ac:dyDescent="0.25">
      <c r="C57" s="6">
        <f t="shared" si="21"/>
        <v>1</v>
      </c>
      <c r="D57" s="6">
        <f t="shared" si="22"/>
        <v>0.25</v>
      </c>
      <c r="E57" s="6">
        <f t="shared" si="23"/>
        <v>1</v>
      </c>
      <c r="F57" s="6">
        <f t="shared" si="24"/>
        <v>2.25</v>
      </c>
      <c r="I57" s="19">
        <f t="shared" si="25"/>
        <v>4.5</v>
      </c>
    </row>
    <row r="58" spans="3:19" x14ac:dyDescent="0.25">
      <c r="C58" s="6">
        <f t="shared" si="21"/>
        <v>2.25</v>
      </c>
      <c r="D58" s="6">
        <f t="shared" si="22"/>
        <v>0.25</v>
      </c>
      <c r="E58" s="6">
        <f t="shared" si="23"/>
        <v>0.25</v>
      </c>
      <c r="F58" s="6">
        <f t="shared" si="24"/>
        <v>2.25</v>
      </c>
      <c r="I58" s="19">
        <f t="shared" si="25"/>
        <v>5</v>
      </c>
    </row>
    <row r="59" spans="3:19" x14ac:dyDescent="0.25">
      <c r="I59" s="18">
        <f>SUM(I50:I58)</f>
        <v>42.5</v>
      </c>
    </row>
    <row r="61" spans="3:19" x14ac:dyDescent="0.25">
      <c r="I61">
        <f>I59/(C15*(C16-1))</f>
        <v>1.5740740740740742</v>
      </c>
    </row>
    <row r="62" spans="3:19" ht="23.25" x14ac:dyDescent="0.35">
      <c r="H62" s="54" t="s">
        <v>11</v>
      </c>
      <c r="I62" s="55">
        <f>I44/I61</f>
        <v>0.7411764705882351</v>
      </c>
    </row>
    <row r="63" spans="3:19" ht="23.25" x14ac:dyDescent="0.35">
      <c r="H63" s="54" t="s">
        <v>1</v>
      </c>
      <c r="I63" s="55">
        <f>_xlfn.CHISQ.DIST.RT(I62,3)</f>
        <v>0.86347870240072389</v>
      </c>
    </row>
  </sheetData>
  <mergeCells count="1">
    <mergeCell ref="H2:M2"/>
  </mergeCells>
  <conditionalFormatting sqref="T36:T47">
    <cfRule type="cellIs" dxfId="2" priority="1" operator="equal">
      <formula>"better"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17B9-1A19-421C-8B8F-9E0107B52087}">
  <dimension ref="A1:T63"/>
  <sheetViews>
    <sheetView showZeros="0" zoomScale="70" zoomScaleNormal="70" workbookViewId="0">
      <selection activeCell="F3" sqref="B3:F12"/>
    </sheetView>
  </sheetViews>
  <sheetFormatPr defaultRowHeight="15" x14ac:dyDescent="0.25"/>
  <cols>
    <col min="2" max="2" width="24.42578125" bestFit="1" customWidth="1"/>
    <col min="3" max="3" width="14.85546875" bestFit="1" customWidth="1"/>
    <col min="4" max="5" width="16.7109375" bestFit="1" customWidth="1"/>
    <col min="6" max="6" width="18.5703125" bestFit="1" customWidth="1"/>
    <col min="7" max="7" width="32" customWidth="1"/>
    <col min="8" max="8" width="34.42578125" bestFit="1" customWidth="1"/>
    <col min="9" max="9" width="15.7109375" bestFit="1" customWidth="1"/>
    <col min="10" max="10" width="13.28515625" bestFit="1" customWidth="1"/>
    <col min="15" max="15" width="24.5703125" bestFit="1" customWidth="1"/>
    <col min="16" max="16" width="21" bestFit="1" customWidth="1"/>
    <col min="17" max="17" width="11.42578125" bestFit="1" customWidth="1"/>
    <col min="23" max="23" width="46" bestFit="1" customWidth="1"/>
  </cols>
  <sheetData>
    <row r="1" spans="1:20" x14ac:dyDescent="0.25">
      <c r="A1" s="7"/>
      <c r="B1" s="7"/>
      <c r="C1" s="7"/>
      <c r="D1" s="7"/>
      <c r="E1" s="7"/>
    </row>
    <row r="2" spans="1:20" x14ac:dyDescent="0.25">
      <c r="A2" s="7"/>
      <c r="B2" s="7"/>
      <c r="C2" s="7"/>
      <c r="D2" s="7"/>
      <c r="E2" s="7"/>
      <c r="G2" s="7"/>
      <c r="H2" s="81"/>
      <c r="I2" s="81"/>
      <c r="J2" s="81"/>
      <c r="K2" s="81"/>
      <c r="L2" s="81"/>
      <c r="M2" s="81"/>
    </row>
    <row r="3" spans="1:20" x14ac:dyDescent="0.25">
      <c r="A3" s="7"/>
      <c r="B3" s="27"/>
      <c r="C3" s="28" t="str">
        <f>Sheet2!C177</f>
        <v>DWM(P)</v>
      </c>
      <c r="D3" s="28" t="str">
        <f>Sheet2!D177</f>
        <v>DWM-HT(P)</v>
      </c>
      <c r="E3" s="28" t="str">
        <f>Sheet2!J177</f>
        <v>WMA</v>
      </c>
      <c r="F3" s="28" t="str">
        <f>Sheet2!I177</f>
        <v>HDWM(A+P)</v>
      </c>
      <c r="G3" s="16"/>
      <c r="H3" s="38"/>
      <c r="I3" s="38" t="str">
        <f>C3</f>
        <v>DWM(P)</v>
      </c>
      <c r="J3" s="38" t="str">
        <f t="shared" ref="J3:L3" si="0">D3</f>
        <v>DWM-HT(P)</v>
      </c>
      <c r="K3" s="38" t="str">
        <f t="shared" si="0"/>
        <v>WMA</v>
      </c>
      <c r="L3" s="38" t="str">
        <f t="shared" si="0"/>
        <v>HDWM(A+P)</v>
      </c>
      <c r="M3" s="14"/>
      <c r="Q3" s="10" t="s">
        <v>17</v>
      </c>
    </row>
    <row r="4" spans="1:20" x14ac:dyDescent="0.25">
      <c r="A4" s="7"/>
      <c r="B4" s="26" t="s">
        <v>6</v>
      </c>
      <c r="C4" s="28">
        <f>Sheet2!C178</f>
        <v>84.745999999999995</v>
      </c>
      <c r="D4" s="28">
        <f>Sheet2!D178</f>
        <v>84.319000000000003</v>
      </c>
      <c r="E4" s="28">
        <f>Sheet2!J178</f>
        <v>85.792000000000002</v>
      </c>
      <c r="F4" s="28">
        <f>Sheet2!I178</f>
        <v>84.766000000000005</v>
      </c>
      <c r="G4" s="35"/>
      <c r="H4" s="39"/>
      <c r="I4" s="12">
        <f>_xlfn.RANK.AVG(C4,$C4:$F4,0)</f>
        <v>3</v>
      </c>
      <c r="J4" s="12">
        <f t="shared" ref="J4:L12" si="1">_xlfn.RANK.AVG(D4,$C4:$F4,0)</f>
        <v>4</v>
      </c>
      <c r="K4" s="12">
        <f t="shared" si="1"/>
        <v>1</v>
      </c>
      <c r="L4" s="12">
        <f t="shared" si="1"/>
        <v>2</v>
      </c>
      <c r="M4" s="39"/>
      <c r="Q4" s="6"/>
      <c r="R4" s="6">
        <v>4</v>
      </c>
      <c r="S4" s="6">
        <v>5</v>
      </c>
      <c r="T4" s="6">
        <v>6</v>
      </c>
    </row>
    <row r="5" spans="1:20" x14ac:dyDescent="0.25">
      <c r="A5" s="7"/>
      <c r="B5" s="26" t="s">
        <v>5</v>
      </c>
      <c r="C5" s="28">
        <f>Sheet2!C179</f>
        <v>81.816999999999993</v>
      </c>
      <c r="D5" s="28">
        <f>Sheet2!D179</f>
        <v>81.257999999999996</v>
      </c>
      <c r="E5" s="28">
        <f>Sheet2!J179</f>
        <v>55.082999999999998</v>
      </c>
      <c r="F5" s="28">
        <f>Sheet2!I179</f>
        <v>79.141999999999996</v>
      </c>
      <c r="G5" s="35"/>
      <c r="H5" s="39"/>
      <c r="I5" s="12">
        <f t="shared" ref="I5:I11" si="2">_xlfn.RANK.AVG(C5,$C5:$F5,0)</f>
        <v>1</v>
      </c>
      <c r="J5" s="12">
        <f t="shared" si="1"/>
        <v>2</v>
      </c>
      <c r="K5" s="12">
        <f t="shared" si="1"/>
        <v>4</v>
      </c>
      <c r="L5" s="12">
        <f t="shared" si="1"/>
        <v>3</v>
      </c>
      <c r="M5" s="39"/>
      <c r="Q5" s="6" t="s">
        <v>15</v>
      </c>
      <c r="R5" s="6">
        <v>2.569</v>
      </c>
      <c r="S5" s="6">
        <v>2.7280000000000002</v>
      </c>
      <c r="T5" s="6">
        <v>2.85</v>
      </c>
    </row>
    <row r="6" spans="1:20" x14ac:dyDescent="0.25">
      <c r="A6" s="7"/>
      <c r="B6" s="22" t="s">
        <v>22</v>
      </c>
      <c r="C6" s="28">
        <f>Sheet2!C180</f>
        <v>82.635999999999996</v>
      </c>
      <c r="D6" s="28">
        <f>Sheet2!D180</f>
        <v>83.9</v>
      </c>
      <c r="E6" s="28">
        <f>Sheet2!J180</f>
        <v>80.537999999999997</v>
      </c>
      <c r="F6" s="28">
        <f>Sheet2!I180</f>
        <v>82.584999999999994</v>
      </c>
      <c r="G6" s="35"/>
      <c r="H6" s="39"/>
      <c r="I6" s="12">
        <f t="shared" si="2"/>
        <v>2</v>
      </c>
      <c r="J6" s="12">
        <f t="shared" si="1"/>
        <v>1</v>
      </c>
      <c r="K6" s="12">
        <f t="shared" si="1"/>
        <v>4</v>
      </c>
      <c r="L6" s="12">
        <f t="shared" si="1"/>
        <v>3</v>
      </c>
      <c r="M6" s="39"/>
      <c r="Q6" s="6" t="s">
        <v>16</v>
      </c>
      <c r="R6" s="6">
        <v>2.2909999999999999</v>
      </c>
      <c r="S6" s="6">
        <v>2.4590000000000001</v>
      </c>
      <c r="T6" s="6">
        <v>2.589</v>
      </c>
    </row>
    <row r="7" spans="1:20" x14ac:dyDescent="0.25">
      <c r="A7" s="7"/>
      <c r="B7" s="12" t="s">
        <v>23</v>
      </c>
      <c r="C7" s="28">
        <f>Sheet2!C181</f>
        <v>85.453999999999994</v>
      </c>
      <c r="D7" s="28">
        <f>Sheet2!D181</f>
        <v>83.647000000000006</v>
      </c>
      <c r="E7" s="28">
        <f>Sheet2!J181</f>
        <v>85.703000000000003</v>
      </c>
      <c r="F7" s="28">
        <f>Sheet2!I181</f>
        <v>85.430999999999997</v>
      </c>
      <c r="G7" s="35"/>
      <c r="H7" s="39"/>
      <c r="I7" s="12">
        <f t="shared" si="2"/>
        <v>2</v>
      </c>
      <c r="J7" s="12">
        <f t="shared" si="1"/>
        <v>4</v>
      </c>
      <c r="K7" s="12">
        <f t="shared" si="1"/>
        <v>1</v>
      </c>
      <c r="L7" s="12">
        <f t="shared" si="1"/>
        <v>3</v>
      </c>
      <c r="M7" s="39"/>
    </row>
    <row r="8" spans="1:20" x14ac:dyDescent="0.25">
      <c r="A8" s="7"/>
      <c r="B8" s="12" t="s">
        <v>24</v>
      </c>
      <c r="C8" s="28">
        <f>Sheet2!C182</f>
        <v>92.061999999999998</v>
      </c>
      <c r="D8" s="28">
        <f>Sheet2!D182</f>
        <v>92.102999999999994</v>
      </c>
      <c r="E8" s="28">
        <f>Sheet2!J182</f>
        <v>91.944000000000003</v>
      </c>
      <c r="F8" s="28">
        <f>Sheet2!I182</f>
        <v>92.76</v>
      </c>
      <c r="G8" s="35"/>
      <c r="H8" s="39"/>
      <c r="I8" s="12">
        <f t="shared" si="2"/>
        <v>3</v>
      </c>
      <c r="J8" s="12">
        <f t="shared" si="1"/>
        <v>2</v>
      </c>
      <c r="K8" s="12">
        <f t="shared" si="1"/>
        <v>4</v>
      </c>
      <c r="L8" s="12">
        <f t="shared" si="1"/>
        <v>1</v>
      </c>
      <c r="M8" s="39"/>
      <c r="Q8" s="40"/>
      <c r="R8" s="7"/>
      <c r="S8" s="7"/>
      <c r="T8" s="7"/>
    </row>
    <row r="9" spans="1:20" x14ac:dyDescent="0.25">
      <c r="A9" s="7"/>
      <c r="B9" s="33" t="s">
        <v>25</v>
      </c>
      <c r="C9" s="28">
        <f>Sheet2!C183</f>
        <v>88.912999999999997</v>
      </c>
      <c r="D9" s="28">
        <f>Sheet2!D183</f>
        <v>90.933000000000007</v>
      </c>
      <c r="E9" s="28">
        <f>Sheet2!J183</f>
        <v>77.926000000000002</v>
      </c>
      <c r="F9" s="28">
        <f>Sheet2!I183</f>
        <v>90.617000000000004</v>
      </c>
      <c r="G9" s="35"/>
      <c r="H9" s="7"/>
      <c r="I9" s="12">
        <f t="shared" si="2"/>
        <v>3</v>
      </c>
      <c r="J9" s="12">
        <f t="shared" si="1"/>
        <v>1</v>
      </c>
      <c r="K9" s="12">
        <f t="shared" si="1"/>
        <v>4</v>
      </c>
      <c r="L9" s="12">
        <f t="shared" si="1"/>
        <v>2</v>
      </c>
      <c r="M9" s="34"/>
      <c r="Q9" s="7"/>
      <c r="R9" s="7"/>
      <c r="S9" s="7"/>
      <c r="T9" s="7"/>
    </row>
    <row r="10" spans="1:20" x14ac:dyDescent="0.25">
      <c r="A10" s="7"/>
      <c r="B10" s="26" t="s">
        <v>7</v>
      </c>
      <c r="C10" s="28">
        <f>Sheet2!C184</f>
        <v>88.215999999999994</v>
      </c>
      <c r="D10" s="28">
        <f>Sheet2!D184</f>
        <v>88.536000000000001</v>
      </c>
      <c r="E10" s="28">
        <f>Sheet2!J184</f>
        <v>80.92</v>
      </c>
      <c r="F10" s="28">
        <f>Sheet2!I184</f>
        <v>88.213999999999999</v>
      </c>
      <c r="G10" s="35"/>
      <c r="H10" s="39"/>
      <c r="I10" s="12">
        <f t="shared" si="2"/>
        <v>2</v>
      </c>
      <c r="J10" s="12">
        <f t="shared" si="1"/>
        <v>1</v>
      </c>
      <c r="K10" s="12">
        <f t="shared" si="1"/>
        <v>4</v>
      </c>
      <c r="L10" s="12">
        <f t="shared" si="1"/>
        <v>3</v>
      </c>
      <c r="M10" s="39"/>
      <c r="Q10" s="7"/>
      <c r="R10" s="7"/>
      <c r="S10" s="7"/>
      <c r="T10" s="7"/>
    </row>
    <row r="11" spans="1:20" x14ac:dyDescent="0.25">
      <c r="A11" s="7"/>
      <c r="B11" s="30" t="s">
        <v>8</v>
      </c>
      <c r="C11" s="28">
        <f>Sheet2!C185</f>
        <v>93.040999999999997</v>
      </c>
      <c r="D11" s="28">
        <f>Sheet2!D185</f>
        <v>93.113</v>
      </c>
      <c r="E11" s="28">
        <f>Sheet2!J185</f>
        <v>88.043999999999997</v>
      </c>
      <c r="F11" s="28">
        <f>Sheet2!I185</f>
        <v>92.661000000000001</v>
      </c>
      <c r="G11" s="35"/>
      <c r="H11" s="39"/>
      <c r="I11" s="12">
        <f t="shared" si="2"/>
        <v>2</v>
      </c>
      <c r="J11" s="12">
        <f t="shared" si="1"/>
        <v>1</v>
      </c>
      <c r="K11" s="12">
        <f t="shared" si="1"/>
        <v>4</v>
      </c>
      <c r="L11" s="12">
        <f t="shared" si="1"/>
        <v>3</v>
      </c>
      <c r="M11" s="39"/>
      <c r="Q11" s="7"/>
      <c r="R11" s="7"/>
      <c r="S11" s="7"/>
      <c r="T11" s="7"/>
    </row>
    <row r="12" spans="1:20" x14ac:dyDescent="0.25">
      <c r="A12" s="7"/>
      <c r="B12" s="26" t="s">
        <v>9</v>
      </c>
      <c r="C12" s="28">
        <f>Sheet2!C186</f>
        <v>64.891999999999996</v>
      </c>
      <c r="D12" s="28">
        <f>Sheet2!D186</f>
        <v>69.382999999999996</v>
      </c>
      <c r="E12" s="28">
        <f>Sheet2!J186</f>
        <v>77.653000000000006</v>
      </c>
      <c r="F12" s="28">
        <f>Sheet2!I186</f>
        <v>88.269000000000005</v>
      </c>
      <c r="G12" s="35"/>
      <c r="H12" s="7"/>
      <c r="I12" s="12">
        <f>_xlfn.RANK.AVG(C12,$C12:$F12,0)</f>
        <v>4</v>
      </c>
      <c r="J12" s="12">
        <f t="shared" si="1"/>
        <v>3</v>
      </c>
      <c r="K12" s="12">
        <f t="shared" si="1"/>
        <v>2</v>
      </c>
      <c r="L12" s="12">
        <f t="shared" si="1"/>
        <v>1</v>
      </c>
      <c r="M12" s="7"/>
      <c r="Q12" s="7"/>
      <c r="R12" s="7"/>
      <c r="S12" s="7"/>
      <c r="T12" s="7"/>
    </row>
    <row r="13" spans="1:20" x14ac:dyDescent="0.25">
      <c r="A13" s="7"/>
      <c r="B13" s="29"/>
      <c r="C13" s="31">
        <f>AVERAGE(C4:C12)</f>
        <v>84.6418888888889</v>
      </c>
      <c r="D13" s="31">
        <f t="shared" ref="D13:F13" si="3">AVERAGE(D4:D12)</f>
        <v>85.243555555555588</v>
      </c>
      <c r="E13" s="31">
        <f t="shared" si="3"/>
        <v>80.400333333333322</v>
      </c>
      <c r="F13" s="31">
        <f t="shared" si="3"/>
        <v>87.160555555555547</v>
      </c>
      <c r="G13" s="45"/>
      <c r="M13" s="4"/>
      <c r="Q13" s="7"/>
      <c r="R13" s="7"/>
      <c r="S13" s="7"/>
      <c r="T13" s="7"/>
    </row>
    <row r="14" spans="1:20" x14ac:dyDescent="0.25">
      <c r="A14" s="7"/>
      <c r="B14" s="7"/>
      <c r="C14" s="7"/>
      <c r="D14" s="7"/>
      <c r="E14" s="7"/>
      <c r="H14" s="34"/>
      <c r="I14" s="17">
        <f>AVERAGE(I4:I12)</f>
        <v>2.4444444444444446</v>
      </c>
      <c r="J14" s="17">
        <f t="shared" ref="J14:L14" si="4">AVERAGE(J4:J12)</f>
        <v>2.1111111111111112</v>
      </c>
      <c r="K14" s="17">
        <f t="shared" si="4"/>
        <v>3.1111111111111112</v>
      </c>
      <c r="L14" s="17">
        <f t="shared" si="4"/>
        <v>2.3333333333333335</v>
      </c>
    </row>
    <row r="15" spans="1:20" x14ac:dyDescent="0.25">
      <c r="A15" s="7"/>
      <c r="B15" s="7" t="s">
        <v>27</v>
      </c>
      <c r="C15" s="48">
        <f>COUNT(C4:C12)</f>
        <v>9</v>
      </c>
      <c r="D15" s="7"/>
      <c r="E15" s="7"/>
      <c r="H15" s="7"/>
      <c r="I15" s="7"/>
      <c r="J15" s="7"/>
      <c r="K15" s="7"/>
      <c r="L15" s="7"/>
    </row>
    <row r="16" spans="1:20" x14ac:dyDescent="0.25">
      <c r="A16" s="7"/>
      <c r="B16" s="7" t="s">
        <v>3</v>
      </c>
      <c r="C16" s="49">
        <v>4</v>
      </c>
      <c r="D16" s="7"/>
      <c r="E16" s="7"/>
      <c r="H16" s="7"/>
      <c r="I16" s="7"/>
      <c r="J16" s="7"/>
      <c r="K16" s="7"/>
      <c r="L16" s="7"/>
    </row>
    <row r="17" spans="1:20" x14ac:dyDescent="0.25">
      <c r="A17" s="7"/>
      <c r="B17" s="7"/>
      <c r="C17" s="7"/>
      <c r="D17" s="7"/>
      <c r="E17" s="7"/>
      <c r="H17" s="6" t="s">
        <v>12</v>
      </c>
      <c r="I17" s="15">
        <f>MAX(H14:M14)</f>
        <v>3.1111111111111112</v>
      </c>
      <c r="J17" s="7"/>
      <c r="K17" s="7"/>
      <c r="L17" s="7"/>
    </row>
    <row r="18" spans="1:20" x14ac:dyDescent="0.25">
      <c r="A18" s="7"/>
      <c r="C18" s="7" t="str">
        <f>CONCATENATE(ROUND(C4,2)," (",I4,")")</f>
        <v>84.75 (3)</v>
      </c>
      <c r="D18" s="7" t="str">
        <f t="shared" ref="D18:F26" si="5">CONCATENATE(ROUND(D4,2)," (",J4,")")</f>
        <v>84.32 (4)</v>
      </c>
      <c r="E18" s="7" t="str">
        <f t="shared" si="5"/>
        <v>85.79 (1)</v>
      </c>
      <c r="F18" s="7" t="str">
        <f t="shared" si="5"/>
        <v>84.77 (2)</v>
      </c>
      <c r="H18" s="6" t="s">
        <v>13</v>
      </c>
      <c r="I18" s="15">
        <f>MIN(H14:M14)</f>
        <v>2.1111111111111112</v>
      </c>
      <c r="J18" s="7"/>
      <c r="K18" s="7"/>
      <c r="L18" s="7"/>
    </row>
    <row r="19" spans="1:20" x14ac:dyDescent="0.25">
      <c r="A19" s="7"/>
      <c r="C19" s="7" t="str">
        <f t="shared" ref="C19:C26" si="6">CONCATENATE(ROUND(C5,2)," (",I5,")")</f>
        <v>81.82 (1)</v>
      </c>
      <c r="D19" s="7" t="str">
        <f t="shared" si="5"/>
        <v>81.26 (2)</v>
      </c>
      <c r="E19" s="7" t="str">
        <f t="shared" si="5"/>
        <v>55.08 (4)</v>
      </c>
      <c r="F19" s="7" t="str">
        <f t="shared" si="5"/>
        <v>79.14 (3)</v>
      </c>
      <c r="H19" s="6" t="s">
        <v>18</v>
      </c>
      <c r="I19" s="6"/>
      <c r="K19" s="17">
        <f>I17-I18</f>
        <v>1</v>
      </c>
    </row>
    <row r="20" spans="1:20" x14ac:dyDescent="0.25">
      <c r="A20" s="7"/>
      <c r="C20" s="7" t="str">
        <f t="shared" si="6"/>
        <v>82.64 (2)</v>
      </c>
      <c r="D20" s="7" t="str">
        <f t="shared" si="5"/>
        <v>83.9 (1)</v>
      </c>
      <c r="E20" s="7" t="str">
        <f t="shared" si="5"/>
        <v>80.54 (4)</v>
      </c>
      <c r="F20" s="7" t="str">
        <f t="shared" si="5"/>
        <v>82.59 (3)</v>
      </c>
      <c r="H20" s="7"/>
      <c r="I20" s="7"/>
      <c r="J20" s="7"/>
      <c r="K20" s="7"/>
    </row>
    <row r="21" spans="1:20" x14ac:dyDescent="0.25">
      <c r="A21" s="7"/>
      <c r="C21" s="7" t="str">
        <f t="shared" si="6"/>
        <v>85.45 (2)</v>
      </c>
      <c r="D21" s="7" t="str">
        <f t="shared" si="5"/>
        <v>83.65 (4)</v>
      </c>
      <c r="E21" s="7" t="str">
        <f t="shared" si="5"/>
        <v>85.7 (1)</v>
      </c>
      <c r="F21" s="7" t="str">
        <f t="shared" si="5"/>
        <v>85.43 (3)</v>
      </c>
      <c r="H21" s="1"/>
      <c r="I21" s="1"/>
      <c r="J21" s="24"/>
      <c r="K21" s="7"/>
    </row>
    <row r="22" spans="1:20" x14ac:dyDescent="0.25">
      <c r="C22" s="7" t="str">
        <f t="shared" si="6"/>
        <v>92.06 (3)</v>
      </c>
      <c r="D22" s="7" t="str">
        <f t="shared" si="5"/>
        <v>92.1 (2)</v>
      </c>
      <c r="E22" s="7" t="str">
        <f t="shared" si="5"/>
        <v>91.94 (4)</v>
      </c>
      <c r="F22" s="7" t="str">
        <f t="shared" si="5"/>
        <v>92.76 (1)</v>
      </c>
      <c r="H22" s="21"/>
    </row>
    <row r="23" spans="1:20" x14ac:dyDescent="0.25">
      <c r="C23" s="7" t="str">
        <f t="shared" si="6"/>
        <v>88.91 (3)</v>
      </c>
      <c r="D23" s="7" t="str">
        <f t="shared" si="5"/>
        <v>90.93 (1)</v>
      </c>
      <c r="E23" s="7" t="str">
        <f t="shared" si="5"/>
        <v>77.93 (4)</v>
      </c>
      <c r="F23" s="7" t="str">
        <f t="shared" si="5"/>
        <v>90.62 (2)</v>
      </c>
      <c r="H23" s="9" t="s">
        <v>20</v>
      </c>
    </row>
    <row r="24" spans="1:20" x14ac:dyDescent="0.25">
      <c r="C24" s="7" t="str">
        <f t="shared" si="6"/>
        <v>88.22 (2)</v>
      </c>
      <c r="D24" s="7" t="str">
        <f t="shared" si="5"/>
        <v>88.54 (1)</v>
      </c>
      <c r="E24" s="7" t="str">
        <f t="shared" si="5"/>
        <v>80.92 (4)</v>
      </c>
      <c r="F24" s="7" t="str">
        <f t="shared" si="5"/>
        <v>88.21 (3)</v>
      </c>
    </row>
    <row r="25" spans="1:20" ht="23.25" x14ac:dyDescent="0.35">
      <c r="C25" s="7" t="str">
        <f t="shared" si="6"/>
        <v>93.04 (2)</v>
      </c>
      <c r="D25" s="7" t="str">
        <f t="shared" si="5"/>
        <v>93.11 (1)</v>
      </c>
      <c r="E25" s="7" t="str">
        <f t="shared" si="5"/>
        <v>88.04 (4)</v>
      </c>
      <c r="F25" s="7" t="str">
        <f t="shared" si="5"/>
        <v>92.66 (3)</v>
      </c>
      <c r="H25" s="6" t="s">
        <v>19</v>
      </c>
      <c r="I25" s="6"/>
      <c r="J25" s="56" t="s">
        <v>14</v>
      </c>
      <c r="K25" s="57">
        <f>SQRT((C16*(C16+1))/(6*C15))*R5</f>
        <v>1.5634436113675243</v>
      </c>
    </row>
    <row r="26" spans="1:20" x14ac:dyDescent="0.25">
      <c r="C26" s="7" t="str">
        <f t="shared" si="6"/>
        <v>64.89 (4)</v>
      </c>
      <c r="D26" s="7" t="str">
        <f t="shared" si="5"/>
        <v>69.38 (3)</v>
      </c>
      <c r="E26" s="7" t="str">
        <f t="shared" si="5"/>
        <v>77.65 (2)</v>
      </c>
      <c r="F26" s="7" t="str">
        <f t="shared" si="5"/>
        <v>88.27 (1)</v>
      </c>
    </row>
    <row r="27" spans="1:20" x14ac:dyDescent="0.25">
      <c r="C27" s="7"/>
      <c r="D27" s="7"/>
      <c r="E27" s="7"/>
      <c r="F27" s="7"/>
    </row>
    <row r="28" spans="1:20" x14ac:dyDescent="0.25">
      <c r="A28" s="7"/>
      <c r="B28" s="7"/>
      <c r="C28" s="7"/>
      <c r="D28" s="7"/>
      <c r="E28" s="7"/>
      <c r="F28" s="23"/>
      <c r="G28" s="23"/>
      <c r="H28" s="24"/>
      <c r="I28" s="24"/>
      <c r="J28" s="23"/>
      <c r="K28" s="7"/>
      <c r="L28" s="7"/>
    </row>
    <row r="29" spans="1:20" x14ac:dyDescent="0.25">
      <c r="A29" s="7"/>
      <c r="B29" s="7"/>
      <c r="C29" s="7"/>
      <c r="D29" s="7"/>
      <c r="E29" s="7"/>
      <c r="F29" s="40"/>
      <c r="G29" s="40"/>
      <c r="H29" s="7"/>
      <c r="I29" s="7"/>
      <c r="J29" s="7"/>
      <c r="K29" s="7"/>
      <c r="L29" s="7"/>
      <c r="O29" s="10"/>
    </row>
    <row r="30" spans="1:20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20" x14ac:dyDescent="0.25">
      <c r="A31" s="7"/>
      <c r="B31" s="7"/>
      <c r="C31" s="7"/>
      <c r="D31" s="7"/>
      <c r="E31" s="7"/>
      <c r="F31" s="38"/>
      <c r="G31" s="38"/>
      <c r="H31" s="38"/>
      <c r="I31" s="38"/>
      <c r="J31" s="14"/>
      <c r="K31" s="38"/>
      <c r="L31" s="14"/>
      <c r="O31" s="37" t="str">
        <f>C3</f>
        <v>DWM(P)</v>
      </c>
      <c r="P31" s="37" t="str">
        <f t="shared" ref="P31:R31" si="7">D3</f>
        <v>DWM-HT(P)</v>
      </c>
      <c r="Q31" s="37" t="str">
        <f t="shared" si="7"/>
        <v>WMA</v>
      </c>
      <c r="R31" s="37" t="str">
        <f t="shared" si="7"/>
        <v>HDWM(A+P)</v>
      </c>
      <c r="S31" s="38"/>
      <c r="T31" s="14"/>
    </row>
    <row r="32" spans="1:20" x14ac:dyDescent="0.25">
      <c r="A32" s="7"/>
      <c r="B32" s="7"/>
      <c r="C32" s="7"/>
      <c r="D32" s="7"/>
      <c r="E32" s="7"/>
      <c r="F32" s="43"/>
      <c r="G32" s="43"/>
      <c r="H32" s="43"/>
      <c r="I32" s="43"/>
      <c r="J32" s="43"/>
      <c r="K32" s="43"/>
      <c r="L32" s="43"/>
      <c r="O32" s="50">
        <f>I14</f>
        <v>2.4444444444444446</v>
      </c>
      <c r="P32" s="50">
        <f>J14</f>
        <v>2.1111111111111112</v>
      </c>
      <c r="Q32" s="50">
        <f>K14</f>
        <v>3.1111111111111112</v>
      </c>
      <c r="R32" s="50">
        <f>L14</f>
        <v>2.3333333333333335</v>
      </c>
      <c r="S32" s="43"/>
      <c r="T32" s="44"/>
    </row>
    <row r="33" spans="1:20" x14ac:dyDescent="0.25">
      <c r="A33" s="7"/>
      <c r="B33" s="7"/>
      <c r="C33" s="7"/>
      <c r="D33" s="7"/>
      <c r="E33" s="7"/>
      <c r="F33" s="7"/>
      <c r="G33" s="7"/>
      <c r="H33" s="7"/>
      <c r="I33" s="44"/>
      <c r="J33" s="7"/>
      <c r="K33" s="7"/>
      <c r="L33" s="7"/>
      <c r="O33" s="7"/>
      <c r="P33" s="7"/>
      <c r="Q33" s="44" t="s">
        <v>21</v>
      </c>
      <c r="R33" s="7" t="s">
        <v>14</v>
      </c>
      <c r="S33" s="7"/>
      <c r="T33" s="7"/>
    </row>
    <row r="34" spans="1:20" x14ac:dyDescent="0.25">
      <c r="A34" s="7"/>
      <c r="B34" s="7"/>
      <c r="C34" s="7"/>
      <c r="D34" s="7"/>
      <c r="E34" s="7"/>
      <c r="F34" s="38"/>
      <c r="G34" s="38"/>
      <c r="H34" s="38"/>
      <c r="I34" s="45"/>
      <c r="J34" s="46"/>
      <c r="K34" s="39"/>
      <c r="L34" s="39"/>
      <c r="O34" s="38"/>
      <c r="P34" s="38"/>
      <c r="Q34" s="45"/>
      <c r="R34" s="46">
        <f>K25</f>
        <v>1.5634436113675243</v>
      </c>
      <c r="S34" s="39"/>
      <c r="T34" s="39"/>
    </row>
    <row r="35" spans="1:20" x14ac:dyDescent="0.25">
      <c r="A35" s="7"/>
      <c r="B35" s="7" t="s">
        <v>26</v>
      </c>
      <c r="C35" s="7"/>
      <c r="D35" s="7"/>
      <c r="E35" s="7"/>
      <c r="F35" s="47"/>
      <c r="G35" s="47"/>
      <c r="H35" s="47"/>
      <c r="I35" s="36"/>
      <c r="J35" s="41"/>
      <c r="K35" s="42"/>
      <c r="L35" s="42"/>
      <c r="O35" s="47"/>
      <c r="P35" s="38"/>
      <c r="Q35" s="45"/>
      <c r="R35" s="46">
        <f>R34</f>
        <v>1.5634436113675243</v>
      </c>
      <c r="S35" s="39"/>
      <c r="T35" s="39"/>
    </row>
    <row r="36" spans="1:20" x14ac:dyDescent="0.25">
      <c r="A36" s="7"/>
      <c r="B36" s="7"/>
      <c r="C36" s="37" t="s">
        <v>0</v>
      </c>
      <c r="D36" s="37" t="s">
        <v>2</v>
      </c>
      <c r="E36" s="37" t="s">
        <v>4</v>
      </c>
      <c r="F36" s="25" t="s">
        <v>10</v>
      </c>
      <c r="G36" s="38"/>
      <c r="H36" s="14"/>
      <c r="I36" s="45"/>
      <c r="J36" s="46"/>
      <c r="K36" s="39"/>
      <c r="L36" s="39"/>
      <c r="P36" s="53" t="str">
        <f>IF(Q36&lt;&gt;"",_xlfn.CONCAT(O31," - ",P$31),"")</f>
        <v>DWM(P) - DWM-HT(P)</v>
      </c>
      <c r="Q36" s="53">
        <f>IF(O32-P$32&gt;0,O32-P$32,"")</f>
        <v>0.33333333333333348</v>
      </c>
      <c r="R36" s="51">
        <f t="shared" ref="R36:R47" si="8">R35</f>
        <v>1.5634436113675243</v>
      </c>
      <c r="S36" s="22"/>
      <c r="T36" s="22" t="str">
        <f>IF(Q36&gt;R36,"better","not")</f>
        <v>not</v>
      </c>
    </row>
    <row r="37" spans="1:20" x14ac:dyDescent="0.25">
      <c r="A37" s="7"/>
      <c r="B37" s="7"/>
      <c r="C37" s="13">
        <f>$C$15</f>
        <v>9</v>
      </c>
      <c r="D37" s="13">
        <f t="shared" ref="D37:F37" si="9">$C$15</f>
        <v>9</v>
      </c>
      <c r="E37" s="13">
        <f t="shared" si="9"/>
        <v>9</v>
      </c>
      <c r="F37" s="13">
        <f t="shared" si="9"/>
        <v>9</v>
      </c>
      <c r="G37" s="38"/>
      <c r="H37" s="38"/>
      <c r="I37" s="13">
        <f>SUM(B37:G37)</f>
        <v>36</v>
      </c>
      <c r="J37" s="46"/>
      <c r="K37" s="39"/>
      <c r="L37" s="39"/>
      <c r="P37" s="53" t="str">
        <f>IF(Q37&lt;&gt;"",_xlfn.CONCAT(O31," - ",Q$31),"")</f>
        <v/>
      </c>
      <c r="Q37" s="53" t="str">
        <f>IF(O32-Q$32&gt;0,Q32-O$32,"")</f>
        <v/>
      </c>
      <c r="R37" s="51">
        <f t="shared" si="8"/>
        <v>1.5634436113675243</v>
      </c>
      <c r="S37" s="22"/>
      <c r="T37" s="22" t="str">
        <f t="shared" ref="T37:T47" si="10">IF(Q37&gt;R37,"better","not")</f>
        <v>better</v>
      </c>
    </row>
    <row r="38" spans="1:20" x14ac:dyDescent="0.25">
      <c r="A38" s="7"/>
      <c r="B38" s="7"/>
      <c r="C38" s="6">
        <f>SUM(I4:I12)</f>
        <v>22</v>
      </c>
      <c r="D38" s="6">
        <f t="shared" ref="D38:F38" si="11">SUM(J4:J12)</f>
        <v>19</v>
      </c>
      <c r="E38" s="6">
        <f t="shared" si="11"/>
        <v>28</v>
      </c>
      <c r="F38" s="6">
        <f t="shared" si="11"/>
        <v>21</v>
      </c>
      <c r="G38" s="47"/>
      <c r="H38" s="47"/>
      <c r="I38" s="13">
        <f>SUM(B38:G38)</f>
        <v>90</v>
      </c>
      <c r="J38" s="41"/>
      <c r="K38" s="42"/>
      <c r="L38" s="42"/>
      <c r="P38" s="53" t="str">
        <f>IF(Q38&lt;&gt;"",_xlfn.CONCAT(O31," - ",R$31),"")</f>
        <v>DWM(P) - HDWM(A+P)</v>
      </c>
      <c r="Q38" s="53">
        <f>IF(O32-R$32&gt;0,O32-R$32,"")</f>
        <v>0.11111111111111116</v>
      </c>
      <c r="R38" s="51">
        <f t="shared" si="8"/>
        <v>1.5634436113675243</v>
      </c>
      <c r="S38" s="22"/>
      <c r="T38" s="22" t="str">
        <f t="shared" si="10"/>
        <v>not</v>
      </c>
    </row>
    <row r="39" spans="1:20" x14ac:dyDescent="0.25">
      <c r="A39" s="7"/>
      <c r="B39" s="7"/>
      <c r="C39" s="52">
        <f>AVERAGE(I4:I12)</f>
        <v>2.4444444444444446</v>
      </c>
      <c r="D39" s="52">
        <f t="shared" ref="D39:F39" si="12">AVERAGE(J4:J12)</f>
        <v>2.1111111111111112</v>
      </c>
      <c r="E39" s="52">
        <f t="shared" si="12"/>
        <v>3.1111111111111112</v>
      </c>
      <c r="F39" s="52">
        <f t="shared" si="12"/>
        <v>2.3333333333333335</v>
      </c>
      <c r="G39" s="38"/>
      <c r="H39" s="14"/>
      <c r="I39" s="18">
        <f>AVERAGE(B39:G39)</f>
        <v>2.5</v>
      </c>
      <c r="J39" s="46"/>
      <c r="K39" s="39"/>
      <c r="L39" s="39"/>
      <c r="P39" s="31" t="str">
        <f>IF(Q39&lt;&gt;"",_xlfn.CONCAT(P31," - ",O$31),"")</f>
        <v/>
      </c>
      <c r="Q39" s="31" t="str">
        <f>IF(P32-O$32&gt;0,P32-O$32,"")</f>
        <v/>
      </c>
      <c r="R39" s="51">
        <f t="shared" si="8"/>
        <v>1.5634436113675243</v>
      </c>
      <c r="S39" s="6"/>
      <c r="T39" s="22" t="str">
        <f t="shared" si="10"/>
        <v>better</v>
      </c>
    </row>
    <row r="40" spans="1:20" x14ac:dyDescent="0.25">
      <c r="A40" s="7"/>
      <c r="B40" s="7"/>
      <c r="C40" s="7"/>
      <c r="D40" s="7"/>
      <c r="E40" s="7"/>
      <c r="F40" s="38"/>
      <c r="G40" s="38"/>
      <c r="H40" s="38"/>
      <c r="I40" s="45"/>
      <c r="J40" s="46"/>
      <c r="K40" s="39"/>
      <c r="L40" s="39"/>
      <c r="P40" s="31" t="str">
        <f>IF(Q40&lt;&gt;"",_xlfn.CONCAT(P31," - ",Q$31),"")</f>
        <v/>
      </c>
      <c r="Q40" s="31" t="str">
        <f>IF(P32-Q$32&gt;0,P32-Q$32,"")</f>
        <v/>
      </c>
      <c r="R40" s="51">
        <f t="shared" si="8"/>
        <v>1.5634436113675243</v>
      </c>
      <c r="S40" s="22"/>
      <c r="T40" s="22" t="str">
        <f t="shared" si="10"/>
        <v>better</v>
      </c>
    </row>
    <row r="41" spans="1:20" x14ac:dyDescent="0.25">
      <c r="A41" s="7"/>
      <c r="B41" s="7"/>
      <c r="C41" s="7"/>
      <c r="D41" s="7"/>
      <c r="E41" s="7"/>
      <c r="F41" s="38"/>
      <c r="G41" s="38"/>
      <c r="H41" s="38"/>
      <c r="I41" s="45"/>
      <c r="J41" s="46"/>
      <c r="K41" s="39"/>
      <c r="L41" s="39"/>
      <c r="P41" s="31" t="str">
        <f>IF(Q41&lt;&gt;"",_xlfn.CONCAT(P31," - ",R$31),"")</f>
        <v/>
      </c>
      <c r="Q41" s="31" t="str">
        <f>IF(P32-R$32&gt;0,P32-R$32,"")</f>
        <v/>
      </c>
      <c r="R41" s="51">
        <f t="shared" si="8"/>
        <v>1.5634436113675243</v>
      </c>
      <c r="S41" s="6"/>
      <c r="T41" s="22" t="str">
        <f t="shared" si="10"/>
        <v>better</v>
      </c>
    </row>
    <row r="42" spans="1:20" x14ac:dyDescent="0.25">
      <c r="A42" s="7"/>
      <c r="B42" s="7"/>
      <c r="C42" s="3"/>
      <c r="D42" s="3"/>
      <c r="E42" s="3"/>
      <c r="F42" s="3"/>
      <c r="G42" s="38"/>
      <c r="H42" s="14"/>
      <c r="I42" s="45"/>
      <c r="J42" s="46"/>
      <c r="K42" s="39"/>
      <c r="L42" s="39"/>
      <c r="P42" s="53" t="str">
        <f>IF(Q42&lt;&gt;"",_xlfn.CONCAT(Q31," - ",O$31),"")</f>
        <v>WMA - DWM(P)</v>
      </c>
      <c r="Q42" s="53">
        <f>IF(Q32-O$32&gt;0,Q32-O$32,"")</f>
        <v>0.66666666666666652</v>
      </c>
      <c r="R42" s="51">
        <f t="shared" si="8"/>
        <v>1.5634436113675243</v>
      </c>
      <c r="S42" s="22"/>
      <c r="T42" s="22" t="str">
        <f t="shared" si="10"/>
        <v>not</v>
      </c>
    </row>
    <row r="43" spans="1:20" x14ac:dyDescent="0.25">
      <c r="A43" s="7"/>
      <c r="B43" s="7"/>
      <c r="C43" s="3"/>
      <c r="D43" s="3"/>
      <c r="E43" s="3"/>
      <c r="F43" s="3"/>
      <c r="G43" s="14"/>
      <c r="H43" s="38"/>
      <c r="I43" s="45"/>
      <c r="J43" s="46"/>
      <c r="K43" s="39"/>
      <c r="L43" s="39"/>
      <c r="P43" s="53" t="str">
        <f>IF(Q43&lt;&gt;"",_xlfn.CONCAT(Q31," - ",P$31),"")</f>
        <v>WMA - DWM-HT(P)</v>
      </c>
      <c r="Q43" s="53">
        <f>IF(Q32-P$32&gt;0,Q32-P$32,"")</f>
        <v>1</v>
      </c>
      <c r="R43" s="51">
        <f t="shared" si="8"/>
        <v>1.5634436113675243</v>
      </c>
      <c r="S43" s="6"/>
      <c r="T43" s="22" t="str">
        <f t="shared" si="10"/>
        <v>not</v>
      </c>
    </row>
    <row r="44" spans="1:20" x14ac:dyDescent="0.25">
      <c r="A44" s="7"/>
      <c r="B44" s="7"/>
      <c r="C44" s="15">
        <f>C37*(C39-$I$39)^2</f>
        <v>2.7777777777777582E-2</v>
      </c>
      <c r="D44" s="15">
        <f>D37*(D39-$I$39)^2</f>
        <v>1.3611111111111107</v>
      </c>
      <c r="E44" s="15">
        <f t="shared" ref="E44:F44" si="13">E37*(E39-$I$39)^2</f>
        <v>3.3611111111111116</v>
      </c>
      <c r="F44" s="15">
        <f t="shared" si="13"/>
        <v>0.24999999999999956</v>
      </c>
      <c r="G44" s="14"/>
      <c r="H44" s="38"/>
      <c r="I44" s="19">
        <f>SUM(B44:G44)</f>
        <v>5</v>
      </c>
      <c r="J44" s="46"/>
      <c r="K44" s="39"/>
      <c r="L44" s="39"/>
      <c r="P44" s="53" t="str">
        <f>IF(Q44&lt;&gt;"",_xlfn.CONCAT(Q31," - ",R$31),"")</f>
        <v>WMA - HDWM(A+P)</v>
      </c>
      <c r="Q44" s="53">
        <f>IF(Q32-R$32&gt;0,Q32-R$32,"")</f>
        <v>0.77777777777777768</v>
      </c>
      <c r="R44" s="51">
        <f t="shared" si="8"/>
        <v>1.5634436113675243</v>
      </c>
      <c r="S44" s="6"/>
      <c r="T44" s="22" t="str">
        <f t="shared" si="10"/>
        <v>not</v>
      </c>
    </row>
    <row r="45" spans="1:20" x14ac:dyDescent="0.25">
      <c r="A45" s="7"/>
      <c r="B45" s="7"/>
      <c r="C45" s="7"/>
      <c r="D45" s="7"/>
      <c r="E45" s="7"/>
      <c r="F45" s="14"/>
      <c r="G45" s="14"/>
      <c r="H45" s="38"/>
      <c r="I45" s="45"/>
      <c r="J45" s="46"/>
      <c r="K45" s="39"/>
      <c r="L45" s="39"/>
      <c r="P45" s="31" t="str">
        <f>IF(Q45&lt;&gt;"",_xlfn.CONCAT(R31," - ",O$31),"")</f>
        <v/>
      </c>
      <c r="Q45" s="31" t="str">
        <f>IF(R32-O$32&gt;0,R32-O$32,"")</f>
        <v/>
      </c>
      <c r="R45" s="51">
        <f t="shared" si="8"/>
        <v>1.5634436113675243</v>
      </c>
      <c r="S45" s="22"/>
      <c r="T45" s="22" t="str">
        <f t="shared" si="10"/>
        <v>better</v>
      </c>
    </row>
    <row r="46" spans="1:20" x14ac:dyDescent="0.25">
      <c r="P46" s="31" t="str">
        <f>IF(Q46&lt;&gt;"",_xlfn.CONCAT(R31," - ",P$31),"")</f>
        <v>HDWM(A+P) - DWM-HT(P)</v>
      </c>
      <c r="Q46" s="31">
        <f>IF(R32-P$32&gt;0,R32-P$32,"")</f>
        <v>0.22222222222222232</v>
      </c>
      <c r="R46" s="51">
        <f t="shared" si="8"/>
        <v>1.5634436113675243</v>
      </c>
      <c r="S46" s="6"/>
      <c r="T46" s="22" t="str">
        <f t="shared" si="10"/>
        <v>not</v>
      </c>
    </row>
    <row r="47" spans="1:20" x14ac:dyDescent="0.25">
      <c r="J47" s="2"/>
      <c r="P47" s="31" t="str">
        <f>IF(Q47&lt;&gt;"",_xlfn.CONCAT(R31," - ",Q$31),"")</f>
        <v/>
      </c>
      <c r="Q47" s="31" t="str">
        <f>IF(R32-Q$32&gt;0,R32-Q$32,"")</f>
        <v/>
      </c>
      <c r="R47" s="51">
        <f t="shared" si="8"/>
        <v>1.5634436113675243</v>
      </c>
      <c r="S47" s="6"/>
      <c r="T47" s="22" t="str">
        <f t="shared" si="10"/>
        <v>better</v>
      </c>
    </row>
    <row r="49" spans="3:19" x14ac:dyDescent="0.25">
      <c r="I49" s="8"/>
      <c r="K49" s="2"/>
      <c r="L49" s="2"/>
      <c r="M49" s="2"/>
      <c r="O49" s="11"/>
      <c r="P49" s="4"/>
      <c r="Q49" s="5"/>
      <c r="R49" s="4"/>
      <c r="S49" s="2"/>
    </row>
    <row r="50" spans="3:19" x14ac:dyDescent="0.25">
      <c r="C50" s="6">
        <f>(I4-$I$39)^2</f>
        <v>0.25</v>
      </c>
      <c r="D50" s="6">
        <f t="shared" ref="D50:F58" si="14">(J4-$I$39)^2</f>
        <v>2.25</v>
      </c>
      <c r="E50" s="6">
        <f t="shared" si="14"/>
        <v>2.25</v>
      </c>
      <c r="F50" s="6">
        <f t="shared" si="14"/>
        <v>0.25</v>
      </c>
      <c r="I50" s="19">
        <f>SUM(B50:G50)</f>
        <v>5</v>
      </c>
      <c r="J50" s="4"/>
      <c r="K50" s="5"/>
      <c r="L50" s="5"/>
      <c r="M50" s="2"/>
      <c r="O50" s="8" t="s">
        <v>28</v>
      </c>
      <c r="P50">
        <v>87.695999999999998</v>
      </c>
      <c r="Q50" s="2"/>
      <c r="S50" s="2"/>
    </row>
    <row r="51" spans="3:19" x14ac:dyDescent="0.25">
      <c r="C51" s="6">
        <f t="shared" ref="C51:C58" si="15">(I5-$I$39)^2</f>
        <v>2.25</v>
      </c>
      <c r="D51" s="6">
        <f t="shared" si="14"/>
        <v>0.25</v>
      </c>
      <c r="E51" s="6">
        <f t="shared" si="14"/>
        <v>2.25</v>
      </c>
      <c r="F51" s="6">
        <f t="shared" si="14"/>
        <v>0.25</v>
      </c>
      <c r="I51" s="19">
        <f t="shared" ref="I51:I58" si="16">SUM(B51:G51)</f>
        <v>5</v>
      </c>
      <c r="K51" s="2"/>
      <c r="L51" s="2"/>
      <c r="M51" s="2"/>
      <c r="O51" s="8" t="s">
        <v>29</v>
      </c>
      <c r="P51">
        <v>81.257999999999996</v>
      </c>
      <c r="Q51" s="2"/>
      <c r="S51" s="2"/>
    </row>
    <row r="52" spans="3:19" x14ac:dyDescent="0.25">
      <c r="C52" s="6">
        <f t="shared" si="15"/>
        <v>0.25</v>
      </c>
      <c r="D52" s="6">
        <f t="shared" si="14"/>
        <v>2.25</v>
      </c>
      <c r="E52" s="6">
        <f t="shared" si="14"/>
        <v>2.25</v>
      </c>
      <c r="F52" s="6">
        <f t="shared" si="14"/>
        <v>0.25</v>
      </c>
      <c r="I52" s="19">
        <f t="shared" si="16"/>
        <v>5</v>
      </c>
      <c r="J52" s="2"/>
      <c r="K52" s="2"/>
      <c r="L52" s="2"/>
      <c r="M52" s="2"/>
      <c r="O52" s="11" t="s">
        <v>30</v>
      </c>
      <c r="P52" s="4">
        <v>91.7</v>
      </c>
      <c r="Q52" s="5"/>
      <c r="R52" s="4"/>
      <c r="S52" s="2"/>
    </row>
    <row r="53" spans="3:19" x14ac:dyDescent="0.25">
      <c r="C53" s="6">
        <f t="shared" si="15"/>
        <v>0.25</v>
      </c>
      <c r="D53" s="6">
        <f t="shared" si="14"/>
        <v>2.25</v>
      </c>
      <c r="E53" s="6">
        <f t="shared" si="14"/>
        <v>2.25</v>
      </c>
      <c r="F53" s="6">
        <f t="shared" si="14"/>
        <v>0.25</v>
      </c>
      <c r="I53" s="19">
        <f t="shared" si="16"/>
        <v>5</v>
      </c>
      <c r="J53" s="2"/>
      <c r="K53" s="2"/>
      <c r="L53" s="2"/>
      <c r="M53" s="2"/>
      <c r="O53" s="8" t="s">
        <v>28</v>
      </c>
      <c r="P53">
        <v>86.722999999999999</v>
      </c>
      <c r="Q53" s="2"/>
      <c r="S53" s="2"/>
    </row>
    <row r="54" spans="3:19" x14ac:dyDescent="0.25">
      <c r="C54" s="6">
        <f t="shared" si="15"/>
        <v>0.25</v>
      </c>
      <c r="D54" s="6">
        <f t="shared" si="14"/>
        <v>0.25</v>
      </c>
      <c r="E54" s="6">
        <f t="shared" si="14"/>
        <v>2.25</v>
      </c>
      <c r="F54" s="6">
        <f t="shared" si="14"/>
        <v>2.25</v>
      </c>
      <c r="I54" s="19">
        <f t="shared" si="16"/>
        <v>5</v>
      </c>
      <c r="O54" t="s">
        <v>31</v>
      </c>
      <c r="P54">
        <v>93.622</v>
      </c>
    </row>
    <row r="55" spans="3:19" x14ac:dyDescent="0.25">
      <c r="C55" s="6">
        <f t="shared" si="15"/>
        <v>0.25</v>
      </c>
      <c r="D55" s="6">
        <f t="shared" si="14"/>
        <v>2.25</v>
      </c>
      <c r="E55" s="6">
        <f t="shared" si="14"/>
        <v>2.25</v>
      </c>
      <c r="F55" s="6">
        <f t="shared" si="14"/>
        <v>0.25</v>
      </c>
      <c r="I55" s="19">
        <f t="shared" si="16"/>
        <v>5</v>
      </c>
      <c r="O55" t="s">
        <v>32</v>
      </c>
      <c r="P55">
        <v>93.087999999999994</v>
      </c>
    </row>
    <row r="56" spans="3:19" x14ac:dyDescent="0.25">
      <c r="C56" s="6">
        <f t="shared" si="15"/>
        <v>0.25</v>
      </c>
      <c r="D56" s="6">
        <f t="shared" si="14"/>
        <v>2.25</v>
      </c>
      <c r="E56" s="6">
        <f t="shared" si="14"/>
        <v>2.25</v>
      </c>
      <c r="F56" s="6">
        <f t="shared" si="14"/>
        <v>0.25</v>
      </c>
      <c r="I56" s="19">
        <f t="shared" si="16"/>
        <v>5</v>
      </c>
      <c r="O56" t="s">
        <v>33</v>
      </c>
      <c r="P56">
        <v>84.064999999999998</v>
      </c>
    </row>
    <row r="57" spans="3:19" x14ac:dyDescent="0.25">
      <c r="C57" s="6">
        <f t="shared" si="15"/>
        <v>0.25</v>
      </c>
      <c r="D57" s="6">
        <f t="shared" si="14"/>
        <v>2.25</v>
      </c>
      <c r="E57" s="6">
        <f t="shared" si="14"/>
        <v>2.25</v>
      </c>
      <c r="F57" s="6">
        <f t="shared" si="14"/>
        <v>0.25</v>
      </c>
      <c r="I57" s="19">
        <f t="shared" si="16"/>
        <v>5</v>
      </c>
      <c r="O57" t="s">
        <v>34</v>
      </c>
      <c r="P57">
        <v>88.394999999999996</v>
      </c>
    </row>
    <row r="58" spans="3:19" x14ac:dyDescent="0.25">
      <c r="C58" s="6">
        <f t="shared" si="15"/>
        <v>2.25</v>
      </c>
      <c r="D58" s="6">
        <f t="shared" si="14"/>
        <v>0.25</v>
      </c>
      <c r="E58" s="6">
        <f t="shared" si="14"/>
        <v>0.25</v>
      </c>
      <c r="F58" s="6">
        <f t="shared" si="14"/>
        <v>2.25</v>
      </c>
      <c r="I58" s="19">
        <f t="shared" si="16"/>
        <v>5</v>
      </c>
      <c r="O58" t="s">
        <v>35</v>
      </c>
      <c r="P58">
        <v>90.835999999999999</v>
      </c>
    </row>
    <row r="59" spans="3:19" x14ac:dyDescent="0.25">
      <c r="I59" s="18">
        <f>SUM(I50:I58)</f>
        <v>45</v>
      </c>
    </row>
    <row r="61" spans="3:19" x14ac:dyDescent="0.25">
      <c r="I61">
        <f>I59/(C15*(C16-1))</f>
        <v>1.6666666666666667</v>
      </c>
    </row>
    <row r="62" spans="3:19" ht="23.25" x14ac:dyDescent="0.35">
      <c r="H62" s="54" t="s">
        <v>11</v>
      </c>
      <c r="I62" s="55">
        <f>I44/I61</f>
        <v>3</v>
      </c>
    </row>
    <row r="63" spans="3:19" ht="23.25" x14ac:dyDescent="0.35">
      <c r="H63" s="54" t="s">
        <v>1</v>
      </c>
      <c r="I63" s="55">
        <f>_xlfn.CHISQ.DIST.RT(I62,3)</f>
        <v>0.39162517627108884</v>
      </c>
    </row>
  </sheetData>
  <mergeCells count="1">
    <mergeCell ref="H2:M2"/>
  </mergeCells>
  <conditionalFormatting sqref="T36:T47">
    <cfRule type="cellIs" dxfId="1" priority="1" operator="equal">
      <formula>"better"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F373-77FF-42EB-931D-EC2E7BB8C150}">
  <dimension ref="A1:W63"/>
  <sheetViews>
    <sheetView showZeros="0" zoomScale="70" zoomScaleNormal="70" workbookViewId="0">
      <selection activeCell="C13" sqref="C13:G13"/>
    </sheetView>
  </sheetViews>
  <sheetFormatPr defaultRowHeight="15" x14ac:dyDescent="0.25"/>
  <cols>
    <col min="2" max="2" width="24.42578125" bestFit="1" customWidth="1"/>
    <col min="3" max="3" width="14.85546875" bestFit="1" customWidth="1"/>
    <col min="4" max="5" width="16.7109375" bestFit="1" customWidth="1"/>
    <col min="6" max="6" width="15.7109375" customWidth="1"/>
    <col min="7" max="7" width="32" customWidth="1"/>
    <col min="8" max="8" width="46" bestFit="1" customWidth="1"/>
    <col min="9" max="10" width="32" customWidth="1"/>
    <col min="11" max="11" width="34.42578125" bestFit="1" customWidth="1"/>
    <col min="12" max="12" width="15.7109375" bestFit="1" customWidth="1"/>
    <col min="13" max="13" width="13.28515625" bestFit="1" customWidth="1"/>
    <col min="18" max="18" width="24.5703125" bestFit="1" customWidth="1"/>
    <col min="19" max="19" width="21" bestFit="1" customWidth="1"/>
    <col min="20" max="20" width="11.42578125" bestFit="1" customWidth="1"/>
    <col min="26" max="26" width="46" bestFit="1" customWidth="1"/>
  </cols>
  <sheetData>
    <row r="1" spans="1:23" x14ac:dyDescent="0.25">
      <c r="A1" s="7"/>
      <c r="B1" s="7"/>
      <c r="C1" s="7"/>
      <c r="D1" s="7"/>
      <c r="E1" s="7"/>
    </row>
    <row r="2" spans="1:23" ht="48" customHeight="1" x14ac:dyDescent="0.25">
      <c r="A2" s="7"/>
      <c r="B2" s="7"/>
      <c r="C2" s="58" t="s">
        <v>39</v>
      </c>
      <c r="D2" s="58" t="s">
        <v>46</v>
      </c>
      <c r="E2" s="58" t="s">
        <v>47</v>
      </c>
      <c r="F2" s="58" t="s">
        <v>48</v>
      </c>
      <c r="G2" s="7"/>
      <c r="H2" s="7"/>
      <c r="I2" s="7"/>
      <c r="J2" s="7"/>
      <c r="K2" s="81"/>
      <c r="L2" s="81"/>
      <c r="M2" s="81"/>
      <c r="N2" s="81"/>
      <c r="O2" s="81"/>
      <c r="P2" s="81"/>
    </row>
    <row r="3" spans="1:23" x14ac:dyDescent="0.25">
      <c r="A3" s="7"/>
      <c r="B3" s="74"/>
      <c r="C3" s="28" t="s">
        <v>38</v>
      </c>
      <c r="D3" s="28" t="s">
        <v>37</v>
      </c>
      <c r="E3" s="28" t="s">
        <v>40</v>
      </c>
      <c r="F3" s="28" t="s">
        <v>41</v>
      </c>
      <c r="G3" s="28" t="s">
        <v>36</v>
      </c>
      <c r="H3" s="59"/>
      <c r="I3" s="59"/>
      <c r="J3" s="59"/>
      <c r="K3" s="38"/>
      <c r="L3" s="38" t="str">
        <f>C3</f>
        <v>HDWM0</v>
      </c>
      <c r="M3" s="38" t="str">
        <f>D3</f>
        <v>HDWM1</v>
      </c>
      <c r="N3" s="38" t="str">
        <f>E3</f>
        <v>HDWM2</v>
      </c>
      <c r="O3" s="38" t="str">
        <f>F3</f>
        <v>HDWM3</v>
      </c>
      <c r="P3" s="14"/>
      <c r="T3" s="10" t="s">
        <v>17</v>
      </c>
    </row>
    <row r="4" spans="1:23" x14ac:dyDescent="0.25">
      <c r="A4" s="7"/>
      <c r="B4" s="68" t="s">
        <v>6</v>
      </c>
      <c r="C4" s="60">
        <v>84.766000000000005</v>
      </c>
      <c r="D4" s="60">
        <v>84.766000000000005</v>
      </c>
      <c r="E4" s="8">
        <v>84.766000000000005</v>
      </c>
      <c r="F4" s="31">
        <v>84.766000000000005</v>
      </c>
      <c r="G4" s="6">
        <v>87.932000000000002</v>
      </c>
      <c r="K4" s="39"/>
      <c r="L4" s="12">
        <f>_xlfn.RANK.AVG(C4,$C4:$F4,0)</f>
        <v>2.5</v>
      </c>
      <c r="M4" s="12">
        <f>_xlfn.RANK.AVG(D4,$C4:$F4,0)</f>
        <v>2.5</v>
      </c>
      <c r="N4" s="12">
        <f>_xlfn.RANK.AVG(E4,$C4:$F4,0)</f>
        <v>2.5</v>
      </c>
      <c r="O4" s="12">
        <f>_xlfn.RANK.AVG(F4,$C4:$F4,0)</f>
        <v>2.5</v>
      </c>
      <c r="P4" s="39"/>
      <c r="T4" s="6"/>
      <c r="U4" s="6">
        <v>4</v>
      </c>
      <c r="V4" s="6">
        <v>5</v>
      </c>
      <c r="W4" s="6">
        <v>6</v>
      </c>
    </row>
    <row r="5" spans="1:23" x14ac:dyDescent="0.25">
      <c r="A5" s="7"/>
      <c r="B5" s="68" t="s">
        <v>5</v>
      </c>
      <c r="C5" s="60">
        <v>82.025000000000006</v>
      </c>
      <c r="D5" s="60">
        <v>81.233000000000004</v>
      </c>
      <c r="E5" s="8">
        <v>80.742000000000004</v>
      </c>
      <c r="F5" s="31">
        <v>79.141999999999996</v>
      </c>
      <c r="G5" s="6">
        <v>81.707999999999998</v>
      </c>
      <c r="K5" s="39"/>
      <c r="L5" s="12">
        <f t="shared" ref="L5:L11" si="0">_xlfn.RANK.AVG(C5,$C5:$F5,0)</f>
        <v>1</v>
      </c>
      <c r="M5" s="12">
        <f t="shared" ref="M5:O12" si="1">_xlfn.RANK.AVG(D5,$C5:$F5,0)</f>
        <v>2</v>
      </c>
      <c r="N5" s="12">
        <f t="shared" si="1"/>
        <v>3</v>
      </c>
      <c r="O5" s="12">
        <f t="shared" si="1"/>
        <v>4</v>
      </c>
      <c r="P5" s="39"/>
      <c r="T5" s="6" t="s">
        <v>15</v>
      </c>
      <c r="U5" s="6">
        <v>2.569</v>
      </c>
      <c r="V5" s="6">
        <v>2.7280000000000002</v>
      </c>
      <c r="W5" s="6">
        <v>2.85</v>
      </c>
    </row>
    <row r="6" spans="1:23" x14ac:dyDescent="0.25">
      <c r="A6" s="7"/>
      <c r="B6" s="69" t="s">
        <v>22</v>
      </c>
      <c r="C6" s="60">
        <v>82.584999999999994</v>
      </c>
      <c r="D6" s="60">
        <v>82.584999999999994</v>
      </c>
      <c r="E6" s="8">
        <v>82.584999999999994</v>
      </c>
      <c r="F6" s="31">
        <v>82.584999999999994</v>
      </c>
      <c r="G6" s="6">
        <v>91.296000000000006</v>
      </c>
      <c r="K6" s="39"/>
      <c r="L6" s="12">
        <f t="shared" si="0"/>
        <v>2.5</v>
      </c>
      <c r="M6" s="12">
        <f t="shared" si="1"/>
        <v>2.5</v>
      </c>
      <c r="N6" s="12">
        <f t="shared" si="1"/>
        <v>2.5</v>
      </c>
      <c r="O6" s="12">
        <f t="shared" si="1"/>
        <v>2.5</v>
      </c>
      <c r="P6" s="39"/>
      <c r="T6" s="6" t="s">
        <v>16</v>
      </c>
      <c r="U6" s="6">
        <v>2.2909999999999999</v>
      </c>
      <c r="V6" s="6">
        <v>2.4590000000000001</v>
      </c>
      <c r="W6" s="6">
        <v>2.589</v>
      </c>
    </row>
    <row r="7" spans="1:23" x14ac:dyDescent="0.25">
      <c r="A7" s="7"/>
      <c r="B7" s="70" t="s">
        <v>23</v>
      </c>
      <c r="C7" s="61">
        <v>85.48</v>
      </c>
      <c r="D7" s="60">
        <v>85.537000000000006</v>
      </c>
      <c r="E7" s="8">
        <v>85.418000000000006</v>
      </c>
      <c r="F7" s="31">
        <v>85.430999999999997</v>
      </c>
      <c r="G7" s="6">
        <v>87.037000000000006</v>
      </c>
      <c r="K7" s="39"/>
      <c r="L7" s="12">
        <f t="shared" si="0"/>
        <v>2</v>
      </c>
      <c r="M7" s="12">
        <f t="shared" si="1"/>
        <v>1</v>
      </c>
      <c r="N7" s="12">
        <f t="shared" si="1"/>
        <v>4</v>
      </c>
      <c r="O7" s="12">
        <f t="shared" si="1"/>
        <v>3</v>
      </c>
      <c r="P7" s="39"/>
    </row>
    <row r="8" spans="1:23" x14ac:dyDescent="0.25">
      <c r="A8" s="7"/>
      <c r="B8" s="70" t="s">
        <v>24</v>
      </c>
      <c r="C8" s="62">
        <v>92.061000000000007</v>
      </c>
      <c r="D8" s="60">
        <v>91.87</v>
      </c>
      <c r="E8" s="8">
        <v>93.42</v>
      </c>
      <c r="F8" s="31">
        <v>92.76</v>
      </c>
      <c r="G8" s="15">
        <v>93.665000000000006</v>
      </c>
      <c r="H8" s="3"/>
      <c r="I8" s="3"/>
      <c r="J8" s="3"/>
      <c r="K8" s="39"/>
      <c r="L8" s="12">
        <f t="shared" si="0"/>
        <v>3</v>
      </c>
      <c r="M8" s="12">
        <f t="shared" si="1"/>
        <v>4</v>
      </c>
      <c r="N8" s="12">
        <f t="shared" si="1"/>
        <v>1</v>
      </c>
      <c r="O8" s="12">
        <f t="shared" si="1"/>
        <v>2</v>
      </c>
      <c r="P8" s="39"/>
      <c r="T8" s="40"/>
      <c r="U8" s="7"/>
      <c r="V8" s="7"/>
      <c r="W8" s="7"/>
    </row>
    <row r="9" spans="1:23" x14ac:dyDescent="0.25">
      <c r="A9" s="7"/>
      <c r="B9" s="71" t="s">
        <v>25</v>
      </c>
      <c r="C9" s="62">
        <v>88.912000000000006</v>
      </c>
      <c r="D9" s="60">
        <v>89.111000000000004</v>
      </c>
      <c r="E9" s="8">
        <v>90.326999999999998</v>
      </c>
      <c r="F9" s="31">
        <v>90.617000000000004</v>
      </c>
      <c r="G9" s="6">
        <v>92.599000000000004</v>
      </c>
      <c r="K9" s="7"/>
      <c r="L9" s="12">
        <f t="shared" si="0"/>
        <v>4</v>
      </c>
      <c r="M9" s="12">
        <f t="shared" si="1"/>
        <v>3</v>
      </c>
      <c r="N9" s="12">
        <f t="shared" si="1"/>
        <v>2</v>
      </c>
      <c r="O9" s="12">
        <f t="shared" si="1"/>
        <v>1</v>
      </c>
      <c r="P9" s="34"/>
      <c r="T9" s="7"/>
      <c r="U9" s="7"/>
      <c r="V9" s="7"/>
      <c r="W9" s="7"/>
    </row>
    <row r="10" spans="1:23" x14ac:dyDescent="0.25">
      <c r="A10" s="7"/>
      <c r="B10" s="68" t="s">
        <v>7</v>
      </c>
      <c r="C10" s="62">
        <v>88.222999999999999</v>
      </c>
      <c r="D10" s="60">
        <v>88.198999999999998</v>
      </c>
      <c r="E10" s="60">
        <v>84.665999999999997</v>
      </c>
      <c r="F10" s="31">
        <v>88.213999999999999</v>
      </c>
      <c r="G10" s="6">
        <v>83.918999999999997</v>
      </c>
      <c r="K10" s="39"/>
      <c r="L10" s="12">
        <f t="shared" si="0"/>
        <v>1</v>
      </c>
      <c r="M10" s="12">
        <f t="shared" si="1"/>
        <v>3</v>
      </c>
      <c r="N10" s="12">
        <f t="shared" si="1"/>
        <v>4</v>
      </c>
      <c r="O10" s="12">
        <f t="shared" si="1"/>
        <v>2</v>
      </c>
      <c r="P10" s="39"/>
      <c r="T10" s="7"/>
      <c r="U10" s="7"/>
      <c r="V10" s="7"/>
      <c r="W10" s="7"/>
    </row>
    <row r="11" spans="1:23" x14ac:dyDescent="0.25">
      <c r="A11" s="7"/>
      <c r="B11" s="72" t="s">
        <v>8</v>
      </c>
      <c r="C11" s="63">
        <v>93.040999999999997</v>
      </c>
      <c r="D11" s="60">
        <v>93.155000000000001</v>
      </c>
      <c r="E11" s="60">
        <v>93.001000000000005</v>
      </c>
      <c r="F11" s="31">
        <v>92.661000000000001</v>
      </c>
      <c r="G11" s="6">
        <v>87.751999999999995</v>
      </c>
      <c r="K11" s="39"/>
      <c r="L11" s="12">
        <f t="shared" si="0"/>
        <v>2</v>
      </c>
      <c r="M11" s="12">
        <f t="shared" si="1"/>
        <v>1</v>
      </c>
      <c r="N11" s="12">
        <f t="shared" si="1"/>
        <v>3</v>
      </c>
      <c r="O11" s="12">
        <f t="shared" si="1"/>
        <v>4</v>
      </c>
      <c r="P11" s="39"/>
      <c r="T11" s="7"/>
      <c r="U11" s="7"/>
      <c r="V11" s="7"/>
      <c r="W11" s="7"/>
    </row>
    <row r="12" spans="1:23" x14ac:dyDescent="0.25">
      <c r="A12" s="7"/>
      <c r="B12" s="68" t="s">
        <v>9</v>
      </c>
      <c r="C12" s="44">
        <v>67.866</v>
      </c>
      <c r="D12" s="60">
        <v>67.813000000000002</v>
      </c>
      <c r="E12" s="60">
        <v>88.034999999999997</v>
      </c>
      <c r="F12" s="31">
        <v>88.269000000000005</v>
      </c>
      <c r="G12" s="6">
        <v>91.036000000000001</v>
      </c>
      <c r="K12" s="7"/>
      <c r="L12" s="12">
        <f>_xlfn.RANK.AVG(C12,$C12:$F12,0)</f>
        <v>3</v>
      </c>
      <c r="M12" s="12">
        <f t="shared" si="1"/>
        <v>4</v>
      </c>
      <c r="N12" s="12">
        <f t="shared" si="1"/>
        <v>2</v>
      </c>
      <c r="O12" s="12">
        <f t="shared" si="1"/>
        <v>1</v>
      </c>
      <c r="P12" s="7"/>
      <c r="T12" s="7"/>
      <c r="U12" s="7"/>
      <c r="V12" s="7"/>
      <c r="W12" s="7"/>
    </row>
    <row r="13" spans="1:23" x14ac:dyDescent="0.25">
      <c r="A13" s="7"/>
      <c r="B13" s="73"/>
      <c r="C13" s="31">
        <f t="shared" ref="C13" si="2">AVERAGE(C4:C12)</f>
        <v>84.995444444444445</v>
      </c>
      <c r="D13" s="31">
        <f t="shared" ref="D13" si="3">AVERAGE(D4:D12)</f>
        <v>84.918777777777763</v>
      </c>
      <c r="E13" s="31">
        <f t="shared" ref="E13" si="4">AVERAGE(E4:E12)</f>
        <v>86.995555555555541</v>
      </c>
      <c r="F13" s="31">
        <f t="shared" ref="F13" si="5">AVERAGE(F4:F12)</f>
        <v>87.160555555555547</v>
      </c>
      <c r="G13" s="31">
        <f t="shared" ref="G13" si="6">AVERAGE(G4:G12)</f>
        <v>88.549333333333323</v>
      </c>
      <c r="H13" s="45"/>
      <c r="I13" s="45"/>
      <c r="J13" s="45"/>
      <c r="P13" s="4"/>
      <c r="T13" s="7"/>
      <c r="U13" s="7"/>
      <c r="V13" s="7"/>
      <c r="W13" s="7"/>
    </row>
    <row r="14" spans="1:23" x14ac:dyDescent="0.25">
      <c r="A14" s="7"/>
      <c r="B14" s="7"/>
      <c r="C14" s="7"/>
      <c r="D14" s="7"/>
      <c r="E14" s="7"/>
      <c r="K14" s="34"/>
      <c r="L14" s="17">
        <f>AVERAGE(L4:L12)</f>
        <v>2.3333333333333335</v>
      </c>
      <c r="M14" s="17">
        <f t="shared" ref="M14:O14" si="7">AVERAGE(M4:M12)</f>
        <v>2.5555555555555554</v>
      </c>
      <c r="N14" s="17">
        <f t="shared" si="7"/>
        <v>2.6666666666666665</v>
      </c>
      <c r="O14" s="17">
        <f t="shared" si="7"/>
        <v>2.4444444444444446</v>
      </c>
    </row>
    <row r="15" spans="1:23" x14ac:dyDescent="0.25">
      <c r="A15" s="7"/>
      <c r="B15" s="7" t="s">
        <v>27</v>
      </c>
      <c r="C15" s="48">
        <f>COUNT(C4:C12)</f>
        <v>9</v>
      </c>
      <c r="D15" s="7"/>
      <c r="E15" s="7"/>
      <c r="K15" s="7"/>
      <c r="L15" s="7"/>
      <c r="M15" s="7"/>
      <c r="N15" s="7"/>
      <c r="O15" s="7"/>
    </row>
    <row r="16" spans="1:23" x14ac:dyDescent="0.25">
      <c r="A16" s="7"/>
      <c r="B16" s="7" t="s">
        <v>3</v>
      </c>
      <c r="C16" s="49">
        <v>4</v>
      </c>
      <c r="D16" s="7"/>
      <c r="E16" s="7"/>
      <c r="K16" s="7"/>
      <c r="L16" s="7"/>
      <c r="M16" s="7"/>
      <c r="N16" s="7"/>
      <c r="O16" s="7"/>
    </row>
    <row r="17" spans="1:23" x14ac:dyDescent="0.25">
      <c r="A17" s="7"/>
      <c r="B17" s="7"/>
      <c r="C17" s="7"/>
      <c r="D17" s="7"/>
      <c r="E17" s="7"/>
      <c r="K17" s="6" t="s">
        <v>12</v>
      </c>
      <c r="L17" s="15">
        <f>MAX(K14:P14)</f>
        <v>2.6666666666666665</v>
      </c>
      <c r="M17" s="7"/>
      <c r="N17" s="7"/>
      <c r="O17" s="7"/>
    </row>
    <row r="18" spans="1:23" x14ac:dyDescent="0.25">
      <c r="A18" s="7"/>
      <c r="B18" s="26" t="s">
        <v>6</v>
      </c>
      <c r="C18" s="7" t="str">
        <f>CONCATENATE(ROUND(C4,2)," (",L4,")")</f>
        <v>84.77 (2.5)</v>
      </c>
      <c r="D18" s="7" t="str">
        <f>CONCATENATE(ROUND(D4,2)," (",M4,")")</f>
        <v>84.77 (2.5)</v>
      </c>
      <c r="E18" s="7" t="str">
        <f>CONCATENATE(ROUND(E4,2)," (",N4,")")</f>
        <v>84.77 (2.5)</v>
      </c>
      <c r="F18" s="7" t="str">
        <f>CONCATENATE(ROUND(F4,2)," (",O4,")")</f>
        <v>84.77 (2.5)</v>
      </c>
      <c r="H18" t="s">
        <v>28</v>
      </c>
      <c r="I18">
        <v>87.923000000000002</v>
      </c>
      <c r="K18" s="6" t="s">
        <v>13</v>
      </c>
      <c r="L18" s="15">
        <f>MIN(K14:P14)</f>
        <v>2.3333333333333335</v>
      </c>
      <c r="M18" s="7"/>
      <c r="N18" s="7"/>
      <c r="O18" s="7"/>
    </row>
    <row r="19" spans="1:23" x14ac:dyDescent="0.25">
      <c r="A19" s="7"/>
      <c r="B19" s="26" t="s">
        <v>5</v>
      </c>
      <c r="C19" s="7" t="str">
        <f t="shared" ref="C19:C26" si="8">CONCATENATE(ROUND(C5,2)," (",L5,")")</f>
        <v>82.03 (1)</v>
      </c>
      <c r="D19" s="7" t="str">
        <f t="shared" ref="D19:F26" si="9">CONCATENATE(ROUND(D5,2)," (",M5,")")</f>
        <v>81.23 (2)</v>
      </c>
      <c r="E19" s="7" t="str">
        <f t="shared" si="9"/>
        <v>80.74 (3)</v>
      </c>
      <c r="F19" s="7" t="str">
        <f t="shared" si="9"/>
        <v>79.14 (4)</v>
      </c>
      <c r="H19" t="s">
        <v>29</v>
      </c>
      <c r="I19">
        <v>80.742000000000004</v>
      </c>
      <c r="K19" s="6" t="s">
        <v>18</v>
      </c>
      <c r="L19" s="6"/>
      <c r="N19" s="17">
        <f>L17-L18</f>
        <v>0.33333333333333304</v>
      </c>
    </row>
    <row r="20" spans="1:23" x14ac:dyDescent="0.25">
      <c r="A20" s="7"/>
      <c r="B20" s="22" t="s">
        <v>22</v>
      </c>
      <c r="C20" s="7" t="str">
        <f t="shared" si="8"/>
        <v>82.59 (2.5)</v>
      </c>
      <c r="D20" s="7" t="str">
        <f t="shared" si="9"/>
        <v>82.59 (2.5)</v>
      </c>
      <c r="E20" s="7" t="str">
        <f t="shared" si="9"/>
        <v>82.59 (2.5)</v>
      </c>
      <c r="F20" s="7" t="str">
        <f t="shared" si="9"/>
        <v>82.59 (2.5)</v>
      </c>
      <c r="H20" t="s">
        <v>30</v>
      </c>
      <c r="I20">
        <v>91.402000000000001</v>
      </c>
      <c r="K20" s="7"/>
      <c r="L20" s="7"/>
      <c r="M20" s="7"/>
      <c r="N20" s="7"/>
    </row>
    <row r="21" spans="1:23" x14ac:dyDescent="0.25">
      <c r="A21" s="7"/>
      <c r="B21" s="12" t="s">
        <v>23</v>
      </c>
      <c r="C21" s="7" t="str">
        <f t="shared" si="8"/>
        <v>85.48 (2)</v>
      </c>
      <c r="D21" s="7" t="str">
        <f t="shared" si="9"/>
        <v>85.54 (1)</v>
      </c>
      <c r="E21" s="7" t="str">
        <f t="shared" si="9"/>
        <v>85.42 (4)</v>
      </c>
      <c r="F21" s="7" t="str">
        <f t="shared" si="9"/>
        <v>85.43 (3)</v>
      </c>
      <c r="H21" t="s">
        <v>28</v>
      </c>
      <c r="I21">
        <v>87.036000000000001</v>
      </c>
      <c r="K21" s="1"/>
      <c r="L21" s="1"/>
      <c r="M21" s="24"/>
      <c r="N21" s="7"/>
    </row>
    <row r="22" spans="1:23" x14ac:dyDescent="0.25">
      <c r="B22" s="12" t="s">
        <v>24</v>
      </c>
      <c r="C22" s="7" t="str">
        <f t="shared" si="8"/>
        <v>92.06 (3)</v>
      </c>
      <c r="D22" s="7" t="str">
        <f t="shared" si="9"/>
        <v>91.87 (4)</v>
      </c>
      <c r="E22" s="7" t="str">
        <f t="shared" si="9"/>
        <v>93.42 (1)</v>
      </c>
      <c r="F22" s="7" t="str">
        <f t="shared" si="9"/>
        <v>92.76 (2)</v>
      </c>
      <c r="H22" t="s">
        <v>31</v>
      </c>
      <c r="I22">
        <v>93.623999999999995</v>
      </c>
      <c r="K22" s="21"/>
    </row>
    <row r="23" spans="1:23" x14ac:dyDescent="0.25">
      <c r="B23" s="33" t="s">
        <v>25</v>
      </c>
      <c r="C23" s="7" t="str">
        <f t="shared" si="8"/>
        <v>88.91 (4)</v>
      </c>
      <c r="D23" s="7" t="str">
        <f t="shared" si="9"/>
        <v>89.11 (3)</v>
      </c>
      <c r="E23" s="40" t="str">
        <f t="shared" si="9"/>
        <v>90.33 (2)</v>
      </c>
      <c r="F23" s="7" t="str">
        <f t="shared" si="9"/>
        <v>90.62 (1)</v>
      </c>
      <c r="H23" t="s">
        <v>32</v>
      </c>
      <c r="I23">
        <v>92.649000000000001</v>
      </c>
      <c r="K23" s="9" t="s">
        <v>20</v>
      </c>
    </row>
    <row r="24" spans="1:23" x14ac:dyDescent="0.25">
      <c r="B24" s="26" t="s">
        <v>7</v>
      </c>
      <c r="C24" s="7" t="str">
        <f t="shared" si="8"/>
        <v>88.22 (1)</v>
      </c>
      <c r="D24" s="40" t="str">
        <f t="shared" si="9"/>
        <v>88.2 (3)</v>
      </c>
      <c r="E24" s="7" t="str">
        <f t="shared" si="9"/>
        <v>84.67 (4)</v>
      </c>
      <c r="F24" s="7" t="str">
        <f t="shared" si="9"/>
        <v>88.21 (2)</v>
      </c>
      <c r="H24" s="64" t="s">
        <v>33</v>
      </c>
      <c r="I24" s="64">
        <v>82.753</v>
      </c>
    </row>
    <row r="25" spans="1:23" ht="18" customHeight="1" x14ac:dyDescent="0.35">
      <c r="B25" s="30" t="s">
        <v>8</v>
      </c>
      <c r="C25" s="7" t="str">
        <f t="shared" si="8"/>
        <v>93.04 (2)</v>
      </c>
      <c r="D25" s="7" t="str">
        <f t="shared" si="9"/>
        <v>93.16 (1)</v>
      </c>
      <c r="E25" s="7" t="str">
        <f t="shared" si="9"/>
        <v>93 (3)</v>
      </c>
      <c r="F25" s="7" t="str">
        <f t="shared" si="9"/>
        <v>92.66 (4)</v>
      </c>
      <c r="H25" s="64" t="s">
        <v>34</v>
      </c>
      <c r="I25" s="64">
        <v>88.387</v>
      </c>
      <c r="K25" s="6" t="s">
        <v>19</v>
      </c>
      <c r="L25" s="6"/>
      <c r="M25" s="56" t="s">
        <v>14</v>
      </c>
      <c r="N25" s="57">
        <f>SQRT((C16*(C16+1))/(6*C15))*U5</f>
        <v>1.5634436113675243</v>
      </c>
    </row>
    <row r="26" spans="1:23" x14ac:dyDescent="0.25">
      <c r="B26" s="26" t="s">
        <v>9</v>
      </c>
      <c r="C26" s="40" t="str">
        <f t="shared" si="8"/>
        <v>67.87 (3)</v>
      </c>
      <c r="D26" s="7" t="str">
        <f t="shared" si="9"/>
        <v>67.81 (4)</v>
      </c>
      <c r="E26" s="7" t="str">
        <f t="shared" si="9"/>
        <v>88.04 (2)</v>
      </c>
      <c r="F26" s="7" t="str">
        <f t="shared" si="9"/>
        <v>88.27 (1)</v>
      </c>
      <c r="H26" s="64" t="s">
        <v>35</v>
      </c>
      <c r="I26" s="64">
        <v>90.816999999999993</v>
      </c>
    </row>
    <row r="27" spans="1:23" x14ac:dyDescent="0.25">
      <c r="C27" s="7"/>
      <c r="D27" s="7"/>
      <c r="E27" s="7"/>
      <c r="F27" s="7"/>
      <c r="H27" s="64"/>
      <c r="I27" s="64"/>
    </row>
    <row r="28" spans="1:23" x14ac:dyDescent="0.25">
      <c r="A28" s="7"/>
      <c r="B28" s="7"/>
      <c r="C28" s="7"/>
      <c r="D28" s="7"/>
      <c r="E28" s="7"/>
      <c r="F28" s="23"/>
      <c r="G28" s="23"/>
      <c r="H28" s="65"/>
      <c r="I28" s="65"/>
      <c r="J28" s="23"/>
      <c r="K28" s="24"/>
      <c r="L28" s="24"/>
      <c r="M28" s="23"/>
      <c r="N28" s="7"/>
      <c r="O28" s="7"/>
    </row>
    <row r="29" spans="1:23" x14ac:dyDescent="0.25">
      <c r="A29" s="7"/>
      <c r="B29" s="7"/>
      <c r="C29" s="7"/>
      <c r="D29" s="7"/>
      <c r="E29" s="7"/>
      <c r="F29" s="40"/>
      <c r="G29" s="40"/>
      <c r="H29" s="66"/>
      <c r="I29" s="66"/>
      <c r="J29" s="40"/>
      <c r="K29" s="7"/>
      <c r="L29" s="7"/>
      <c r="M29" s="7"/>
      <c r="N29" s="7"/>
      <c r="O29" s="7"/>
      <c r="R29" s="10"/>
    </row>
    <row r="30" spans="1:23" x14ac:dyDescent="0.25">
      <c r="A30" s="7"/>
      <c r="B30" s="7"/>
      <c r="C30" s="7"/>
      <c r="D30" s="7"/>
      <c r="E30" s="7"/>
      <c r="F30" s="7"/>
      <c r="G30" s="7"/>
      <c r="H30" s="66"/>
      <c r="I30" s="66"/>
      <c r="J30" s="7"/>
      <c r="K30" s="7"/>
      <c r="L30" s="7"/>
      <c r="M30" s="7"/>
      <c r="N30" s="7"/>
      <c r="O30" s="7"/>
    </row>
    <row r="31" spans="1:23" x14ac:dyDescent="0.25">
      <c r="A31" s="7"/>
      <c r="B31" s="7"/>
      <c r="C31" s="7"/>
      <c r="D31" s="7"/>
      <c r="E31" s="7"/>
      <c r="F31" s="38"/>
      <c r="G31" s="38"/>
      <c r="H31" s="66"/>
      <c r="I31" s="66"/>
      <c r="J31" s="38"/>
      <c r="K31" s="38"/>
      <c r="L31" s="38"/>
      <c r="M31" s="14"/>
      <c r="N31" s="38"/>
      <c r="O31" s="14"/>
      <c r="R31" s="37" t="str">
        <f>C3</f>
        <v>HDWM0</v>
      </c>
      <c r="S31" s="37" t="str">
        <f>D3</f>
        <v>HDWM1</v>
      </c>
      <c r="T31" s="37" t="str">
        <f>E3</f>
        <v>HDWM2</v>
      </c>
      <c r="U31" s="37" t="str">
        <f>F3</f>
        <v>HDWM3</v>
      </c>
      <c r="V31" s="38"/>
      <c r="W31" s="14"/>
    </row>
    <row r="32" spans="1:23" x14ac:dyDescent="0.25">
      <c r="A32" s="7"/>
      <c r="B32" s="7"/>
      <c r="C32" s="7"/>
      <c r="D32" s="7"/>
      <c r="E32" s="7"/>
      <c r="F32" s="43"/>
      <c r="G32" s="43"/>
      <c r="H32" s="67"/>
      <c r="I32" s="67"/>
      <c r="J32" s="43"/>
      <c r="K32" s="43"/>
      <c r="L32" s="43"/>
      <c r="M32" s="43"/>
      <c r="N32" s="43"/>
      <c r="O32" s="43"/>
      <c r="R32" s="50">
        <f>L14</f>
        <v>2.3333333333333335</v>
      </c>
      <c r="S32" s="50">
        <f>M14</f>
        <v>2.5555555555555554</v>
      </c>
      <c r="T32" s="50">
        <f>N14</f>
        <v>2.6666666666666665</v>
      </c>
      <c r="U32" s="50">
        <f>O14</f>
        <v>2.4444444444444446</v>
      </c>
      <c r="V32" s="43"/>
      <c r="W32" s="44"/>
    </row>
    <row r="33" spans="1:23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44"/>
      <c r="M33" s="7"/>
      <c r="N33" s="7"/>
      <c r="O33" s="7"/>
      <c r="R33" s="7"/>
      <c r="S33" s="7"/>
      <c r="T33" s="44" t="s">
        <v>21</v>
      </c>
      <c r="U33" s="7" t="s">
        <v>14</v>
      </c>
      <c r="V33" s="7"/>
      <c r="W33" s="7"/>
    </row>
    <row r="34" spans="1:23" x14ac:dyDescent="0.25">
      <c r="A34" s="7"/>
      <c r="B34" s="7"/>
      <c r="C34" s="7"/>
      <c r="D34" s="7"/>
      <c r="E34" s="7"/>
      <c r="F34" s="38"/>
      <c r="G34" s="38"/>
      <c r="H34" s="38"/>
      <c r="I34" s="38"/>
      <c r="J34" s="38"/>
      <c r="K34" s="38"/>
      <c r="L34" s="45"/>
      <c r="M34" s="46"/>
      <c r="N34" s="39"/>
      <c r="O34" s="39"/>
      <c r="R34" s="38"/>
      <c r="S34" s="38"/>
      <c r="T34" s="45"/>
      <c r="U34" s="46">
        <f>N25</f>
        <v>1.5634436113675243</v>
      </c>
      <c r="V34" s="39"/>
      <c r="W34" s="39"/>
    </row>
    <row r="35" spans="1:23" x14ac:dyDescent="0.25">
      <c r="A35" s="7"/>
      <c r="B35" s="7" t="s">
        <v>26</v>
      </c>
      <c r="C35" s="7"/>
      <c r="D35" s="7"/>
      <c r="E35" s="7"/>
      <c r="F35" s="47"/>
      <c r="G35" s="47"/>
      <c r="H35" s="47"/>
      <c r="I35" s="47"/>
      <c r="J35" s="47"/>
      <c r="K35" s="47"/>
      <c r="L35" s="36"/>
      <c r="M35" s="41"/>
      <c r="N35" s="42"/>
      <c r="O35" s="42"/>
      <c r="R35" s="47"/>
      <c r="S35" s="38"/>
      <c r="T35" s="45"/>
      <c r="U35" s="46">
        <f>U34</f>
        <v>1.5634436113675243</v>
      </c>
      <c r="V35" s="39"/>
      <c r="W35" s="39"/>
    </row>
    <row r="36" spans="1:23" x14ac:dyDescent="0.25">
      <c r="A36" s="7"/>
      <c r="B36" s="7"/>
      <c r="C36" s="37" t="s">
        <v>0</v>
      </c>
      <c r="D36" s="37" t="s">
        <v>2</v>
      </c>
      <c r="E36" s="37" t="s">
        <v>4</v>
      </c>
      <c r="F36" s="25" t="s">
        <v>10</v>
      </c>
      <c r="G36" s="38"/>
      <c r="H36" s="38"/>
      <c r="I36" s="38"/>
      <c r="J36" s="38"/>
      <c r="K36" s="14"/>
      <c r="L36" s="45"/>
      <c r="M36" s="46"/>
      <c r="N36" s="39"/>
      <c r="O36" s="39"/>
      <c r="S36" s="53" t="str">
        <f>IF(T36&lt;&gt;"",_xlfn.CONCAT(R31," - ",S$31),"")</f>
        <v/>
      </c>
      <c r="T36" s="53" t="str">
        <f>IF(R32-S$32&gt;0,R32-S$32,"")</f>
        <v/>
      </c>
      <c r="U36" s="51">
        <f t="shared" ref="U36:U47" si="10">U35</f>
        <v>1.5634436113675243</v>
      </c>
      <c r="V36" s="22"/>
      <c r="W36" s="22" t="str">
        <f>IF(T36&gt;U36,"better","not")</f>
        <v>better</v>
      </c>
    </row>
    <row r="37" spans="1:23" x14ac:dyDescent="0.25">
      <c r="A37" s="7"/>
      <c r="B37" s="7"/>
      <c r="C37" s="13">
        <f>$C$15</f>
        <v>9</v>
      </c>
      <c r="D37" s="13">
        <f t="shared" ref="D37:F37" si="11">$C$15</f>
        <v>9</v>
      </c>
      <c r="E37" s="13">
        <f t="shared" si="11"/>
        <v>9</v>
      </c>
      <c r="F37" s="13">
        <f t="shared" si="11"/>
        <v>9</v>
      </c>
      <c r="G37" s="38"/>
      <c r="H37" s="38"/>
      <c r="I37" s="38"/>
      <c r="J37" s="38"/>
      <c r="K37" s="38"/>
      <c r="L37" s="13">
        <f>SUM(B37:G37)</f>
        <v>36</v>
      </c>
      <c r="M37" s="46"/>
      <c r="N37" s="39"/>
      <c r="O37" s="39"/>
      <c r="S37" s="53" t="str">
        <f>IF(T37&lt;&gt;"",_xlfn.CONCAT(R31," - ",T$31),"")</f>
        <v/>
      </c>
      <c r="T37" s="53" t="str">
        <f>IF(R32-T$32&gt;0,T32-R$32,"")</f>
        <v/>
      </c>
      <c r="U37" s="51">
        <f t="shared" si="10"/>
        <v>1.5634436113675243</v>
      </c>
      <c r="V37" s="22"/>
      <c r="W37" s="22" t="str">
        <f t="shared" ref="W37:W47" si="12">IF(T37&gt;U37,"better","not")</f>
        <v>better</v>
      </c>
    </row>
    <row r="38" spans="1:23" x14ac:dyDescent="0.25">
      <c r="A38" s="7"/>
      <c r="B38" s="7"/>
      <c r="C38" s="6">
        <f>SUM(L4:L12)</f>
        <v>21</v>
      </c>
      <c r="D38" s="6">
        <f t="shared" ref="D38:F38" si="13">SUM(M4:M12)</f>
        <v>23</v>
      </c>
      <c r="E38" s="6">
        <f t="shared" si="13"/>
        <v>24</v>
      </c>
      <c r="F38" s="6">
        <f t="shared" si="13"/>
        <v>22</v>
      </c>
      <c r="G38" s="47"/>
      <c r="H38" s="47"/>
      <c r="I38" s="47"/>
      <c r="J38" s="47"/>
      <c r="K38" s="47"/>
      <c r="L38" s="13">
        <f>SUM(B38:G38)</f>
        <v>90</v>
      </c>
      <c r="M38" s="41"/>
      <c r="N38" s="42"/>
      <c r="O38" s="42"/>
      <c r="S38" s="53" t="str">
        <f>IF(T38&lt;&gt;"",_xlfn.CONCAT(R31," - ",U$31),"")</f>
        <v/>
      </c>
      <c r="T38" s="53" t="str">
        <f>IF(R32-U$32&gt;0,R32-U$32,"")</f>
        <v/>
      </c>
      <c r="U38" s="51">
        <f t="shared" si="10"/>
        <v>1.5634436113675243</v>
      </c>
      <c r="V38" s="22"/>
      <c r="W38" s="22" t="str">
        <f t="shared" si="12"/>
        <v>better</v>
      </c>
    </row>
    <row r="39" spans="1:23" x14ac:dyDescent="0.25">
      <c r="A39" s="7"/>
      <c r="B39" s="7"/>
      <c r="C39" s="52">
        <f>AVERAGE(L4:L12)</f>
        <v>2.3333333333333335</v>
      </c>
      <c r="D39" s="52">
        <f t="shared" ref="D39:F39" si="14">AVERAGE(M4:M12)</f>
        <v>2.5555555555555554</v>
      </c>
      <c r="E39" s="52">
        <f t="shared" si="14"/>
        <v>2.6666666666666665</v>
      </c>
      <c r="F39" s="52">
        <f t="shared" si="14"/>
        <v>2.4444444444444446</v>
      </c>
      <c r="G39" s="38"/>
      <c r="H39" s="38"/>
      <c r="I39" s="38"/>
      <c r="J39" s="38"/>
      <c r="K39" s="14"/>
      <c r="L39" s="18">
        <f>AVERAGE(B39:G39)</f>
        <v>2.5</v>
      </c>
      <c r="M39" s="46"/>
      <c r="N39" s="39"/>
      <c r="O39" s="39"/>
      <c r="S39" s="31" t="str">
        <f>IF(T39&lt;&gt;"",_xlfn.CONCAT(S31," - ",R$31),"")</f>
        <v>HDWM1 - HDWM0</v>
      </c>
      <c r="T39" s="31">
        <f>IF(S32-R$32&gt;0,S32-R$32,"")</f>
        <v>0.22222222222222188</v>
      </c>
      <c r="U39" s="51">
        <f t="shared" si="10"/>
        <v>1.5634436113675243</v>
      </c>
      <c r="V39" s="6"/>
      <c r="W39" s="22" t="str">
        <f t="shared" si="12"/>
        <v>not</v>
      </c>
    </row>
    <row r="40" spans="1:23" x14ac:dyDescent="0.25">
      <c r="A40" s="7"/>
      <c r="B40" s="7"/>
      <c r="C40" s="7"/>
      <c r="D40" s="7"/>
      <c r="E40" s="7"/>
      <c r="F40" s="38"/>
      <c r="G40" s="38"/>
      <c r="H40" s="38"/>
      <c r="I40" s="38"/>
      <c r="J40" s="38"/>
      <c r="K40" s="38"/>
      <c r="L40" s="45"/>
      <c r="M40" s="46"/>
      <c r="N40" s="39"/>
      <c r="O40" s="39"/>
      <c r="S40" s="31" t="str">
        <f>IF(T40&lt;&gt;"",_xlfn.CONCAT(S31," - ",T$31),"")</f>
        <v/>
      </c>
      <c r="T40" s="31" t="str">
        <f>IF(S32-T$32&gt;0,S32-T$32,"")</f>
        <v/>
      </c>
      <c r="U40" s="51">
        <f t="shared" si="10"/>
        <v>1.5634436113675243</v>
      </c>
      <c r="V40" s="22"/>
      <c r="W40" s="22" t="str">
        <f t="shared" si="12"/>
        <v>better</v>
      </c>
    </row>
    <row r="41" spans="1:23" x14ac:dyDescent="0.25">
      <c r="A41" s="7"/>
      <c r="B41" s="7"/>
      <c r="C41" s="7"/>
      <c r="D41" s="7"/>
      <c r="E41" s="7"/>
      <c r="F41" s="38"/>
      <c r="G41" s="38"/>
      <c r="H41" s="38"/>
      <c r="I41" s="38"/>
      <c r="J41" s="38"/>
      <c r="K41" s="38"/>
      <c r="L41" s="45"/>
      <c r="M41" s="46"/>
      <c r="N41" s="39"/>
      <c r="O41" s="39"/>
      <c r="S41" s="31" t="str">
        <f>IF(T41&lt;&gt;"",_xlfn.CONCAT(S31," - ",U$31),"")</f>
        <v>HDWM1 - HDWM3</v>
      </c>
      <c r="T41" s="31">
        <f>IF(S32-U$32&gt;0,S32-U$32,"")</f>
        <v>0.11111111111111072</v>
      </c>
      <c r="U41" s="51">
        <f t="shared" si="10"/>
        <v>1.5634436113675243</v>
      </c>
      <c r="V41" s="6"/>
      <c r="W41" s="22" t="str">
        <f t="shared" si="12"/>
        <v>not</v>
      </c>
    </row>
    <row r="42" spans="1:23" x14ac:dyDescent="0.25">
      <c r="A42" s="7"/>
      <c r="B42" s="7"/>
      <c r="C42" s="3"/>
      <c r="D42" s="3"/>
      <c r="E42" s="3"/>
      <c r="F42" s="3"/>
      <c r="G42" s="38"/>
      <c r="H42" s="38"/>
      <c r="I42" s="38"/>
      <c r="J42" s="38"/>
      <c r="K42" s="14"/>
      <c r="L42" s="45"/>
      <c r="M42" s="46"/>
      <c r="N42" s="39"/>
      <c r="O42" s="39"/>
      <c r="S42" s="53" t="str">
        <f>IF(T42&lt;&gt;"",_xlfn.CONCAT(T31," - ",R$31),"")</f>
        <v>HDWM2 - HDWM0</v>
      </c>
      <c r="T42" s="53">
        <f>IF(T32-R$32&gt;0,T32-R$32,"")</f>
        <v>0.33333333333333304</v>
      </c>
      <c r="U42" s="51">
        <f t="shared" si="10"/>
        <v>1.5634436113675243</v>
      </c>
      <c r="V42" s="22"/>
      <c r="W42" s="22" t="str">
        <f t="shared" si="12"/>
        <v>not</v>
      </c>
    </row>
    <row r="43" spans="1:23" x14ac:dyDescent="0.25">
      <c r="A43" s="7"/>
      <c r="B43" s="7"/>
      <c r="C43" s="3"/>
      <c r="D43" s="3"/>
      <c r="E43" s="3"/>
      <c r="F43" s="3"/>
      <c r="G43" s="14"/>
      <c r="H43" s="14"/>
      <c r="I43" s="14"/>
      <c r="J43" s="14"/>
      <c r="K43" s="38"/>
      <c r="L43" s="45"/>
      <c r="M43" s="46"/>
      <c r="N43" s="39"/>
      <c r="O43" s="39"/>
      <c r="S43" s="53" t="str">
        <f>IF(T43&lt;&gt;"",_xlfn.CONCAT(T31," - ",S$31),"")</f>
        <v>HDWM2 - HDWM1</v>
      </c>
      <c r="T43" s="53">
        <f>IF(T32-S$32&gt;0,T32-S$32,"")</f>
        <v>0.11111111111111116</v>
      </c>
      <c r="U43" s="51">
        <f t="shared" si="10"/>
        <v>1.5634436113675243</v>
      </c>
      <c r="V43" s="6"/>
      <c r="W43" s="22" t="str">
        <f t="shared" si="12"/>
        <v>not</v>
      </c>
    </row>
    <row r="44" spans="1:23" x14ac:dyDescent="0.25">
      <c r="A44" s="7"/>
      <c r="B44" s="7"/>
      <c r="C44" s="15">
        <f>C37*(C39-$L$39)^2</f>
        <v>0.24999999999999956</v>
      </c>
      <c r="D44" s="15">
        <f>D37*(D39-$L$39)^2</f>
        <v>2.7777777777777582E-2</v>
      </c>
      <c r="E44" s="15">
        <f>E37*(E39-$L$39)^2</f>
        <v>0.24999999999999956</v>
      </c>
      <c r="F44" s="15">
        <f>F37*(F39-$L$39)^2</f>
        <v>2.7777777777777582E-2</v>
      </c>
      <c r="G44" s="14"/>
      <c r="H44" s="14"/>
      <c r="I44" s="14"/>
      <c r="J44" s="14"/>
      <c r="K44" s="38"/>
      <c r="L44" s="19">
        <f>SUM(B44:G44)</f>
        <v>0.55555555555555425</v>
      </c>
      <c r="M44" s="46"/>
      <c r="N44" s="39"/>
      <c r="O44" s="39"/>
      <c r="S44" s="53" t="str">
        <f>IF(T44&lt;&gt;"",_xlfn.CONCAT(T31," - ",U$31),"")</f>
        <v>HDWM2 - HDWM3</v>
      </c>
      <c r="T44" s="53">
        <f>IF(T32-U$32&gt;0,T32-U$32,"")</f>
        <v>0.22222222222222188</v>
      </c>
      <c r="U44" s="51">
        <f t="shared" si="10"/>
        <v>1.5634436113675243</v>
      </c>
      <c r="V44" s="6"/>
      <c r="W44" s="22" t="str">
        <f t="shared" si="12"/>
        <v>not</v>
      </c>
    </row>
    <row r="45" spans="1:23" x14ac:dyDescent="0.25">
      <c r="A45" s="7"/>
      <c r="B45" s="7"/>
      <c r="C45" s="7"/>
      <c r="D45" s="7"/>
      <c r="E45" s="7"/>
      <c r="F45" s="14"/>
      <c r="G45" s="14"/>
      <c r="H45" s="14"/>
      <c r="I45" s="14"/>
      <c r="J45" s="14"/>
      <c r="K45" s="38"/>
      <c r="L45" s="45"/>
      <c r="M45" s="46"/>
      <c r="N45" s="39"/>
      <c r="O45" s="39"/>
      <c r="S45" s="31" t="str">
        <f>IF(T45&lt;&gt;"",_xlfn.CONCAT(U31," - ",R$31),"")</f>
        <v>HDWM3 - HDWM0</v>
      </c>
      <c r="T45" s="31">
        <f>IF(U32-R$32&gt;0,U32-R$32,"")</f>
        <v>0.11111111111111116</v>
      </c>
      <c r="U45" s="51">
        <f t="shared" si="10"/>
        <v>1.5634436113675243</v>
      </c>
      <c r="V45" s="22"/>
      <c r="W45" s="22" t="str">
        <f t="shared" si="12"/>
        <v>not</v>
      </c>
    </row>
    <row r="46" spans="1:23" x14ac:dyDescent="0.25">
      <c r="S46" s="31" t="str">
        <f>IF(T46&lt;&gt;"",_xlfn.CONCAT(U31," - ",S$31),"")</f>
        <v/>
      </c>
      <c r="T46" s="31" t="str">
        <f>IF(U32-S$32&gt;0,U32-S$32,"")</f>
        <v/>
      </c>
      <c r="U46" s="51">
        <f t="shared" si="10"/>
        <v>1.5634436113675243</v>
      </c>
      <c r="V46" s="6"/>
      <c r="W46" s="22" t="str">
        <f t="shared" si="12"/>
        <v>better</v>
      </c>
    </row>
    <row r="47" spans="1:23" x14ac:dyDescent="0.25">
      <c r="M47" s="2"/>
      <c r="S47" s="31" t="str">
        <f>IF(T47&lt;&gt;"",_xlfn.CONCAT(U31," - ",T$31),"")</f>
        <v/>
      </c>
      <c r="T47" s="31" t="str">
        <f>IF(U32-T$32&gt;0,U32-T$32,"")</f>
        <v/>
      </c>
      <c r="U47" s="51">
        <f t="shared" si="10"/>
        <v>1.5634436113675243</v>
      </c>
      <c r="V47" s="6"/>
      <c r="W47" s="22" t="str">
        <f t="shared" si="12"/>
        <v>better</v>
      </c>
    </row>
    <row r="49" spans="3:22" x14ac:dyDescent="0.25">
      <c r="L49" s="8"/>
      <c r="N49" s="2"/>
      <c r="O49" s="2"/>
      <c r="P49" s="2"/>
      <c r="R49" s="11"/>
      <c r="S49" s="4"/>
      <c r="T49" s="5"/>
      <c r="U49" s="4"/>
      <c r="V49" s="2"/>
    </row>
    <row r="50" spans="3:22" x14ac:dyDescent="0.25">
      <c r="C50" s="6">
        <f>(L4-$L$39)^2</f>
        <v>0</v>
      </c>
      <c r="D50" s="6">
        <f t="shared" ref="D50:F58" si="15">(M4-$L$39)^2</f>
        <v>0</v>
      </c>
      <c r="E50" s="6">
        <f t="shared" si="15"/>
        <v>0</v>
      </c>
      <c r="F50" s="6">
        <f t="shared" si="15"/>
        <v>0</v>
      </c>
      <c r="L50" s="19">
        <f>SUM(B50:G50)</f>
        <v>0</v>
      </c>
      <c r="M50" s="4"/>
      <c r="N50" s="5"/>
      <c r="O50" s="5"/>
      <c r="P50" s="2"/>
      <c r="R50" s="8" t="s">
        <v>28</v>
      </c>
      <c r="S50">
        <v>87.695999999999998</v>
      </c>
      <c r="T50" s="2"/>
      <c r="V50" s="2"/>
    </row>
    <row r="51" spans="3:22" x14ac:dyDescent="0.25">
      <c r="C51" s="6">
        <f t="shared" ref="C51:C58" si="16">(L5-$L$39)^2</f>
        <v>2.25</v>
      </c>
      <c r="D51" s="6">
        <f t="shared" si="15"/>
        <v>0.25</v>
      </c>
      <c r="E51" s="6">
        <f t="shared" si="15"/>
        <v>0.25</v>
      </c>
      <c r="F51" s="6">
        <f t="shared" si="15"/>
        <v>2.25</v>
      </c>
      <c r="L51" s="19">
        <f t="shared" ref="L51:L58" si="17">SUM(B51:G51)</f>
        <v>5</v>
      </c>
      <c r="N51" s="2"/>
      <c r="O51" s="2"/>
      <c r="P51" s="2"/>
      <c r="R51" s="8" t="s">
        <v>29</v>
      </c>
      <c r="S51">
        <v>81.257999999999996</v>
      </c>
      <c r="T51" s="2"/>
      <c r="V51" s="2"/>
    </row>
    <row r="52" spans="3:22" x14ac:dyDescent="0.25">
      <c r="C52" s="6">
        <f t="shared" si="16"/>
        <v>0</v>
      </c>
      <c r="D52" s="6">
        <f t="shared" si="15"/>
        <v>0</v>
      </c>
      <c r="E52" s="6">
        <f t="shared" si="15"/>
        <v>0</v>
      </c>
      <c r="F52" s="6">
        <f t="shared" si="15"/>
        <v>0</v>
      </c>
      <c r="L52" s="19">
        <f t="shared" si="17"/>
        <v>0</v>
      </c>
      <c r="M52" s="2"/>
      <c r="N52" s="2"/>
      <c r="O52" s="2"/>
      <c r="P52" s="2"/>
      <c r="R52" s="11" t="s">
        <v>30</v>
      </c>
      <c r="S52" s="4">
        <v>91.7</v>
      </c>
      <c r="T52" s="5"/>
      <c r="U52" s="4"/>
      <c r="V52" s="2"/>
    </row>
    <row r="53" spans="3:22" x14ac:dyDescent="0.25">
      <c r="C53" s="6">
        <f t="shared" si="16"/>
        <v>0.25</v>
      </c>
      <c r="D53" s="6">
        <f t="shared" si="15"/>
        <v>2.25</v>
      </c>
      <c r="E53" s="6">
        <f t="shared" si="15"/>
        <v>2.25</v>
      </c>
      <c r="F53" s="6">
        <f t="shared" si="15"/>
        <v>0.25</v>
      </c>
      <c r="L53" s="19">
        <f t="shared" si="17"/>
        <v>5</v>
      </c>
      <c r="M53" s="2"/>
      <c r="N53" s="2"/>
      <c r="O53" s="2"/>
      <c r="P53" s="2"/>
      <c r="R53" s="8" t="s">
        <v>28</v>
      </c>
      <c r="S53">
        <v>86.722999999999999</v>
      </c>
      <c r="T53" s="2"/>
      <c r="V53" s="2"/>
    </row>
    <row r="54" spans="3:22" x14ac:dyDescent="0.25">
      <c r="C54" s="6">
        <f t="shared" si="16"/>
        <v>0.25</v>
      </c>
      <c r="D54" s="6">
        <f t="shared" si="15"/>
        <v>2.25</v>
      </c>
      <c r="E54" s="6">
        <f t="shared" si="15"/>
        <v>2.25</v>
      </c>
      <c r="F54" s="6">
        <f t="shared" si="15"/>
        <v>0.25</v>
      </c>
      <c r="L54" s="19">
        <f t="shared" si="17"/>
        <v>5</v>
      </c>
      <c r="R54" t="s">
        <v>31</v>
      </c>
      <c r="S54">
        <v>93.622</v>
      </c>
    </row>
    <row r="55" spans="3:22" x14ac:dyDescent="0.25">
      <c r="C55" s="6">
        <f t="shared" si="16"/>
        <v>2.25</v>
      </c>
      <c r="D55" s="6">
        <f t="shared" si="15"/>
        <v>0.25</v>
      </c>
      <c r="E55" s="6">
        <f t="shared" si="15"/>
        <v>0.25</v>
      </c>
      <c r="F55" s="6">
        <f t="shared" si="15"/>
        <v>2.25</v>
      </c>
      <c r="L55" s="19">
        <f t="shared" si="17"/>
        <v>5</v>
      </c>
      <c r="R55" t="s">
        <v>32</v>
      </c>
      <c r="S55">
        <v>93.087999999999994</v>
      </c>
    </row>
    <row r="56" spans="3:22" x14ac:dyDescent="0.25">
      <c r="C56" s="6">
        <f t="shared" si="16"/>
        <v>2.25</v>
      </c>
      <c r="D56" s="6">
        <f t="shared" si="15"/>
        <v>0.25</v>
      </c>
      <c r="E56" s="6">
        <f t="shared" si="15"/>
        <v>2.25</v>
      </c>
      <c r="F56" s="6">
        <f t="shared" si="15"/>
        <v>0.25</v>
      </c>
      <c r="L56" s="19">
        <f t="shared" si="17"/>
        <v>5</v>
      </c>
      <c r="R56" t="s">
        <v>33</v>
      </c>
      <c r="S56">
        <v>84.064999999999998</v>
      </c>
    </row>
    <row r="57" spans="3:22" x14ac:dyDescent="0.25">
      <c r="C57" s="6">
        <f t="shared" si="16"/>
        <v>0.25</v>
      </c>
      <c r="D57" s="6">
        <f t="shared" si="15"/>
        <v>2.25</v>
      </c>
      <c r="E57" s="6">
        <f t="shared" si="15"/>
        <v>0.25</v>
      </c>
      <c r="F57" s="6">
        <f t="shared" si="15"/>
        <v>2.25</v>
      </c>
      <c r="L57" s="19">
        <f t="shared" si="17"/>
        <v>5</v>
      </c>
      <c r="R57" t="s">
        <v>34</v>
      </c>
      <c r="S57">
        <v>88.394999999999996</v>
      </c>
    </row>
    <row r="58" spans="3:22" x14ac:dyDescent="0.25">
      <c r="C58" s="6">
        <f t="shared" si="16"/>
        <v>0.25</v>
      </c>
      <c r="D58" s="6">
        <f t="shared" si="15"/>
        <v>2.25</v>
      </c>
      <c r="E58" s="6">
        <f t="shared" si="15"/>
        <v>0.25</v>
      </c>
      <c r="F58" s="6">
        <f t="shared" si="15"/>
        <v>2.25</v>
      </c>
      <c r="L58" s="19">
        <f t="shared" si="17"/>
        <v>5</v>
      </c>
      <c r="R58" t="s">
        <v>35</v>
      </c>
      <c r="S58">
        <v>90.835999999999999</v>
      </c>
    </row>
    <row r="59" spans="3:22" x14ac:dyDescent="0.25">
      <c r="L59" s="18">
        <f>SUM(L50:L58)</f>
        <v>35</v>
      </c>
    </row>
    <row r="61" spans="3:22" x14ac:dyDescent="0.25">
      <c r="L61">
        <f>L59/(C15*(C16-1))</f>
        <v>1.2962962962962963</v>
      </c>
    </row>
    <row r="62" spans="3:22" ht="23.25" x14ac:dyDescent="0.35">
      <c r="K62" s="54" t="s">
        <v>11</v>
      </c>
      <c r="L62" s="55">
        <f>L44/L61</f>
        <v>0.42857142857142755</v>
      </c>
    </row>
    <row r="63" spans="3:22" ht="23.25" x14ac:dyDescent="0.35">
      <c r="K63" s="54" t="s">
        <v>1</v>
      </c>
      <c r="L63" s="55">
        <f>_xlfn.CHISQ.DIST.RT(L62,3)</f>
        <v>0.93427907562425105</v>
      </c>
    </row>
  </sheetData>
  <mergeCells count="1">
    <mergeCell ref="K2:P2"/>
  </mergeCells>
  <conditionalFormatting sqref="W36:W47">
    <cfRule type="cellIs" dxfId="0" priority="1" operator="equal">
      <formula>"better"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8F092-54BE-4D4D-9D42-4F189D90DF3D}">
  <dimension ref="B58:V187"/>
  <sheetViews>
    <sheetView topLeftCell="A175" workbookViewId="0">
      <selection activeCell="E180" sqref="E180"/>
    </sheetView>
  </sheetViews>
  <sheetFormatPr defaultRowHeight="15" x14ac:dyDescent="0.25"/>
  <cols>
    <col min="2" max="2" width="20.28515625" bestFit="1" customWidth="1"/>
    <col min="3" max="4" width="15" customWidth="1"/>
    <col min="5" max="5" width="29.140625" bestFit="1" customWidth="1"/>
    <col min="6" max="6" width="29.140625" customWidth="1"/>
    <col min="7" max="7" width="20.5703125" customWidth="1"/>
    <col min="8" max="8" width="20.7109375" customWidth="1"/>
    <col min="9" max="9" width="19.28515625" customWidth="1"/>
    <col min="18" max="18" width="31.85546875" bestFit="1" customWidth="1"/>
    <col min="20" max="20" width="31.85546875" bestFit="1" customWidth="1"/>
  </cols>
  <sheetData>
    <row r="58" spans="18:22" x14ac:dyDescent="0.25">
      <c r="R58" s="4"/>
      <c r="S58" s="4"/>
      <c r="T58" s="4"/>
      <c r="U58" s="4"/>
      <c r="V58" s="4"/>
    </row>
    <row r="176" spans="2:9" ht="48.75" customHeight="1" x14ac:dyDescent="0.25">
      <c r="B176" s="7"/>
      <c r="C176" s="79" t="s">
        <v>53</v>
      </c>
      <c r="D176" s="79" t="s">
        <v>52</v>
      </c>
      <c r="E176" s="79" t="s">
        <v>42</v>
      </c>
      <c r="F176" s="58" t="s">
        <v>50</v>
      </c>
      <c r="G176" s="58" t="s">
        <v>46</v>
      </c>
      <c r="H176" s="58" t="s">
        <v>47</v>
      </c>
      <c r="I176" s="58" t="s">
        <v>48</v>
      </c>
    </row>
    <row r="177" spans="2:10" x14ac:dyDescent="0.25">
      <c r="B177" s="74"/>
      <c r="C177" s="28" t="s">
        <v>57</v>
      </c>
      <c r="D177" s="28" t="s">
        <v>54</v>
      </c>
      <c r="E177" s="28" t="s">
        <v>58</v>
      </c>
      <c r="F177" s="28" t="s">
        <v>55</v>
      </c>
      <c r="G177" s="28" t="s">
        <v>37</v>
      </c>
      <c r="H177" s="28" t="s">
        <v>40</v>
      </c>
      <c r="I177" s="28" t="s">
        <v>56</v>
      </c>
      <c r="J177" s="78" t="s">
        <v>4</v>
      </c>
    </row>
    <row r="178" spans="2:10" x14ac:dyDescent="0.25">
      <c r="B178" s="68" t="s">
        <v>6</v>
      </c>
      <c r="C178" s="60">
        <v>84.745999999999995</v>
      </c>
      <c r="D178" s="60">
        <v>84.319000000000003</v>
      </c>
      <c r="E178" s="60">
        <v>84.745999999999995</v>
      </c>
      <c r="F178" s="60">
        <v>84.766000000000005</v>
      </c>
      <c r="G178" s="60">
        <v>84.766000000000005</v>
      </c>
      <c r="H178" s="60">
        <v>84.766000000000005</v>
      </c>
      <c r="I178" s="60">
        <v>84.766000000000005</v>
      </c>
      <c r="J178">
        <v>85.792000000000002</v>
      </c>
    </row>
    <row r="179" spans="2:10" x14ac:dyDescent="0.25">
      <c r="B179" s="68" t="s">
        <v>5</v>
      </c>
      <c r="C179" s="60">
        <v>81.816999999999993</v>
      </c>
      <c r="D179" s="60">
        <v>81.257999999999996</v>
      </c>
      <c r="E179" s="60">
        <v>79.55</v>
      </c>
      <c r="F179" s="60">
        <v>82.025000000000006</v>
      </c>
      <c r="G179" s="60">
        <v>81.233000000000004</v>
      </c>
      <c r="H179" s="60">
        <v>80.742000000000004</v>
      </c>
      <c r="I179" s="60">
        <v>79.141999999999996</v>
      </c>
      <c r="J179">
        <v>55.082999999999998</v>
      </c>
    </row>
    <row r="180" spans="2:10" x14ac:dyDescent="0.25">
      <c r="B180" s="69" t="s">
        <v>22</v>
      </c>
      <c r="C180" s="60">
        <v>82.635999999999996</v>
      </c>
      <c r="D180" s="60">
        <v>83.9</v>
      </c>
      <c r="E180" s="60">
        <v>82.635999999999996</v>
      </c>
      <c r="F180" s="60">
        <v>82.584999999999994</v>
      </c>
      <c r="G180" s="60">
        <v>82.584999999999994</v>
      </c>
      <c r="H180" s="60">
        <v>82.584999999999994</v>
      </c>
      <c r="I180" s="60">
        <v>82.584999999999994</v>
      </c>
      <c r="J180">
        <v>80.537999999999997</v>
      </c>
    </row>
    <row r="181" spans="2:10" x14ac:dyDescent="0.25">
      <c r="B181" s="70" t="s">
        <v>23</v>
      </c>
      <c r="C181" s="60">
        <v>85.453999999999994</v>
      </c>
      <c r="D181" s="60">
        <v>83.647000000000006</v>
      </c>
      <c r="E181" s="60">
        <v>85.394999999999996</v>
      </c>
      <c r="F181" s="60">
        <v>85.48</v>
      </c>
      <c r="G181" s="60">
        <v>85.537000000000006</v>
      </c>
      <c r="H181" s="60">
        <v>85.418000000000006</v>
      </c>
      <c r="I181" s="60">
        <v>85.430999999999997</v>
      </c>
      <c r="J181">
        <v>85.703000000000003</v>
      </c>
    </row>
    <row r="182" spans="2:10" x14ac:dyDescent="0.25">
      <c r="B182" s="70" t="s">
        <v>24</v>
      </c>
      <c r="C182" s="60">
        <v>92.061999999999998</v>
      </c>
      <c r="D182" s="60">
        <v>92.102999999999994</v>
      </c>
      <c r="E182" s="60">
        <v>92.412999999999997</v>
      </c>
      <c r="F182" s="60">
        <v>92.061000000000007</v>
      </c>
      <c r="G182" s="60">
        <v>91.87</v>
      </c>
      <c r="H182" s="60">
        <v>93.42</v>
      </c>
      <c r="I182" s="60">
        <v>92.76</v>
      </c>
      <c r="J182">
        <v>91.944000000000003</v>
      </c>
    </row>
    <row r="183" spans="2:10" x14ac:dyDescent="0.25">
      <c r="B183" s="71" t="s">
        <v>25</v>
      </c>
      <c r="C183" s="60">
        <v>88.912999999999997</v>
      </c>
      <c r="D183" s="60">
        <v>90.933000000000007</v>
      </c>
      <c r="E183" s="60">
        <v>90.566000000000003</v>
      </c>
      <c r="F183" s="60">
        <v>88.912000000000006</v>
      </c>
      <c r="G183" s="60">
        <v>89.111000000000004</v>
      </c>
      <c r="H183" s="60">
        <v>90.326999999999998</v>
      </c>
      <c r="I183" s="60">
        <v>90.617000000000004</v>
      </c>
      <c r="J183">
        <v>77.926000000000002</v>
      </c>
    </row>
    <row r="184" spans="2:10" x14ac:dyDescent="0.25">
      <c r="B184" s="68" t="s">
        <v>7</v>
      </c>
      <c r="C184" s="60">
        <v>88.215999999999994</v>
      </c>
      <c r="D184" s="60">
        <v>88.536000000000001</v>
      </c>
      <c r="E184" s="60">
        <v>88.186000000000007</v>
      </c>
      <c r="F184" s="60">
        <v>88.222999999999999</v>
      </c>
      <c r="G184" s="60">
        <v>88.198999999999998</v>
      </c>
      <c r="H184" s="60">
        <v>84.665999999999997</v>
      </c>
      <c r="I184" s="60">
        <v>88.213999999999999</v>
      </c>
      <c r="J184">
        <v>80.92</v>
      </c>
    </row>
    <row r="185" spans="2:10" x14ac:dyDescent="0.25">
      <c r="B185" s="72" t="s">
        <v>8</v>
      </c>
      <c r="C185" s="60">
        <v>93.040999999999997</v>
      </c>
      <c r="D185" s="60">
        <v>93.113</v>
      </c>
      <c r="E185" s="60">
        <v>92.751000000000005</v>
      </c>
      <c r="F185" s="60">
        <v>93.040999999999997</v>
      </c>
      <c r="G185" s="60">
        <v>93.155000000000001</v>
      </c>
      <c r="H185" s="60">
        <v>93.001000000000005</v>
      </c>
      <c r="I185" s="60">
        <v>92.661000000000001</v>
      </c>
      <c r="J185">
        <v>88.043999999999997</v>
      </c>
    </row>
    <row r="186" spans="2:10" x14ac:dyDescent="0.25">
      <c r="B186" s="68" t="s">
        <v>9</v>
      </c>
      <c r="C186" s="60">
        <v>64.891999999999996</v>
      </c>
      <c r="D186" s="60">
        <v>69.382999999999996</v>
      </c>
      <c r="E186" s="60">
        <v>88.123999999999995</v>
      </c>
      <c r="F186" s="60">
        <v>67.866</v>
      </c>
      <c r="G186" s="60">
        <v>67.813000000000002</v>
      </c>
      <c r="H186" s="60">
        <v>88.034999999999997</v>
      </c>
      <c r="I186" s="60">
        <v>88.269000000000005</v>
      </c>
      <c r="J186">
        <v>77.653000000000006</v>
      </c>
    </row>
    <row r="187" spans="2:10" x14ac:dyDescent="0.25">
      <c r="B187" s="73"/>
      <c r="C187" s="31">
        <f>AVERAGE(C178:C186)</f>
        <v>84.6418888888889</v>
      </c>
      <c r="D187" s="31">
        <f>AVERAGE(D178:D186)</f>
        <v>85.243555555555588</v>
      </c>
      <c r="E187" s="31">
        <f t="shared" ref="E187:J187" si="0">AVERAGE(E178:E186)</f>
        <v>87.151888888888891</v>
      </c>
      <c r="F187" s="31">
        <f t="shared" si="0"/>
        <v>84.995444444444445</v>
      </c>
      <c r="G187" s="31">
        <f t="shared" si="0"/>
        <v>84.918777777777763</v>
      </c>
      <c r="H187" s="31">
        <f t="shared" si="0"/>
        <v>86.995555555555541</v>
      </c>
      <c r="I187" s="31">
        <f t="shared" si="0"/>
        <v>87.160555555555547</v>
      </c>
      <c r="J187" s="31">
        <f t="shared" si="0"/>
        <v>80.400333333333322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Heterogenity</vt:lpstr>
      <vt:lpstr>HDWM</vt:lpstr>
      <vt:lpstr>HDWM_internal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2016-09-05T15:15:15Z</dcterms:created>
  <dcterms:modified xsi:type="dcterms:W3CDTF">2018-12-19T10:37:35Z</dcterms:modified>
</cp:coreProperties>
</file>