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0" yWindow="585" windowWidth="20640" windowHeight="10425" tabRatio="754" activeTab="1"/>
  </bookViews>
  <sheets>
    <sheet name="HDWM-Family" sheetId="17" r:id="rId1"/>
    <sheet name="HDWM_Family_PostHoc" sheetId="19" r:id="rId2"/>
  </sheets>
  <definedNames>
    <definedName name="GG" localSheetId="1">#REF!</definedName>
    <definedName name="GG" localSheetId="0">#REF!</definedName>
    <definedName name="GG">#REF!</definedName>
    <definedName name="k" localSheetId="1">#REF!</definedName>
    <definedName name="k" localSheetId="0">#REF!</definedName>
    <definedName name="k">#REF!</definedName>
    <definedName name="n" localSheetId="1">#REF!</definedName>
    <definedName name="n" localSheetId="0">#REF!</definedName>
    <definedName name="n">#REF!</definedName>
    <definedName name="rbar" localSheetId="1">#REF!</definedName>
    <definedName name="rbar" localSheetId="0">#REF!</definedName>
    <definedName name="rbar">#REF!</definedName>
  </definedNames>
  <calcPr calcId="144525"/>
</workbook>
</file>

<file path=xl/calcChain.xml><?xml version="1.0" encoding="utf-8"?>
<calcChain xmlns="http://schemas.openxmlformats.org/spreadsheetml/2006/main">
  <c r="M66" i="19" l="1"/>
  <c r="M65" i="19"/>
  <c r="M64" i="19"/>
  <c r="N64" i="19"/>
  <c r="U66" i="19"/>
  <c r="U65" i="19"/>
  <c r="U64" i="19"/>
  <c r="V64" i="19"/>
  <c r="O50" i="19"/>
  <c r="E12" i="19"/>
  <c r="F34" i="17"/>
  <c r="F45" i="17"/>
  <c r="H45" i="17"/>
  <c r="I45" i="17"/>
  <c r="G45" i="17"/>
  <c r="M14" i="19"/>
  <c r="G25" i="19"/>
  <c r="G50" i="19"/>
  <c r="N14" i="19"/>
  <c r="F12" i="19"/>
  <c r="L62" i="19" s="1"/>
  <c r="W83" i="19"/>
  <c r="Q83" i="19"/>
  <c r="W82" i="19"/>
  <c r="Q82" i="19"/>
  <c r="W81" i="19"/>
  <c r="Q81" i="19"/>
  <c r="W80" i="19"/>
  <c r="Q80" i="19"/>
  <c r="W79" i="19"/>
  <c r="Q79" i="19"/>
  <c r="T77" i="19"/>
  <c r="N77" i="19"/>
  <c r="W62" i="19"/>
  <c r="G36" i="19"/>
  <c r="O25" i="19"/>
  <c r="N65" i="19"/>
  <c r="N66" i="19" s="1"/>
  <c r="P14" i="19"/>
  <c r="V62" i="19" s="1"/>
  <c r="O14" i="19"/>
  <c r="U62" i="19" s="1"/>
  <c r="H12" i="19"/>
  <c r="N62" i="19" s="1"/>
  <c r="G12" i="19"/>
  <c r="M62" i="19" s="1"/>
  <c r="N73" i="17"/>
  <c r="N103" i="17"/>
  <c r="L99" i="17"/>
  <c r="M110" i="17"/>
  <c r="V65" i="19" l="1"/>
  <c r="V66" i="19" s="1"/>
  <c r="M18" i="19"/>
  <c r="S62" i="19"/>
  <c r="M17" i="19"/>
  <c r="E17" i="19"/>
  <c r="K62" i="19"/>
  <c r="N81" i="19" s="1"/>
  <c r="O81" i="19" s="1"/>
  <c r="P81" i="19" s="1"/>
  <c r="P66" i="19"/>
  <c r="E18" i="19"/>
  <c r="G19" i="19" s="1"/>
  <c r="F31" i="19" s="1"/>
  <c r="T62" i="19"/>
  <c r="O19" i="19" l="1"/>
  <c r="N79" i="19"/>
  <c r="O79" i="19" s="1"/>
  <c r="P79" i="19" s="1"/>
  <c r="P64" i="19"/>
  <c r="N82" i="19"/>
  <c r="O82" i="19" s="1"/>
  <c r="P82" i="19" s="1"/>
  <c r="N80" i="19"/>
  <c r="O80" i="19" s="1"/>
  <c r="P80" i="19" s="1"/>
  <c r="P65" i="19"/>
  <c r="X66" i="19"/>
  <c r="T81" i="19"/>
  <c r="U81" i="19" s="1"/>
  <c r="V81" i="19" s="1"/>
  <c r="N83" i="19"/>
  <c r="O83" i="19" s="1"/>
  <c r="P83" i="19" s="1"/>
  <c r="X65" i="19"/>
  <c r="T80" i="19"/>
  <c r="U80" i="19" s="1"/>
  <c r="V80" i="19" s="1"/>
  <c r="F42" i="19" l="1"/>
  <c r="N31" i="19"/>
  <c r="X64" i="19"/>
  <c r="T79" i="19"/>
  <c r="U79" i="19" s="1"/>
  <c r="V79" i="19" s="1"/>
  <c r="T82" i="19"/>
  <c r="U82" i="19" s="1"/>
  <c r="V82" i="19" s="1"/>
  <c r="T83" i="19"/>
  <c r="U83" i="19" s="1"/>
  <c r="V83" i="19" s="1"/>
  <c r="G5" i="17"/>
  <c r="F24" i="17" s="1"/>
  <c r="G161" i="17" s="1"/>
  <c r="G6" i="17"/>
  <c r="F25" i="17" s="1"/>
  <c r="G162" i="17" s="1"/>
  <c r="G7" i="17"/>
  <c r="F26" i="17" s="1"/>
  <c r="G163" i="17" s="1"/>
  <c r="G8" i="17"/>
  <c r="F27" i="17" s="1"/>
  <c r="G164" i="17" s="1"/>
  <c r="G9" i="17"/>
  <c r="G28" i="17" s="1"/>
  <c r="H165" i="17" s="1"/>
  <c r="G10" i="17"/>
  <c r="F29" i="17" s="1"/>
  <c r="G166" i="17" s="1"/>
  <c r="G4" i="17"/>
  <c r="F19" i="17"/>
  <c r="AA147" i="17"/>
  <c r="Z147" i="17"/>
  <c r="Y147" i="17"/>
  <c r="X147" i="17"/>
  <c r="W147" i="17"/>
  <c r="V147" i="17"/>
  <c r="U147" i="17"/>
  <c r="T147" i="17"/>
  <c r="S147" i="17"/>
  <c r="R147" i="17"/>
  <c r="Q147" i="17"/>
  <c r="P147" i="17"/>
  <c r="O147" i="17"/>
  <c r="N147" i="17"/>
  <c r="M147" i="17"/>
  <c r="AA142" i="17"/>
  <c r="Z142" i="17"/>
  <c r="Y142" i="17"/>
  <c r="X142" i="17"/>
  <c r="W142" i="17"/>
  <c r="V142" i="17"/>
  <c r="U142" i="17"/>
  <c r="T142" i="17"/>
  <c r="S142" i="17"/>
  <c r="R142" i="17"/>
  <c r="Q142" i="17"/>
  <c r="P142" i="17"/>
  <c r="O142" i="17"/>
  <c r="N142" i="17"/>
  <c r="M142" i="17"/>
  <c r="AD142" i="17" s="1"/>
  <c r="I130" i="17"/>
  <c r="H128" i="17"/>
  <c r="G130" i="17" s="1"/>
  <c r="H130" i="17" s="1"/>
  <c r="G124" i="17"/>
  <c r="F118" i="17"/>
  <c r="G115" i="17"/>
  <c r="F117" i="17" s="1"/>
  <c r="L110" i="17"/>
  <c r="N102" i="17"/>
  <c r="N99" i="17"/>
  <c r="N98" i="17"/>
  <c r="R81" i="17"/>
  <c r="Q81" i="17"/>
  <c r="P81" i="17"/>
  <c r="R80" i="17"/>
  <c r="Q80" i="17"/>
  <c r="P80" i="17"/>
  <c r="R79" i="17"/>
  <c r="Q79" i="17"/>
  <c r="P79" i="17"/>
  <c r="R78" i="17"/>
  <c r="Q78" i="17"/>
  <c r="P78" i="17"/>
  <c r="R77" i="17"/>
  <c r="Q77" i="17"/>
  <c r="P77" i="17"/>
  <c r="R76" i="17"/>
  <c r="Q76" i="17"/>
  <c r="P76" i="17"/>
  <c r="I76" i="17"/>
  <c r="H76" i="17"/>
  <c r="G76" i="17"/>
  <c r="F76" i="17"/>
  <c r="R75" i="17"/>
  <c r="Q75" i="17"/>
  <c r="P75" i="17"/>
  <c r="R74" i="17"/>
  <c r="Q74" i="17"/>
  <c r="P74" i="17"/>
  <c r="R73" i="17"/>
  <c r="Q73" i="17"/>
  <c r="P73" i="17"/>
  <c r="N72" i="17"/>
  <c r="R60" i="17"/>
  <c r="Q60" i="17"/>
  <c r="P60" i="17"/>
  <c r="I49" i="17"/>
  <c r="H49" i="17"/>
  <c r="F49" i="17"/>
  <c r="I38" i="17"/>
  <c r="J174" i="17" s="1"/>
  <c r="H38" i="17"/>
  <c r="G38" i="17"/>
  <c r="F38" i="17"/>
  <c r="G174" i="17" s="1"/>
  <c r="I37" i="17"/>
  <c r="H37" i="17"/>
  <c r="I173" i="17" s="1"/>
  <c r="G37" i="17"/>
  <c r="F37" i="17"/>
  <c r="G173" i="17" s="1"/>
  <c r="I36" i="17"/>
  <c r="H36" i="17"/>
  <c r="I172" i="17" s="1"/>
  <c r="G36" i="17"/>
  <c r="H172" i="17" s="1"/>
  <c r="F36" i="17"/>
  <c r="I35" i="17"/>
  <c r="H35" i="17"/>
  <c r="I171" i="17" s="1"/>
  <c r="G35" i="17"/>
  <c r="F35" i="17"/>
  <c r="G171" i="17" s="1"/>
  <c r="I34" i="17"/>
  <c r="H34" i="17"/>
  <c r="G34" i="17"/>
  <c r="G170" i="17"/>
  <c r="I29" i="17"/>
  <c r="G27" i="17"/>
  <c r="G26" i="17"/>
  <c r="H163" i="17" s="1"/>
  <c r="I19" i="17"/>
  <c r="H19" i="17"/>
  <c r="G19" i="17"/>
  <c r="I11" i="17"/>
  <c r="H11" i="17"/>
  <c r="F11" i="17"/>
  <c r="G29" i="17" l="1"/>
  <c r="H166" i="17" s="1"/>
  <c r="G24" i="17"/>
  <c r="H161" i="17" s="1"/>
  <c r="H28" i="17"/>
  <c r="I165" i="17" s="1"/>
  <c r="H26" i="17"/>
  <c r="I163" i="17" s="1"/>
  <c r="H24" i="17"/>
  <c r="I161" i="17" s="1"/>
  <c r="I24" i="17"/>
  <c r="J161" i="17" s="1"/>
  <c r="F28" i="17"/>
  <c r="G165" i="17" s="1"/>
  <c r="I28" i="17"/>
  <c r="J165" i="17" s="1"/>
  <c r="H29" i="17"/>
  <c r="I166" i="17" s="1"/>
  <c r="G25" i="17"/>
  <c r="H25" i="17"/>
  <c r="I162" i="17" s="1"/>
  <c r="I25" i="17"/>
  <c r="J162" i="17" s="1"/>
  <c r="H27" i="17"/>
  <c r="I164" i="17" s="1"/>
  <c r="G49" i="17"/>
  <c r="L49" i="17" s="1"/>
  <c r="I26" i="17"/>
  <c r="J163" i="17" s="1"/>
  <c r="I27" i="17"/>
  <c r="J164" i="17" s="1"/>
  <c r="G11" i="17"/>
  <c r="H23" i="17"/>
  <c r="I23" i="17"/>
  <c r="F23" i="17"/>
  <c r="F31" i="17" s="1"/>
  <c r="F46" i="17" s="1"/>
  <c r="G23" i="17"/>
  <c r="G31" i="17" s="1"/>
  <c r="G46" i="17" s="1"/>
  <c r="AC147" i="17"/>
  <c r="P82" i="17"/>
  <c r="R82" i="17"/>
  <c r="AD147" i="17"/>
  <c r="H162" i="17"/>
  <c r="J166" i="17"/>
  <c r="H170" i="17"/>
  <c r="H171" i="17"/>
  <c r="H173" i="17"/>
  <c r="H174" i="17"/>
  <c r="V60" i="17"/>
  <c r="V62" i="17" s="1"/>
  <c r="H164" i="17"/>
  <c r="J170" i="17"/>
  <c r="I78" i="17"/>
  <c r="I77" i="17"/>
  <c r="J171" i="17"/>
  <c r="J172" i="17"/>
  <c r="J173" i="17"/>
  <c r="Q82" i="17"/>
  <c r="G77" i="17"/>
  <c r="G78" i="17"/>
  <c r="H77" i="17"/>
  <c r="H78" i="17"/>
  <c r="AC142" i="17"/>
  <c r="I170" i="17"/>
  <c r="G172" i="17"/>
  <c r="I174" i="17"/>
  <c r="L76" i="17"/>
  <c r="F77" i="17"/>
  <c r="F78" i="17"/>
  <c r="G160" i="17" l="1"/>
  <c r="I50" i="17"/>
  <c r="H50" i="17"/>
  <c r="H51" i="17"/>
  <c r="H52" i="17" s="1"/>
  <c r="I51" i="17"/>
  <c r="I52" i="17" s="1"/>
  <c r="H160" i="17"/>
  <c r="J160" i="17"/>
  <c r="I31" i="17"/>
  <c r="I46" i="17" s="1"/>
  <c r="G50" i="17"/>
  <c r="G51" i="17"/>
  <c r="G52" i="17" s="1"/>
  <c r="F51" i="17"/>
  <c r="F50" i="17"/>
  <c r="H31" i="17"/>
  <c r="H46" i="17" s="1"/>
  <c r="I160" i="17"/>
  <c r="L77" i="17"/>
  <c r="L78" i="17"/>
  <c r="F83" i="17" s="1"/>
  <c r="L51" i="17" l="1"/>
  <c r="F55" i="17" s="1"/>
  <c r="L50" i="17"/>
  <c r="F52" i="17"/>
  <c r="L52" i="17" s="1"/>
  <c r="H83" i="17"/>
  <c r="G83" i="17"/>
  <c r="L83" i="17" s="1"/>
  <c r="H93" i="17"/>
  <c r="F91" i="17"/>
  <c r="H89" i="17"/>
  <c r="F87" i="17"/>
  <c r="F93" i="17"/>
  <c r="F89" i="17"/>
  <c r="H91" i="17"/>
  <c r="H87" i="17"/>
  <c r="G89" i="17"/>
  <c r="H90" i="17"/>
  <c r="I89" i="17"/>
  <c r="F86" i="17"/>
  <c r="G87" i="17"/>
  <c r="G90" i="17"/>
  <c r="I90" i="17"/>
  <c r="H94" i="17"/>
  <c r="G88" i="17"/>
  <c r="I87" i="17"/>
  <c r="I92" i="17"/>
  <c r="F88" i="17"/>
  <c r="I86" i="17"/>
  <c r="H88" i="17"/>
  <c r="G93" i="17"/>
  <c r="I94" i="17"/>
  <c r="I88" i="17"/>
  <c r="F92" i="17"/>
  <c r="I83" i="17"/>
  <c r="F90" i="17"/>
  <c r="L90" i="17" s="1"/>
  <c r="G86" i="17"/>
  <c r="G91" i="17"/>
  <c r="G94" i="17"/>
  <c r="H86" i="17"/>
  <c r="I91" i="17"/>
  <c r="I93" i="17"/>
  <c r="G92" i="17"/>
  <c r="F94" i="17"/>
  <c r="L94" i="17" s="1"/>
  <c r="H92" i="17"/>
  <c r="F61" i="17"/>
  <c r="G57" i="17"/>
  <c r="G63" i="17"/>
  <c r="H55" i="17"/>
  <c r="I57" i="17"/>
  <c r="I62" i="17"/>
  <c r="G61" i="17"/>
  <c r="H62" i="17"/>
  <c r="I55" i="17"/>
  <c r="H60" i="17" l="1"/>
  <c r="F57" i="17"/>
  <c r="H58" i="17"/>
  <c r="I60" i="17"/>
  <c r="G58" i="17"/>
  <c r="F58" i="17"/>
  <c r="F63" i="17"/>
  <c r="F60" i="17"/>
  <c r="F59" i="17"/>
  <c r="I59" i="17"/>
  <c r="I63" i="17"/>
  <c r="L63" i="17" s="1"/>
  <c r="G62" i="17"/>
  <c r="I61" i="17"/>
  <c r="H59" i="17"/>
  <c r="G55" i="17"/>
  <c r="G60" i="17"/>
  <c r="I58" i="17"/>
  <c r="F62" i="17"/>
  <c r="L62" i="17" s="1"/>
  <c r="G59" i="17"/>
  <c r="H63" i="17"/>
  <c r="H57" i="17"/>
  <c r="L57" i="17" s="1"/>
  <c r="H61" i="17"/>
  <c r="L55" i="17"/>
  <c r="L93" i="17"/>
  <c r="L60" i="17"/>
  <c r="L92" i="17"/>
  <c r="L89" i="17"/>
  <c r="L91" i="17"/>
  <c r="M83" i="17"/>
  <c r="L88" i="17"/>
  <c r="L86" i="17"/>
  <c r="L87" i="17"/>
  <c r="L58" i="17" l="1"/>
  <c r="L59" i="17"/>
  <c r="L61" i="17"/>
  <c r="N64" i="17"/>
  <c r="L95" i="17"/>
  <c r="L97" i="17" s="1"/>
  <c r="L98" i="17" s="1"/>
  <c r="L65" i="17"/>
  <c r="L67" i="17" s="1"/>
  <c r="L68" i="17" s="1"/>
  <c r="L69" i="17" s="1"/>
  <c r="L70" i="17" l="1"/>
  <c r="L72" i="17"/>
  <c r="N75" i="17" s="1"/>
  <c r="L102" i="17"/>
  <c r="L100" i="17"/>
</calcChain>
</file>

<file path=xl/sharedStrings.xml><?xml version="1.0" encoding="utf-8"?>
<sst xmlns="http://schemas.openxmlformats.org/spreadsheetml/2006/main" count="345" uniqueCount="158">
  <si>
    <t>DWM-NB</t>
  </si>
  <si>
    <t>R2</t>
  </si>
  <si>
    <t>k</t>
  </si>
  <si>
    <t>p</t>
  </si>
  <si>
    <t>n</t>
  </si>
  <si>
    <t>N</t>
  </si>
  <si>
    <t>K</t>
  </si>
  <si>
    <t xml:space="preserve">SE = </t>
  </si>
  <si>
    <t>p-value</t>
  </si>
  <si>
    <t>C4.5+m+cf</t>
  </si>
  <si>
    <t>Holm</t>
  </si>
  <si>
    <t>z</t>
  </si>
  <si>
    <t>RTG_PH</t>
  </si>
  <si>
    <t>RBF_PH</t>
  </si>
  <si>
    <t>Wave_PH</t>
  </si>
  <si>
    <t>LED_PH</t>
  </si>
  <si>
    <t>HyperPlane_PH</t>
  </si>
  <si>
    <t>SEA_PH</t>
  </si>
  <si>
    <t>STAGGER_PH</t>
  </si>
  <si>
    <t>Agrawal_PH</t>
  </si>
  <si>
    <t>HMDD</t>
  </si>
  <si>
    <t>DWM-HT</t>
  </si>
  <si>
    <t>sums</t>
  </si>
  <si>
    <t>means</t>
  </si>
  <si>
    <t xml:space="preserve">Counts </t>
  </si>
  <si>
    <t>All</t>
  </si>
  <si>
    <t xml:space="preserve">n = </t>
  </si>
  <si>
    <t>k=</t>
  </si>
  <si>
    <t>Sse</t>
  </si>
  <si>
    <t>WMA</t>
  </si>
  <si>
    <t xml:space="preserve">Accuracy </t>
  </si>
  <si>
    <t>SCD</t>
  </si>
  <si>
    <t>WMDD(BPX)</t>
  </si>
  <si>
    <t>Stream</t>
  </si>
  <si>
    <t>Stagger Drift , Period = 1</t>
  </si>
  <si>
    <t>Sensor P= 50</t>
  </si>
  <si>
    <t>electric p =1</t>
  </si>
  <si>
    <t>SEA_Drift, Period = 5</t>
  </si>
  <si>
    <t>Airlines p =50</t>
  </si>
  <si>
    <t>Stagger_Drift(P1)</t>
  </si>
  <si>
    <t>SEA_Drift(P5)</t>
  </si>
  <si>
    <t>Electric(P1)</t>
  </si>
  <si>
    <t>Spam(P1)</t>
  </si>
  <si>
    <t>Sensor(P50)</t>
  </si>
  <si>
    <t>MOA-Streams</t>
  </si>
  <si>
    <t>Drift and Real world Streams</t>
  </si>
  <si>
    <t>Sums of Ranks</t>
  </si>
  <si>
    <t>Avg of Ranks</t>
  </si>
  <si>
    <t>For Printing</t>
  </si>
  <si>
    <t>HMDD_Lite (Q)</t>
  </si>
  <si>
    <t xml:space="preserve">Avg </t>
  </si>
  <si>
    <t>Avg</t>
  </si>
  <si>
    <t>Iman</t>
  </si>
  <si>
    <t>x2F</t>
  </si>
  <si>
    <t>P-value Iman</t>
  </si>
  <si>
    <t>Iman Df1</t>
  </si>
  <si>
    <t>Iman Df2</t>
  </si>
  <si>
    <t>alpha</t>
  </si>
  <si>
    <t>critical values 0.05</t>
  </si>
  <si>
    <t>critical values 0.01</t>
  </si>
  <si>
    <t>F-Dist</t>
  </si>
  <si>
    <t>Post Hoc Test</t>
  </si>
  <si>
    <t>CD- Group A</t>
  </si>
  <si>
    <t>CD- Group B</t>
  </si>
  <si>
    <t>q alpha for k =6</t>
  </si>
  <si>
    <t>Pair wise comparasion</t>
  </si>
  <si>
    <t>C.45</t>
  </si>
  <si>
    <t>SE</t>
  </si>
  <si>
    <t>A</t>
  </si>
  <si>
    <t>B</t>
  </si>
  <si>
    <t>C</t>
  </si>
  <si>
    <t>counts</t>
  </si>
  <si>
    <r>
      <t>n=10 [subjects]</t>
    </r>
    <r>
      <rPr>
        <vertAlign val="subscript"/>
        <sz val="11"/>
        <color rgb="FFFFFFFF"/>
        <rFont val="Verdana"/>
        <family val="2"/>
      </rPr>
      <t>T</t>
    </r>
  </si>
  <si>
    <r>
      <t>k</t>
    </r>
    <r>
      <rPr>
        <sz val="11"/>
        <color theme="1"/>
        <rFont val="Verdana"/>
        <family val="2"/>
      </rPr>
      <t>=3 [measures per subject]</t>
    </r>
    <r>
      <rPr>
        <vertAlign val="subscript"/>
        <sz val="11"/>
        <color rgb="FFFFFFFF"/>
        <rFont val="Verdana"/>
        <family val="2"/>
      </rPr>
      <t>T</t>
    </r>
  </si>
  <si>
    <r>
      <t>n</t>
    </r>
    <r>
      <rPr>
        <b/>
        <sz val="11"/>
        <color theme="1"/>
        <rFont val="Verdana"/>
        <family val="2"/>
      </rPr>
      <t>k</t>
    </r>
    <r>
      <rPr>
        <sz val="11"/>
        <color theme="1"/>
        <rFont val="Verdana"/>
        <family val="2"/>
      </rPr>
      <t>=30</t>
    </r>
  </si>
  <si>
    <t>Group A</t>
  </si>
  <si>
    <t>Group B</t>
  </si>
  <si>
    <t>SCD, DWM</t>
  </si>
  <si>
    <t>SCD-WMA</t>
  </si>
  <si>
    <t>SCD - WMDD</t>
  </si>
  <si>
    <t>SCD - HMDD</t>
  </si>
  <si>
    <t>SCD - HMDD_lite</t>
  </si>
  <si>
    <t>DWM</t>
  </si>
  <si>
    <t>1,2</t>
  </si>
  <si>
    <t>1,3</t>
  </si>
  <si>
    <t>1,4</t>
  </si>
  <si>
    <t>1,5</t>
  </si>
  <si>
    <t>1,6</t>
  </si>
  <si>
    <t>2,3</t>
  </si>
  <si>
    <t>2,4</t>
  </si>
  <si>
    <t>2,5</t>
  </si>
  <si>
    <t>2,6</t>
  </si>
  <si>
    <t>3,4</t>
  </si>
  <si>
    <t>3,5</t>
  </si>
  <si>
    <t>3,6</t>
  </si>
  <si>
    <t>4,5</t>
  </si>
  <si>
    <t>4,6</t>
  </si>
  <si>
    <t>5,6</t>
  </si>
  <si>
    <t xml:space="preserve">Max </t>
  </si>
  <si>
    <t>Min</t>
  </si>
  <si>
    <t>DWM-NB-WMA</t>
  </si>
  <si>
    <t>CD</t>
  </si>
  <si>
    <t>q.05</t>
  </si>
  <si>
    <t>q.10</t>
  </si>
  <si>
    <t>Nemenyi</t>
  </si>
  <si>
    <t>Bonferroni</t>
  </si>
  <si>
    <t>Difference between best and worst</t>
  </si>
  <si>
    <t>Step 1</t>
  </si>
  <si>
    <t>STEP 2</t>
  </si>
  <si>
    <t>Conclusion</t>
  </si>
  <si>
    <t>Results</t>
  </si>
  <si>
    <t>Since the difference between highest and lowest is less than CD</t>
  </si>
  <si>
    <t>Nemenyi test (0.05)</t>
  </si>
  <si>
    <t>Nemenyi test (0.10)</t>
  </si>
  <si>
    <t>Check the differece between highest  and lowest and compare with CD</t>
  </si>
  <si>
    <t>the performance of pure C4.5 is significantly worse than that of C4.5+m and C4.5+m+cf.</t>
  </si>
  <si>
    <t xml:space="preserve">
</t>
  </si>
  <si>
    <t>Bonferroni test (0.05)</t>
  </si>
  <si>
    <t>AVG.Ranks</t>
  </si>
  <si>
    <t>Do not reset</t>
  </si>
  <si>
    <t>Drifts</t>
  </si>
  <si>
    <t>GROUP B</t>
  </si>
  <si>
    <t xml:space="preserve">Group B </t>
  </si>
  <si>
    <t>WMDD</t>
  </si>
  <si>
    <t>GROUP A</t>
  </si>
  <si>
    <t>Difference</t>
  </si>
  <si>
    <t>HMDD_LITE</t>
  </si>
  <si>
    <t xml:space="preserve">Control </t>
  </si>
  <si>
    <t>HyperPlane_gd</t>
  </si>
  <si>
    <t>SEA_gradual+sudden</t>
  </si>
  <si>
    <t>SEA_STAGGER_MIXED</t>
  </si>
  <si>
    <t>WaveForm_PH</t>
  </si>
  <si>
    <t>AVG</t>
  </si>
  <si>
    <t>b=0.5</t>
  </si>
  <si>
    <t>b=0.9</t>
  </si>
  <si>
    <t>Max:10</t>
  </si>
  <si>
    <t>Max:100</t>
  </si>
  <si>
    <t>2,42=82.42</t>
  </si>
  <si>
    <t>spam p =50</t>
  </si>
  <si>
    <t xml:space="preserve">Friedman chi-squared </t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</si>
  <si>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24</t>
    </r>
    <r>
      <rPr>
        <sz val="11"/>
        <color theme="1"/>
        <rFont val="Fq"/>
      </rPr>
      <t xml:space="preserve">) </t>
    </r>
  </si>
  <si>
    <r>
      <t>F</t>
    </r>
    <r>
      <rPr>
        <sz val="11"/>
        <color theme="1"/>
        <rFont val="Fq"/>
      </rPr>
      <t>(</t>
    </r>
    <r>
      <rPr>
        <sz val="11"/>
        <color theme="1"/>
        <rFont val="Times New Roman"/>
        <family val="1"/>
      </rPr>
      <t>3</t>
    </r>
    <r>
      <rPr>
        <sz val="11"/>
        <color theme="1"/>
        <rFont val="Fx"/>
      </rPr>
      <t>,</t>
    </r>
    <r>
      <rPr>
        <sz val="11"/>
        <color theme="1"/>
        <rFont val="Times New Roman"/>
        <family val="1"/>
      </rPr>
      <t>18</t>
    </r>
    <r>
      <rPr>
        <sz val="11"/>
        <color theme="1"/>
        <rFont val="Fq"/>
      </rPr>
      <t xml:space="preserve">) </t>
    </r>
  </si>
  <si>
    <t>HMDD(lite)-Q</t>
  </si>
  <si>
    <t>HMDD - (A)</t>
  </si>
  <si>
    <t>HMDD (B)</t>
  </si>
  <si>
    <t>HMDD(lite)-P</t>
  </si>
  <si>
    <t>HDWM (B)</t>
  </si>
  <si>
    <t>HDWM - (A)</t>
  </si>
  <si>
    <t>HDWM(lite)-P</t>
  </si>
  <si>
    <t>RTG</t>
  </si>
  <si>
    <t>RBF</t>
  </si>
  <si>
    <t>Wave</t>
  </si>
  <si>
    <t>LED</t>
  </si>
  <si>
    <t>HP</t>
  </si>
  <si>
    <t>AG</t>
  </si>
  <si>
    <t>P - Q</t>
  </si>
  <si>
    <t>P - A</t>
  </si>
  <si>
    <t>P -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</si>
</sst>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Fq"/>
    </font>
    <font>
      <sz val="11"/>
      <color theme="1"/>
      <name val="Times New Roman"/>
      <family val="1"/>
    </font>
    <font>
      <sz val="11"/>
      <color theme="1"/>
      <name val="Fx"/>
    </font>
    <font>
      <sz val="12"/>
      <color rgb="FF000000"/>
      <name val="Segoe UI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vertAlign val="subscript"/>
      <sz val="11"/>
      <color rgb="FFFFFFFF"/>
      <name val="Verdana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0" fontId="0" fillId="0" borderId="2" xfId="0" applyFill="1" applyBorder="1"/>
    <xf numFmtId="0" fontId="0" fillId="0" borderId="0" xfId="0" applyAlignment="1">
      <alignment horizontal="center"/>
    </xf>
    <xf numFmtId="167" fontId="0" fillId="0" borderId="0" xfId="0" applyNumberFormat="1"/>
    <xf numFmtId="0" fontId="5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Font="1" applyBorder="1"/>
    <xf numFmtId="166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3" fillId="0" borderId="0" xfId="0" applyFont="1" applyBorder="1" applyAlignment="1"/>
    <xf numFmtId="1" fontId="2" fillId="0" borderId="0" xfId="0" applyNumberFormat="1" applyFont="1"/>
    <xf numFmtId="0" fontId="3" fillId="0" borderId="1" xfId="0" applyFont="1" applyBorder="1" applyAlignment="1"/>
    <xf numFmtId="2" fontId="3" fillId="0" borderId="1" xfId="0" applyNumberFormat="1" applyFont="1" applyBorder="1"/>
    <xf numFmtId="2" fontId="0" fillId="0" borderId="1" xfId="0" applyNumberFormat="1" applyBorder="1"/>
    <xf numFmtId="0" fontId="0" fillId="0" borderId="0" xfId="0" applyNumberForma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166" fontId="2" fillId="0" borderId="1" xfId="0" applyNumberFormat="1" applyFont="1" applyBorder="1"/>
    <xf numFmtId="2" fontId="5" fillId="0" borderId="1" xfId="0" applyNumberFormat="1" applyFont="1" applyBorder="1"/>
    <xf numFmtId="2" fontId="4" fillId="0" borderId="1" xfId="0" applyNumberFormat="1" applyFont="1" applyBorder="1"/>
    <xf numFmtId="2" fontId="1" fillId="0" borderId="0" xfId="0" applyNumberFormat="1" applyFont="1"/>
    <xf numFmtId="0" fontId="8" fillId="0" borderId="1" xfId="0" applyFont="1" applyBorder="1" applyAlignment="1">
      <alignment horizontal="center"/>
    </xf>
    <xf numFmtId="2" fontId="8" fillId="0" borderId="1" xfId="0" applyNumberFormat="1" applyFont="1" applyBorder="1"/>
    <xf numFmtId="1" fontId="8" fillId="0" borderId="1" xfId="0" applyNumberFormat="1" applyFont="1" applyBorder="1"/>
    <xf numFmtId="1" fontId="4" fillId="0" borderId="1" xfId="0" applyNumberFormat="1" applyFont="1" applyBorder="1"/>
    <xf numFmtId="2" fontId="9" fillId="0" borderId="1" xfId="0" applyNumberFormat="1" applyFont="1" applyBorder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/>
    <xf numFmtId="167" fontId="10" fillId="0" borderId="0" xfId="0" applyNumberFormat="1" applyFont="1"/>
    <xf numFmtId="0" fontId="11" fillId="0" borderId="0" xfId="0" applyFont="1"/>
    <xf numFmtId="0" fontId="12" fillId="0" borderId="3" xfId="0" applyFont="1" applyBorder="1" applyAlignment="1">
      <alignment horizontal="center" wrapText="1"/>
    </xf>
    <xf numFmtId="0" fontId="12" fillId="0" borderId="6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6" fillId="0" borderId="0" xfId="0" applyFont="1" applyAlignment="1">
      <alignment horizontal="center" vertical="center"/>
    </xf>
    <xf numFmtId="0" fontId="14" fillId="0" borderId="7" xfId="0" applyFont="1" applyBorder="1" applyAlignment="1">
      <alignment vertical="center" wrapText="1"/>
    </xf>
    <xf numFmtId="165" fontId="0" fillId="0" borderId="5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7" fillId="0" borderId="8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right" vertical="center" wrapText="1"/>
    </xf>
    <xf numFmtId="0" fontId="17" fillId="0" borderId="9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0" fillId="0" borderId="12" xfId="0" applyBorder="1"/>
    <xf numFmtId="0" fontId="17" fillId="0" borderId="0" xfId="0" applyFont="1" applyFill="1" applyBorder="1" applyAlignment="1">
      <alignment horizontal="center" vertical="center" wrapText="1"/>
    </xf>
    <xf numFmtId="165" fontId="5" fillId="0" borderId="5" xfId="0" applyNumberFormat="1" applyFont="1" applyBorder="1" applyAlignment="1">
      <alignment horizontal="center" vertical="center"/>
    </xf>
    <xf numFmtId="0" fontId="20" fillId="0" borderId="0" xfId="0" applyFont="1"/>
    <xf numFmtId="0" fontId="2" fillId="0" borderId="1" xfId="0" applyFont="1" applyBorder="1"/>
    <xf numFmtId="0" fontId="0" fillId="0" borderId="0" xfId="0" applyAlignment="1">
      <alignment wrapText="1"/>
    </xf>
    <xf numFmtId="2" fontId="5" fillId="0" borderId="0" xfId="0" applyNumberFormat="1" applyFont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Font="1"/>
    <xf numFmtId="165" fontId="0" fillId="0" borderId="0" xfId="0" applyNumberFormat="1" applyBorder="1"/>
    <xf numFmtId="166" fontId="0" fillId="0" borderId="0" xfId="0" applyNumberFormat="1" applyBorder="1"/>
    <xf numFmtId="0" fontId="3" fillId="0" borderId="5" xfId="0" applyFont="1" applyBorder="1" applyAlignment="1"/>
    <xf numFmtId="0" fontId="3" fillId="0" borderId="0" xfId="0" applyFont="1" applyBorder="1" applyAlignment="1">
      <alignment vertical="center" wrapText="1"/>
    </xf>
    <xf numFmtId="0" fontId="2" fillId="0" borderId="4" xfId="0" applyFont="1" applyBorder="1"/>
    <xf numFmtId="0" fontId="7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6" fillId="0" borderId="1" xfId="0" applyNumberFormat="1" applyFont="1" applyBorder="1"/>
    <xf numFmtId="2" fontId="7" fillId="0" borderId="0" xfId="0" applyNumberFormat="1" applyFont="1"/>
    <xf numFmtId="2" fontId="0" fillId="0" borderId="0" xfId="0" applyNumberFormat="1" applyFont="1"/>
    <xf numFmtId="0" fontId="0" fillId="0" borderId="5" xfId="0" applyFont="1" applyBorder="1" applyAlignment="1"/>
    <xf numFmtId="0" fontId="2" fillId="2" borderId="4" xfId="0" applyFont="1" applyFill="1" applyBorder="1"/>
    <xf numFmtId="2" fontId="3" fillId="0" borderId="5" xfId="0" applyNumberFormat="1" applyFont="1" applyBorder="1"/>
    <xf numFmtId="2" fontId="0" fillId="0" borderId="1" xfId="0" applyNumberFormat="1" applyFont="1" applyBorder="1"/>
    <xf numFmtId="2" fontId="0" fillId="0" borderId="5" xfId="0" applyNumberFormat="1" applyFont="1" applyBorder="1"/>
    <xf numFmtId="2" fontId="3" fillId="0" borderId="0" xfId="0" applyNumberFormat="1" applyFont="1"/>
    <xf numFmtId="0" fontId="0" fillId="0" borderId="4" xfId="0" applyFont="1" applyBorder="1"/>
    <xf numFmtId="0" fontId="3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4" fillId="0" borderId="0" xfId="0" applyNumberFormat="1" applyFont="1" applyBorder="1"/>
    <xf numFmtId="2" fontId="5" fillId="0" borderId="0" xfId="0" applyNumberFormat="1" applyFont="1" applyBorder="1"/>
    <xf numFmtId="166" fontId="2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2" fontId="8" fillId="0" borderId="0" xfId="0" applyNumberFormat="1" applyFont="1" applyBorder="1"/>
    <xf numFmtId="1" fontId="0" fillId="0" borderId="0" xfId="0" applyNumberFormat="1" applyBorder="1"/>
    <xf numFmtId="2" fontId="9" fillId="0" borderId="0" xfId="0" applyNumberFormat="1" applyFont="1" applyBorder="1"/>
    <xf numFmtId="2" fontId="9" fillId="0" borderId="5" xfId="0" applyNumberFormat="1" applyFont="1" applyBorder="1"/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10" fillId="0" borderId="0" xfId="0" applyNumberFormat="1" applyFont="1"/>
    <xf numFmtId="166" fontId="5" fillId="0" borderId="1" xfId="0" applyNumberFormat="1" applyFont="1" applyBorder="1"/>
    <xf numFmtId="2" fontId="5" fillId="0" borderId="5" xfId="0" applyNumberFormat="1" applyFont="1" applyBorder="1"/>
    <xf numFmtId="0" fontId="3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/>
    <xf numFmtId="165" fontId="0" fillId="0" borderId="0" xfId="0" applyNumberFormat="1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785971605438604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HDWM_Family_PostHoc!$S$64:$S$66</c:f>
              <c:strCache>
                <c:ptCount val="3"/>
                <c:pt idx="0">
                  <c:v>P - Q</c:v>
                </c:pt>
                <c:pt idx="1">
                  <c:v>P - A</c:v>
                </c:pt>
                <c:pt idx="2">
                  <c:v>P - B</c:v>
                </c:pt>
              </c:strCache>
            </c:strRef>
          </c:cat>
          <c:val>
            <c:numRef>
              <c:f>HDWM_Family_PostHoc!$U$64:$U$66</c:f>
              <c:numCache>
                <c:formatCode>0.00</c:formatCode>
                <c:ptCount val="3"/>
                <c:pt idx="0">
                  <c:v>0.20000000000000018</c:v>
                </c:pt>
                <c:pt idx="1">
                  <c:v>2.1</c:v>
                </c:pt>
                <c:pt idx="2">
                  <c:v>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80137600"/>
        <c:axId val="80139392"/>
      </c:barChart>
      <c:catAx>
        <c:axId val="8013760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0139392"/>
        <c:crosses val="autoZero"/>
        <c:auto val="1"/>
        <c:lblAlgn val="ctr"/>
        <c:lblOffset val="100"/>
        <c:noMultiLvlLbl val="0"/>
      </c:catAx>
      <c:valAx>
        <c:axId val="8013939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8013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55993000874853E-2"/>
          <c:y val="3.4053074707522051E-2"/>
          <c:w val="0.84078903470399535"/>
          <c:h val="0.7859716054386044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70C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HDWM_Family_PostHoc!$S$64:$S$66</c:f>
              <c:strCache>
                <c:ptCount val="3"/>
                <c:pt idx="0">
                  <c:v>P - Q</c:v>
                </c:pt>
                <c:pt idx="1">
                  <c:v>P - A</c:v>
                </c:pt>
                <c:pt idx="2">
                  <c:v>P - B</c:v>
                </c:pt>
              </c:strCache>
            </c:strRef>
          </c:cat>
          <c:val>
            <c:numRef>
              <c:f>HDWM_Family_PostHoc!$M$64:$M$66</c:f>
              <c:numCache>
                <c:formatCode>0.00</c:formatCode>
                <c:ptCount val="3"/>
                <c:pt idx="0">
                  <c:v>0.28571428571428603</c:v>
                </c:pt>
                <c:pt idx="1">
                  <c:v>-1.2857142857142856</c:v>
                </c:pt>
                <c:pt idx="2">
                  <c:v>-0.71428571428571397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5"/>
        <c:overlap val="13"/>
        <c:axId val="89790720"/>
        <c:axId val="89812992"/>
      </c:barChart>
      <c:catAx>
        <c:axId val="89790720"/>
        <c:scaling>
          <c:orientation val="maxMin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89812992"/>
        <c:crosses val="autoZero"/>
        <c:auto val="1"/>
        <c:lblAlgn val="ctr"/>
        <c:lblOffset val="100"/>
        <c:noMultiLvlLbl val="0"/>
      </c:catAx>
      <c:valAx>
        <c:axId val="89812992"/>
        <c:scaling>
          <c:orientation val="minMax"/>
          <c:max val="2.5"/>
        </c:scaling>
        <c:delete val="0"/>
        <c:axPos val="r"/>
        <c:numFmt formatCode="0.0" sourceLinked="0"/>
        <c:majorTickMark val="out"/>
        <c:minorTickMark val="none"/>
        <c:tickLblPos val="nextTo"/>
        <c:crossAx val="89790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52</xdr:row>
      <xdr:rowOff>13606</xdr:rowOff>
    </xdr:from>
    <xdr:to>
      <xdr:col>11</xdr:col>
      <xdr:colOff>734787</xdr:colOff>
      <xdr:row>53</xdr:row>
      <xdr:rowOff>149678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2725" y="1129120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517072</xdr:colOff>
      <xdr:row>53</xdr:row>
      <xdr:rowOff>13607</xdr:rowOff>
    </xdr:from>
    <xdr:to>
      <xdr:col>3</xdr:col>
      <xdr:colOff>1061359</xdr:colOff>
      <xdr:row>54</xdr:row>
      <xdr:rowOff>149679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4947" y="11481707"/>
          <a:ext cx="544287" cy="3551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503463</xdr:colOff>
      <xdr:row>81</xdr:row>
      <xdr:rowOff>1</xdr:rowOff>
    </xdr:from>
    <xdr:to>
      <xdr:col>3</xdr:col>
      <xdr:colOff>1047750</xdr:colOff>
      <xdr:row>82</xdr:row>
      <xdr:rowOff>136073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338" y="1692592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163286</xdr:colOff>
      <xdr:row>80</xdr:row>
      <xdr:rowOff>81641</xdr:rowOff>
    </xdr:from>
    <xdr:to>
      <xdr:col>11</xdr:col>
      <xdr:colOff>707573</xdr:colOff>
      <xdr:row>82</xdr:row>
      <xdr:rowOff>27213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5511" y="16817066"/>
          <a:ext cx="544287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380999</xdr:colOff>
      <xdr:row>58</xdr:row>
      <xdr:rowOff>108857</xdr:rowOff>
    </xdr:from>
    <xdr:to>
      <xdr:col>3</xdr:col>
      <xdr:colOff>966863</xdr:colOff>
      <xdr:row>60</xdr:row>
      <xdr:rowOff>68036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4" y="1264375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421822</xdr:colOff>
      <xdr:row>86</xdr:row>
      <xdr:rowOff>136072</xdr:rowOff>
    </xdr:from>
    <xdr:to>
      <xdr:col>3</xdr:col>
      <xdr:colOff>1007686</xdr:colOff>
      <xdr:row>88</xdr:row>
      <xdr:rowOff>95251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9697" y="18014497"/>
          <a:ext cx="585864" cy="34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1483179</xdr:colOff>
      <xdr:row>107</xdr:row>
      <xdr:rowOff>136072</xdr:rowOff>
    </xdr:from>
    <xdr:to>
      <xdr:col>6</xdr:col>
      <xdr:colOff>666750</xdr:colOff>
      <xdr:row>111</xdr:row>
      <xdr:rowOff>180896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7054" y="22053097"/>
          <a:ext cx="2431596" cy="80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204107</xdr:colOff>
      <xdr:row>60</xdr:row>
      <xdr:rowOff>122465</xdr:rowOff>
    </xdr:from>
    <xdr:to>
      <xdr:col>20</xdr:col>
      <xdr:colOff>272142</xdr:colOff>
      <xdr:row>64</xdr:row>
      <xdr:rowOff>81643</xdr:rowOff>
    </xdr:to>
    <xdr:pic>
      <xdr:nvPicPr>
        <xdr:cNvPr id="9" name="Picture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0185" t="41116" r="38743" b="50470"/>
        <a:stretch/>
      </xdr:blipFill>
      <xdr:spPr>
        <a:xfrm>
          <a:off x="22444982" y="13038365"/>
          <a:ext cx="1687285" cy="7211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319617</xdr:colOff>
      <xdr:row>19</xdr:row>
      <xdr:rowOff>87842</xdr:rowOff>
    </xdr:from>
    <xdr:to>
      <xdr:col>9</xdr:col>
      <xdr:colOff>37799</xdr:colOff>
      <xdr:row>22</xdr:row>
      <xdr:rowOff>108536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5967" y="3707342"/>
          <a:ext cx="1718432" cy="592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410636</xdr:colOff>
      <xdr:row>20</xdr:row>
      <xdr:rowOff>188822</xdr:rowOff>
    </xdr:from>
    <xdr:to>
      <xdr:col>22</xdr:col>
      <xdr:colOff>502257</xdr:colOff>
      <xdr:row>30</xdr:row>
      <xdr:rowOff>166158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9186" y="3998822"/>
          <a:ext cx="5289549" cy="20728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1619251</xdr:colOff>
      <xdr:row>84</xdr:row>
      <xdr:rowOff>54429</xdr:rowOff>
    </xdr:from>
    <xdr:to>
      <xdr:col>14</xdr:col>
      <xdr:colOff>190500</xdr:colOff>
      <xdr:row>99</xdr:row>
      <xdr:rowOff>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421821</xdr:colOff>
      <xdr:row>78</xdr:row>
      <xdr:rowOff>149678</xdr:rowOff>
    </xdr:from>
    <xdr:to>
      <xdr:col>10</xdr:col>
      <xdr:colOff>830036</xdr:colOff>
      <xdr:row>93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0.0381</cdr:x>
      <cdr:y>0.17211</cdr:y>
    </cdr:from>
    <cdr:to>
      <cdr:x>0.87119</cdr:x>
      <cdr:y>0.17211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63285" y="618954"/>
          <a:ext cx="3570858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0.59271</cdr:x>
      <cdr:y>0.0923</cdr:y>
    </cdr:from>
    <cdr:to>
      <cdr:x>0.78095</cdr:x>
      <cdr:y>0.1784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2492133" y="258730"/>
          <a:ext cx="791464" cy="241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CD</a:t>
          </a:r>
          <a:r>
            <a:rPr lang="en-US" sz="1100" b="1" baseline="0"/>
            <a:t> = 1.95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0.03486</cdr:x>
      <cdr:y>0.19153</cdr:y>
    </cdr:from>
    <cdr:to>
      <cdr:x>0.86795</cdr:x>
      <cdr:y>0.19153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146588" y="536866"/>
          <a:ext cx="3502816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0.40501</cdr:x>
      <cdr:y>0</cdr:y>
    </cdr:from>
    <cdr:to>
      <cdr:x>0.59325</cdr:x>
      <cdr:y>0.0861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702898" y="0"/>
          <a:ext cx="791475" cy="241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Group A</a:t>
          </a:r>
          <a:br>
            <a:rPr lang="en-US" sz="1100" b="1"/>
          </a:br>
          <a:r>
            <a:rPr lang="en-US" sz="1100" b="1"/>
            <a:t>CD</a:t>
          </a:r>
          <a:r>
            <a:rPr lang="en-US" sz="1100" b="1" baseline="0"/>
            <a:t> = 1.65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8"/>
  <sheetViews>
    <sheetView topLeftCell="C10" zoomScale="70" zoomScaleNormal="70" workbookViewId="0">
      <selection activeCell="F33" sqref="F33:I33"/>
    </sheetView>
  </sheetViews>
  <sheetFormatPr defaultRowHeight="15" x14ac:dyDescent="0.25"/>
  <cols>
    <col min="1" max="1" width="12.42578125" bestFit="1" customWidth="1"/>
    <col min="4" max="4" width="34.28515625" bestFit="1" customWidth="1"/>
    <col min="5" max="5" width="24.140625" bestFit="1" customWidth="1"/>
    <col min="6" max="6" width="24.5703125" bestFit="1" customWidth="1"/>
    <col min="7" max="7" width="15.85546875" customWidth="1"/>
    <col min="8" max="9" width="21.5703125" bestFit="1" customWidth="1"/>
    <col min="10" max="10" width="18.5703125" bestFit="1" customWidth="1"/>
    <col min="11" max="11" width="18.5703125" customWidth="1"/>
    <col min="12" max="12" width="18.5703125" bestFit="1" customWidth="1"/>
    <col min="13" max="13" width="20.140625" bestFit="1" customWidth="1"/>
    <col min="14" max="14" width="16.28515625" bestFit="1" customWidth="1"/>
    <col min="15" max="15" width="18.7109375" customWidth="1"/>
    <col min="16" max="17" width="16.85546875" bestFit="1" customWidth="1"/>
    <col min="18" max="18" width="16.28515625" bestFit="1" customWidth="1"/>
    <col min="19" max="19" width="15.140625" bestFit="1" customWidth="1"/>
  </cols>
  <sheetData>
    <row r="1" spans="1:24" x14ac:dyDescent="0.25">
      <c r="D1" t="s">
        <v>35</v>
      </c>
      <c r="E1" t="s">
        <v>36</v>
      </c>
      <c r="F1" t="s">
        <v>138</v>
      </c>
      <c r="G1" t="s">
        <v>38</v>
      </c>
    </row>
    <row r="2" spans="1:24" ht="62.25" customHeight="1" x14ac:dyDescent="0.25">
      <c r="D2" s="16" t="s">
        <v>30</v>
      </c>
      <c r="I2" s="82"/>
      <c r="J2" s="82"/>
      <c r="K2" s="82"/>
      <c r="L2" s="82"/>
      <c r="M2" s="10"/>
      <c r="O2" s="13" t="s">
        <v>120</v>
      </c>
    </row>
    <row r="3" spans="1:24" ht="15" customHeight="1" x14ac:dyDescent="0.25">
      <c r="B3" t="s">
        <v>120</v>
      </c>
      <c r="C3" s="9"/>
      <c r="D3" s="11" t="s">
        <v>33</v>
      </c>
      <c r="E3" s="84"/>
      <c r="F3" s="85" t="s">
        <v>148</v>
      </c>
      <c r="G3" s="85" t="s">
        <v>142</v>
      </c>
      <c r="H3" s="85" t="s">
        <v>147</v>
      </c>
      <c r="I3" s="89" t="s">
        <v>146</v>
      </c>
      <c r="J3" s="10"/>
      <c r="K3" s="26"/>
      <c r="L3" s="26"/>
      <c r="M3" s="10"/>
      <c r="N3" s="97" t="s">
        <v>31</v>
      </c>
      <c r="O3" s="96" t="s">
        <v>20</v>
      </c>
      <c r="P3" s="28" t="s">
        <v>49</v>
      </c>
      <c r="Q3" s="62"/>
    </row>
    <row r="4" spans="1:24" x14ac:dyDescent="0.25">
      <c r="A4" t="s">
        <v>135</v>
      </c>
      <c r="B4">
        <v>0</v>
      </c>
      <c r="C4" s="9">
        <v>1</v>
      </c>
      <c r="D4" s="18" t="s">
        <v>12</v>
      </c>
      <c r="E4" s="18" t="s">
        <v>149</v>
      </c>
      <c r="F4" s="35">
        <v>90.14</v>
      </c>
      <c r="G4" s="35" t="e">
        <f>#REF!</f>
        <v>#REF!</v>
      </c>
      <c r="H4" s="112">
        <v>91.7</v>
      </c>
      <c r="I4" s="113">
        <v>91.15</v>
      </c>
      <c r="J4" s="80"/>
      <c r="K4" s="98"/>
      <c r="L4" s="80"/>
      <c r="M4" s="80"/>
      <c r="T4" s="4"/>
      <c r="U4" s="4"/>
      <c r="V4" s="4"/>
    </row>
    <row r="5" spans="1:24" x14ac:dyDescent="0.25">
      <c r="A5" t="s">
        <v>136</v>
      </c>
      <c r="B5">
        <v>0</v>
      </c>
      <c r="C5" s="9">
        <v>2</v>
      </c>
      <c r="D5" s="18" t="s">
        <v>13</v>
      </c>
      <c r="E5" s="18" t="s">
        <v>150</v>
      </c>
      <c r="F5" s="35">
        <v>90.73</v>
      </c>
      <c r="G5" s="35" t="e">
        <f>#REF!</f>
        <v>#REF!</v>
      </c>
      <c r="H5" s="35">
        <v>91.23</v>
      </c>
      <c r="I5" s="113">
        <v>87.98</v>
      </c>
      <c r="J5" s="80"/>
      <c r="K5" s="98"/>
      <c r="L5" s="80"/>
      <c r="M5" s="80"/>
      <c r="T5" s="4"/>
      <c r="U5" s="4"/>
      <c r="V5" s="4"/>
    </row>
    <row r="6" spans="1:24" x14ac:dyDescent="0.25">
      <c r="A6" t="s">
        <v>137</v>
      </c>
      <c r="B6">
        <v>0</v>
      </c>
      <c r="C6" s="9">
        <v>3</v>
      </c>
      <c r="D6" s="73" t="s">
        <v>131</v>
      </c>
      <c r="E6" s="73" t="s">
        <v>151</v>
      </c>
      <c r="F6" s="35">
        <v>81.44</v>
      </c>
      <c r="G6" s="35" t="e">
        <f>#REF!</f>
        <v>#REF!</v>
      </c>
      <c r="H6" s="112">
        <v>81.180000000000007</v>
      </c>
      <c r="I6" s="113">
        <v>82.55</v>
      </c>
      <c r="J6" s="83" t="s">
        <v>4</v>
      </c>
      <c r="K6" s="47">
        <v>7</v>
      </c>
      <c r="L6" s="51"/>
      <c r="M6" s="10"/>
      <c r="R6" s="2"/>
      <c r="S6" s="4"/>
      <c r="T6" s="4"/>
      <c r="U6" s="4"/>
      <c r="V6" s="4"/>
    </row>
    <row r="7" spans="1:24" x14ac:dyDescent="0.25">
      <c r="B7">
        <v>0</v>
      </c>
      <c r="C7" s="9">
        <v>4</v>
      </c>
      <c r="D7" s="18" t="s">
        <v>15</v>
      </c>
      <c r="E7" s="18" t="s">
        <v>152</v>
      </c>
      <c r="F7" s="35">
        <v>72.38</v>
      </c>
      <c r="G7" s="35" t="e">
        <f>#REF!</f>
        <v>#REF!</v>
      </c>
      <c r="H7" s="35">
        <v>73.510000000000005</v>
      </c>
      <c r="I7" s="113">
        <v>73.3</v>
      </c>
      <c r="J7" s="16" t="s">
        <v>27</v>
      </c>
      <c r="K7" s="47">
        <v>4</v>
      </c>
      <c r="L7" s="100"/>
      <c r="M7" s="10"/>
      <c r="R7" s="14"/>
      <c r="S7" s="4"/>
      <c r="T7" s="4"/>
      <c r="U7" s="4"/>
      <c r="V7" s="4"/>
      <c r="X7" s="2"/>
    </row>
    <row r="8" spans="1:24" x14ac:dyDescent="0.25">
      <c r="B8">
        <v>0</v>
      </c>
      <c r="C8" s="9">
        <v>5</v>
      </c>
      <c r="D8" s="18" t="s">
        <v>16</v>
      </c>
      <c r="E8" s="18" t="s">
        <v>153</v>
      </c>
      <c r="F8" s="35">
        <v>92.57</v>
      </c>
      <c r="G8" s="35" t="e">
        <f>#REF!</f>
        <v>#REF!</v>
      </c>
      <c r="H8" s="35">
        <v>93.8</v>
      </c>
      <c r="I8" s="113">
        <v>88.53</v>
      </c>
      <c r="J8" s="10"/>
      <c r="K8" s="101"/>
      <c r="L8" s="80"/>
      <c r="M8" s="10"/>
      <c r="R8" s="4"/>
      <c r="S8" s="4"/>
      <c r="T8" s="4"/>
      <c r="U8" s="4"/>
      <c r="V8" s="4"/>
    </row>
    <row r="9" spans="1:24" x14ac:dyDescent="0.25">
      <c r="B9">
        <v>0</v>
      </c>
      <c r="C9" s="9">
        <v>6</v>
      </c>
      <c r="D9" s="18" t="s">
        <v>17</v>
      </c>
      <c r="E9" s="18" t="s">
        <v>17</v>
      </c>
      <c r="F9" s="35">
        <v>87.86</v>
      </c>
      <c r="G9" s="35" t="e">
        <f>#REF!</f>
        <v>#REF!</v>
      </c>
      <c r="H9" s="35">
        <v>88.54</v>
      </c>
      <c r="I9" s="113">
        <v>88.84</v>
      </c>
      <c r="J9" s="10"/>
      <c r="K9" s="99"/>
      <c r="L9" s="80"/>
      <c r="M9" s="10"/>
      <c r="R9" s="4"/>
      <c r="S9" s="4"/>
      <c r="T9" s="4"/>
      <c r="U9" s="4"/>
      <c r="V9" s="4"/>
    </row>
    <row r="10" spans="1:24" x14ac:dyDescent="0.25">
      <c r="B10">
        <v>0</v>
      </c>
      <c r="C10" s="9">
        <v>7</v>
      </c>
      <c r="D10" s="18" t="s">
        <v>19</v>
      </c>
      <c r="E10" s="18" t="s">
        <v>154</v>
      </c>
      <c r="F10" s="35">
        <v>89.65</v>
      </c>
      <c r="G10" s="35" t="e">
        <f>#REF!</f>
        <v>#REF!</v>
      </c>
      <c r="H10" s="35">
        <v>94.59</v>
      </c>
      <c r="I10" s="113">
        <v>94.59</v>
      </c>
      <c r="J10" s="10"/>
      <c r="K10" s="98"/>
      <c r="L10" s="80"/>
      <c r="M10" s="10"/>
      <c r="R10" s="4"/>
      <c r="S10" s="4"/>
      <c r="T10" s="4"/>
      <c r="U10" s="4"/>
      <c r="V10" s="4"/>
    </row>
    <row r="11" spans="1:24" x14ac:dyDescent="0.25">
      <c r="C11" s="9"/>
      <c r="D11" s="9" t="s">
        <v>51</v>
      </c>
      <c r="E11" s="86"/>
      <c r="F11" s="92">
        <f>AVERAGE(F4:F10)</f>
        <v>86.395714285714277</v>
      </c>
      <c r="G11" s="92" t="e">
        <f>AVERAGE(G4:G10)</f>
        <v>#REF!</v>
      </c>
      <c r="H11" s="92">
        <f>AVERAGE(H4:H10)</f>
        <v>87.792857142857159</v>
      </c>
      <c r="I11" s="93">
        <f>AVERAGE(I4:I10)</f>
        <v>86.705714285714294</v>
      </c>
      <c r="J11" s="51"/>
      <c r="K11" s="99"/>
      <c r="L11" s="99"/>
      <c r="M11" s="10"/>
      <c r="N11" s="4"/>
      <c r="R11" s="4"/>
      <c r="S11" s="4"/>
      <c r="T11" s="4"/>
      <c r="U11" s="4"/>
      <c r="V11" s="4"/>
    </row>
    <row r="12" spans="1:24" x14ac:dyDescent="0.25">
      <c r="E12" s="87"/>
      <c r="F12" s="87"/>
      <c r="G12" s="87"/>
      <c r="H12" s="37"/>
      <c r="I12" s="88"/>
      <c r="J12" s="10"/>
      <c r="K12" s="51"/>
      <c r="L12" s="10"/>
      <c r="M12" s="10"/>
      <c r="R12" s="4"/>
      <c r="S12" s="4"/>
      <c r="T12" s="4"/>
      <c r="U12" s="4"/>
      <c r="V12" s="4"/>
    </row>
    <row r="13" spans="1:24" ht="15" customHeight="1" x14ac:dyDescent="0.25">
      <c r="C13" s="9"/>
      <c r="D13" s="11" t="s">
        <v>33</v>
      </c>
      <c r="E13" s="84"/>
      <c r="F13" s="85" t="s">
        <v>145</v>
      </c>
      <c r="G13" s="85" t="s">
        <v>142</v>
      </c>
      <c r="H13" s="85" t="s">
        <v>143</v>
      </c>
      <c r="I13" s="89" t="s">
        <v>144</v>
      </c>
      <c r="J13" s="10"/>
      <c r="K13" s="26"/>
      <c r="L13" s="26"/>
      <c r="M13" s="10"/>
      <c r="P13" s="13"/>
      <c r="Q13" s="13"/>
      <c r="R13" s="13"/>
      <c r="S13" s="25"/>
    </row>
    <row r="14" spans="1:24" x14ac:dyDescent="0.25">
      <c r="A14" t="s">
        <v>134</v>
      </c>
      <c r="C14" s="9">
        <v>1</v>
      </c>
      <c r="D14" s="83" t="s">
        <v>40</v>
      </c>
      <c r="E14" s="83" t="s">
        <v>40</v>
      </c>
      <c r="F14" s="94">
        <v>90.8</v>
      </c>
      <c r="G14" s="16">
        <v>90.8</v>
      </c>
      <c r="H14" s="94">
        <v>89.76</v>
      </c>
      <c r="I14" s="94">
        <v>89.76</v>
      </c>
      <c r="J14" s="102"/>
      <c r="K14" s="103"/>
      <c r="L14" s="51"/>
      <c r="M14" s="102"/>
      <c r="R14" s="4"/>
      <c r="S14" s="4"/>
      <c r="T14" s="4"/>
      <c r="U14" s="4"/>
      <c r="V14" s="4"/>
    </row>
    <row r="15" spans="1:24" x14ac:dyDescent="0.25">
      <c r="A15" t="s">
        <v>133</v>
      </c>
      <c r="C15" s="9">
        <v>2</v>
      </c>
      <c r="D15" s="83" t="s">
        <v>39</v>
      </c>
      <c r="E15" s="83" t="s">
        <v>39</v>
      </c>
      <c r="F15" s="29">
        <v>87.95</v>
      </c>
      <c r="G15" s="29">
        <v>87.93</v>
      </c>
      <c r="H15" s="29">
        <v>81.23</v>
      </c>
      <c r="I15" s="91">
        <v>81.38</v>
      </c>
      <c r="J15" s="104"/>
      <c r="K15" s="103"/>
      <c r="L15" s="51"/>
      <c r="M15" s="104"/>
      <c r="R15" s="4"/>
      <c r="S15" s="4"/>
      <c r="T15" s="4"/>
      <c r="U15" s="4"/>
      <c r="V15" s="4"/>
    </row>
    <row r="16" spans="1:24" x14ac:dyDescent="0.25">
      <c r="B16">
        <v>5</v>
      </c>
      <c r="C16" s="9">
        <v>3</v>
      </c>
      <c r="D16" s="83" t="s">
        <v>41</v>
      </c>
      <c r="E16" s="83" t="s">
        <v>41</v>
      </c>
      <c r="F16" s="29">
        <v>89.69</v>
      </c>
      <c r="G16" s="29">
        <v>89.69</v>
      </c>
      <c r="H16" s="29">
        <v>87.87</v>
      </c>
      <c r="I16" s="91">
        <v>85.25</v>
      </c>
      <c r="J16" s="104"/>
      <c r="K16" s="103"/>
      <c r="L16" s="51"/>
      <c r="M16" s="104"/>
      <c r="R16" s="4"/>
      <c r="S16" s="4"/>
      <c r="T16" s="4"/>
      <c r="U16" s="4"/>
      <c r="V16" s="4"/>
    </row>
    <row r="17" spans="2:22" x14ac:dyDescent="0.25">
      <c r="B17">
        <v>3</v>
      </c>
      <c r="C17" s="9">
        <v>4</v>
      </c>
      <c r="D17" s="90" t="s">
        <v>42</v>
      </c>
      <c r="E17" s="90" t="s">
        <v>42</v>
      </c>
      <c r="F17" s="29">
        <v>94</v>
      </c>
      <c r="G17" s="29">
        <v>94</v>
      </c>
      <c r="H17" s="29">
        <v>88.42</v>
      </c>
      <c r="I17" s="91">
        <v>88.52</v>
      </c>
      <c r="J17" s="83" t="s">
        <v>4</v>
      </c>
      <c r="K17" s="47">
        <v>5</v>
      </c>
      <c r="L17" s="51"/>
      <c r="M17" s="104"/>
      <c r="R17" s="4"/>
      <c r="S17" s="4"/>
      <c r="T17" s="4"/>
      <c r="U17" s="4"/>
      <c r="V17" s="4"/>
    </row>
    <row r="18" spans="2:22" x14ac:dyDescent="0.25">
      <c r="B18">
        <v>3</v>
      </c>
      <c r="C18" s="9">
        <v>5</v>
      </c>
      <c r="D18" s="83" t="s">
        <v>43</v>
      </c>
      <c r="E18" s="83" t="s">
        <v>43</v>
      </c>
      <c r="F18" s="29">
        <v>92.2</v>
      </c>
      <c r="G18" s="29">
        <v>92.2</v>
      </c>
      <c r="H18" s="29">
        <v>87.25</v>
      </c>
      <c r="I18" s="91">
        <v>83.95</v>
      </c>
      <c r="J18" s="16" t="s">
        <v>27</v>
      </c>
      <c r="K18" s="47">
        <v>4</v>
      </c>
      <c r="L18" s="51"/>
      <c r="M18" s="104"/>
      <c r="R18" s="4"/>
      <c r="S18" s="4"/>
      <c r="T18" s="4"/>
      <c r="U18" s="4"/>
      <c r="V18" s="4"/>
    </row>
    <row r="19" spans="2:22" ht="15.75" customHeight="1" x14ac:dyDescent="0.25">
      <c r="C19" s="9"/>
      <c r="D19" s="9" t="s">
        <v>50</v>
      </c>
      <c r="E19" s="86"/>
      <c r="F19" s="92">
        <f>AVERAGE(F14:F18)</f>
        <v>90.927999999999997</v>
      </c>
      <c r="G19" s="92">
        <f>AVERAGE(G14:G18)</f>
        <v>90.924000000000007</v>
      </c>
      <c r="H19" s="92">
        <f>AVERAGE(H14:H18)</f>
        <v>86.906000000000006</v>
      </c>
      <c r="I19" s="93">
        <f>AVERAGE(I14:I18)</f>
        <v>85.771999999999991</v>
      </c>
      <c r="J19" s="10"/>
      <c r="K19" s="105"/>
      <c r="L19" s="51"/>
      <c r="M19" s="10"/>
      <c r="N19" s="4"/>
    </row>
    <row r="20" spans="2:22" x14ac:dyDescent="0.25">
      <c r="D20" s="12" t="s">
        <v>34</v>
      </c>
      <c r="J20" s="10"/>
      <c r="K20" s="10"/>
      <c r="L20" s="10"/>
      <c r="M20" s="10"/>
    </row>
    <row r="21" spans="2:22" x14ac:dyDescent="0.25">
      <c r="D21" s="12" t="s">
        <v>37</v>
      </c>
      <c r="L21" s="6"/>
    </row>
    <row r="22" spans="2:22" x14ac:dyDescent="0.25">
      <c r="D22" s="52"/>
      <c r="F22" s="85" t="s">
        <v>148</v>
      </c>
      <c r="G22" s="85" t="s">
        <v>142</v>
      </c>
      <c r="H22" s="85" t="s">
        <v>147</v>
      </c>
      <c r="I22" s="89" t="s">
        <v>146</v>
      </c>
      <c r="L22" s="6"/>
    </row>
    <row r="23" spans="2:22" x14ac:dyDescent="0.25">
      <c r="C23" s="9">
        <v>1</v>
      </c>
      <c r="D23" s="18" t="s">
        <v>12</v>
      </c>
      <c r="E23" s="18" t="s">
        <v>12</v>
      </c>
      <c r="F23" t="e">
        <f t="shared" ref="F23:I29" si="0">_xlfn.RANK.AVG(F4,$F4:$I4,0)</f>
        <v>#REF!</v>
      </c>
      <c r="G23" t="e">
        <f t="shared" si="0"/>
        <v>#REF!</v>
      </c>
      <c r="H23" t="e">
        <f t="shared" si="0"/>
        <v>#REF!</v>
      </c>
      <c r="I23" t="e">
        <f t="shared" si="0"/>
        <v>#REF!</v>
      </c>
    </row>
    <row r="24" spans="2:22" x14ac:dyDescent="0.25">
      <c r="C24" s="9">
        <v>2</v>
      </c>
      <c r="D24" s="18" t="s">
        <v>13</v>
      </c>
      <c r="E24" s="18" t="s">
        <v>13</v>
      </c>
      <c r="F24" t="e">
        <f t="shared" si="0"/>
        <v>#REF!</v>
      </c>
      <c r="G24" t="e">
        <f t="shared" si="0"/>
        <v>#REF!</v>
      </c>
      <c r="H24" t="e">
        <f t="shared" si="0"/>
        <v>#REF!</v>
      </c>
      <c r="I24" t="e">
        <f t="shared" si="0"/>
        <v>#REF!</v>
      </c>
    </row>
    <row r="25" spans="2:22" x14ac:dyDescent="0.25">
      <c r="C25" s="9">
        <v>3</v>
      </c>
      <c r="D25" s="73" t="s">
        <v>131</v>
      </c>
      <c r="E25" s="73" t="s">
        <v>131</v>
      </c>
      <c r="F25" t="e">
        <f t="shared" si="0"/>
        <v>#REF!</v>
      </c>
      <c r="G25" t="e">
        <f t="shared" si="0"/>
        <v>#REF!</v>
      </c>
      <c r="H25" t="e">
        <f t="shared" si="0"/>
        <v>#REF!</v>
      </c>
      <c r="I25" t="e">
        <f t="shared" si="0"/>
        <v>#REF!</v>
      </c>
    </row>
    <row r="26" spans="2:22" x14ac:dyDescent="0.25">
      <c r="C26" s="9">
        <v>4</v>
      </c>
      <c r="D26" s="18" t="s">
        <v>15</v>
      </c>
      <c r="E26" s="18" t="s">
        <v>15</v>
      </c>
      <c r="F26" t="e">
        <f t="shared" si="0"/>
        <v>#REF!</v>
      </c>
      <c r="G26" t="e">
        <f t="shared" si="0"/>
        <v>#REF!</v>
      </c>
      <c r="H26" t="e">
        <f t="shared" si="0"/>
        <v>#REF!</v>
      </c>
      <c r="I26" t="e">
        <f t="shared" si="0"/>
        <v>#REF!</v>
      </c>
    </row>
    <row r="27" spans="2:22" x14ac:dyDescent="0.25">
      <c r="C27" s="9">
        <v>5</v>
      </c>
      <c r="D27" s="18" t="s">
        <v>16</v>
      </c>
      <c r="E27" s="18" t="s">
        <v>16</v>
      </c>
      <c r="F27" t="e">
        <f t="shared" si="0"/>
        <v>#REF!</v>
      </c>
      <c r="G27" t="e">
        <f t="shared" si="0"/>
        <v>#REF!</v>
      </c>
      <c r="H27" t="e">
        <f t="shared" si="0"/>
        <v>#REF!</v>
      </c>
      <c r="I27" t="e">
        <f t="shared" si="0"/>
        <v>#REF!</v>
      </c>
    </row>
    <row r="28" spans="2:22" x14ac:dyDescent="0.25">
      <c r="C28" s="9">
        <v>6</v>
      </c>
      <c r="D28" s="18" t="s">
        <v>17</v>
      </c>
      <c r="E28" s="18" t="s">
        <v>17</v>
      </c>
      <c r="F28" t="e">
        <f t="shared" si="0"/>
        <v>#REF!</v>
      </c>
      <c r="G28" t="e">
        <f t="shared" si="0"/>
        <v>#REF!</v>
      </c>
      <c r="H28" t="e">
        <f t="shared" si="0"/>
        <v>#REF!</v>
      </c>
      <c r="I28" t="e">
        <f t="shared" si="0"/>
        <v>#REF!</v>
      </c>
    </row>
    <row r="29" spans="2:22" x14ac:dyDescent="0.25">
      <c r="C29" s="9">
        <v>7</v>
      </c>
      <c r="D29" s="18" t="s">
        <v>19</v>
      </c>
      <c r="E29" s="18" t="s">
        <v>19</v>
      </c>
      <c r="F29" t="e">
        <f t="shared" si="0"/>
        <v>#REF!</v>
      </c>
      <c r="G29" t="e">
        <f t="shared" si="0"/>
        <v>#REF!</v>
      </c>
      <c r="H29" t="e">
        <f t="shared" si="0"/>
        <v>#REF!</v>
      </c>
      <c r="I29" t="e">
        <f t="shared" si="0"/>
        <v>#REF!</v>
      </c>
      <c r="N29" s="16"/>
    </row>
    <row r="30" spans="2:22" x14ac:dyDescent="0.25">
      <c r="D30" s="73"/>
      <c r="N30" s="16"/>
    </row>
    <row r="31" spans="2:22" x14ac:dyDescent="0.25">
      <c r="C31">
        <v>8</v>
      </c>
      <c r="D31" s="9" t="s">
        <v>132</v>
      </c>
      <c r="F31" s="42" t="e">
        <f>AVERAGE(F23:F29)</f>
        <v>#REF!</v>
      </c>
      <c r="G31" s="42" t="e">
        <f t="shared" ref="G31:I31" si="1">AVERAGE(G23:G29)</f>
        <v>#REF!</v>
      </c>
      <c r="H31" s="42" t="e">
        <f t="shared" si="1"/>
        <v>#REF!</v>
      </c>
      <c r="I31" s="42" t="e">
        <f t="shared" si="1"/>
        <v>#REF!</v>
      </c>
    </row>
    <row r="32" spans="2:22" x14ac:dyDescent="0.25">
      <c r="D32" t="s">
        <v>1</v>
      </c>
      <c r="E32" s="42"/>
      <c r="F32" s="42"/>
      <c r="G32" s="42"/>
      <c r="H32" s="42"/>
      <c r="I32" s="106"/>
      <c r="J32" s="105"/>
      <c r="K32" s="105"/>
      <c r="L32" s="105"/>
      <c r="M32" s="3"/>
      <c r="N32" s="4"/>
      <c r="O32" s="4"/>
      <c r="P32" s="4"/>
      <c r="Q32" s="4"/>
      <c r="R32" s="4"/>
      <c r="S32" s="4"/>
    </row>
    <row r="33" spans="3:23" x14ac:dyDescent="0.25">
      <c r="F33" s="85" t="s">
        <v>148</v>
      </c>
      <c r="G33" s="85" t="s">
        <v>142</v>
      </c>
      <c r="H33" s="85" t="s">
        <v>147</v>
      </c>
      <c r="I33" s="89" t="s">
        <v>146</v>
      </c>
      <c r="M33" s="20"/>
      <c r="N33" s="20"/>
    </row>
    <row r="34" spans="3:23" x14ac:dyDescent="0.25">
      <c r="C34">
        <v>1</v>
      </c>
      <c r="D34" s="83" t="s">
        <v>40</v>
      </c>
      <c r="E34" s="83" t="s">
        <v>40</v>
      </c>
      <c r="F34">
        <f>_xlfn.RANK.AVG(F14,$F14:$I14,0)</f>
        <v>1.5</v>
      </c>
      <c r="G34">
        <f t="shared" ref="F34:I38" si="2">_xlfn.RANK.AVG(G14,$F14:$I14,0)</f>
        <v>1.5</v>
      </c>
      <c r="H34">
        <f t="shared" si="2"/>
        <v>3.5</v>
      </c>
      <c r="I34">
        <f t="shared" si="2"/>
        <v>3.5</v>
      </c>
      <c r="M34" s="2"/>
    </row>
    <row r="35" spans="3:23" x14ac:dyDescent="0.25">
      <c r="C35">
        <v>2</v>
      </c>
      <c r="D35" s="83" t="s">
        <v>39</v>
      </c>
      <c r="E35" s="83" t="s">
        <v>39</v>
      </c>
      <c r="F35">
        <f t="shared" si="2"/>
        <v>1</v>
      </c>
      <c r="G35">
        <f t="shared" si="2"/>
        <v>2</v>
      </c>
      <c r="H35">
        <f t="shared" si="2"/>
        <v>4</v>
      </c>
      <c r="I35">
        <f t="shared" si="2"/>
        <v>3</v>
      </c>
      <c r="M35" s="2"/>
    </row>
    <row r="36" spans="3:23" x14ac:dyDescent="0.25">
      <c r="C36">
        <v>3</v>
      </c>
      <c r="D36" s="73" t="s">
        <v>128</v>
      </c>
      <c r="E36" s="83" t="s">
        <v>41</v>
      </c>
      <c r="F36">
        <f t="shared" si="2"/>
        <v>1.5</v>
      </c>
      <c r="G36">
        <f t="shared" si="2"/>
        <v>1.5</v>
      </c>
      <c r="H36">
        <f t="shared" si="2"/>
        <v>3</v>
      </c>
      <c r="I36">
        <f t="shared" si="2"/>
        <v>4</v>
      </c>
      <c r="M36" s="2"/>
    </row>
    <row r="37" spans="3:23" x14ac:dyDescent="0.25">
      <c r="C37">
        <v>4</v>
      </c>
      <c r="D37" s="18" t="s">
        <v>129</v>
      </c>
      <c r="E37" s="90" t="s">
        <v>42</v>
      </c>
      <c r="F37">
        <f t="shared" si="2"/>
        <v>1.5</v>
      </c>
      <c r="G37">
        <f t="shared" si="2"/>
        <v>1.5</v>
      </c>
      <c r="H37">
        <f t="shared" si="2"/>
        <v>4</v>
      </c>
      <c r="I37">
        <f t="shared" si="2"/>
        <v>3</v>
      </c>
      <c r="M37" s="13"/>
    </row>
    <row r="38" spans="3:23" x14ac:dyDescent="0.25">
      <c r="C38">
        <v>5</v>
      </c>
      <c r="D38" s="18" t="s">
        <v>130</v>
      </c>
      <c r="E38" s="83" t="s">
        <v>43</v>
      </c>
      <c r="F38">
        <f t="shared" si="2"/>
        <v>1.5</v>
      </c>
      <c r="G38">
        <f t="shared" si="2"/>
        <v>1.5</v>
      </c>
      <c r="H38">
        <f t="shared" si="2"/>
        <v>3</v>
      </c>
      <c r="I38">
        <f t="shared" si="2"/>
        <v>4</v>
      </c>
      <c r="M38" s="2"/>
    </row>
    <row r="39" spans="3:23" x14ac:dyDescent="0.25">
      <c r="D39" s="95"/>
      <c r="M39" s="2"/>
    </row>
    <row r="40" spans="3:23" x14ac:dyDescent="0.25">
      <c r="D40" s="83"/>
      <c r="M40" s="24"/>
      <c r="Q40" s="10"/>
      <c r="R40" s="10"/>
      <c r="S40" s="10"/>
      <c r="T40" s="10"/>
      <c r="U40" s="10"/>
      <c r="V40" s="10"/>
      <c r="W40" s="10"/>
    </row>
    <row r="41" spans="3:23" x14ac:dyDescent="0.25">
      <c r="D41" s="90"/>
      <c r="M41" s="10"/>
      <c r="Q41" s="10"/>
      <c r="R41" s="10"/>
      <c r="S41" s="10"/>
      <c r="T41" s="10"/>
      <c r="U41" s="10"/>
      <c r="V41" s="10"/>
      <c r="W41" s="10"/>
    </row>
    <row r="42" spans="3:23" x14ac:dyDescent="0.25">
      <c r="D42" s="83"/>
      <c r="M42" s="10"/>
      <c r="Q42" s="10"/>
      <c r="R42" s="10"/>
      <c r="S42" s="10"/>
      <c r="T42" s="10"/>
      <c r="U42" s="10"/>
      <c r="V42" s="10"/>
      <c r="W42" s="10"/>
    </row>
    <row r="43" spans="3:23" x14ac:dyDescent="0.25">
      <c r="D43" s="83"/>
      <c r="M43" s="10"/>
      <c r="Q43" s="10"/>
      <c r="R43" s="10"/>
      <c r="S43" s="10"/>
      <c r="T43" s="10"/>
      <c r="U43" s="10"/>
      <c r="V43" s="10"/>
      <c r="W43" s="10"/>
    </row>
    <row r="44" spans="3:23" x14ac:dyDescent="0.25">
      <c r="D44" s="83" t="s">
        <v>4</v>
      </c>
      <c r="E44" s="47">
        <v>7</v>
      </c>
      <c r="M44" s="10"/>
      <c r="Q44" s="10"/>
      <c r="R44" s="10"/>
      <c r="S44" s="10"/>
      <c r="T44" s="10"/>
      <c r="U44" s="10"/>
      <c r="V44" s="10"/>
      <c r="W44" s="10"/>
    </row>
    <row r="45" spans="3:23" x14ac:dyDescent="0.25">
      <c r="D45" s="16" t="s">
        <v>27</v>
      </c>
      <c r="E45" s="47">
        <v>4</v>
      </c>
      <c r="F45" s="42">
        <f>AVERAGE(F34:F38)</f>
        <v>1.4</v>
      </c>
      <c r="G45" s="42">
        <f>AVERAGE(G34:G38)</f>
        <v>1.6</v>
      </c>
      <c r="H45" s="42">
        <f t="shared" ref="H45:I45" si="3">AVERAGE(H34:H38)</f>
        <v>3.5</v>
      </c>
      <c r="I45" s="42">
        <f t="shared" si="3"/>
        <v>3.5</v>
      </c>
      <c r="M45" s="10"/>
      <c r="Q45" s="10"/>
      <c r="R45" s="10"/>
      <c r="S45" s="10"/>
      <c r="T45" s="10"/>
      <c r="U45" s="10"/>
      <c r="V45" s="10"/>
      <c r="W45" s="10"/>
    </row>
    <row r="46" spans="3:23" x14ac:dyDescent="0.25">
      <c r="F46" s="4" t="e">
        <f>AVERAGE(F31,F45)</f>
        <v>#REF!</v>
      </c>
      <c r="G46" s="4" t="e">
        <f t="shared" ref="G46:I46" si="4">AVERAGE(G31,G45)</f>
        <v>#REF!</v>
      </c>
      <c r="H46" s="4" t="e">
        <f t="shared" si="4"/>
        <v>#REF!</v>
      </c>
      <c r="I46" s="4" t="e">
        <f t="shared" si="4"/>
        <v>#REF!</v>
      </c>
      <c r="M46" s="10"/>
      <c r="Q46" s="10"/>
      <c r="R46" s="10"/>
      <c r="S46" s="10"/>
      <c r="T46" s="10"/>
      <c r="U46" s="10"/>
      <c r="V46" s="10"/>
      <c r="W46" s="10"/>
    </row>
    <row r="47" spans="3:23" x14ac:dyDescent="0.25">
      <c r="D47" s="16" t="s">
        <v>44</v>
      </c>
      <c r="M47" s="32"/>
      <c r="Q47" s="10"/>
      <c r="R47" s="10"/>
      <c r="S47" s="10"/>
      <c r="T47" s="10"/>
      <c r="U47" s="10"/>
      <c r="V47" s="10"/>
      <c r="W47" s="10"/>
    </row>
    <row r="48" spans="3:23" x14ac:dyDescent="0.25">
      <c r="D48" s="21"/>
      <c r="E48" s="96"/>
      <c r="F48" s="96" t="s">
        <v>0</v>
      </c>
      <c r="G48" s="96" t="s">
        <v>21</v>
      </c>
      <c r="H48" s="96" t="s">
        <v>29</v>
      </c>
      <c r="I48" s="81" t="s">
        <v>49</v>
      </c>
      <c r="J48" s="26"/>
      <c r="K48" s="26"/>
      <c r="L48" s="107" t="s">
        <v>25</v>
      </c>
      <c r="M48" s="32"/>
      <c r="Q48" s="10"/>
      <c r="R48" s="10"/>
      <c r="S48" s="10"/>
      <c r="T48" s="10"/>
      <c r="U48" s="10"/>
      <c r="V48" s="10"/>
      <c r="W48" s="10"/>
    </row>
    <row r="49" spans="4:23" x14ac:dyDescent="0.25">
      <c r="D49" s="21" t="s">
        <v>24</v>
      </c>
      <c r="E49" s="21"/>
      <c r="F49" s="21">
        <f>COUNT(F4:F10)</f>
        <v>7</v>
      </c>
      <c r="G49" s="21">
        <f>COUNT(G4:G10)</f>
        <v>0</v>
      </c>
      <c r="H49" s="21">
        <f>COUNT(H4:H10)</f>
        <v>7</v>
      </c>
      <c r="I49" s="49">
        <f>COUNT(I4:I10)</f>
        <v>7</v>
      </c>
      <c r="J49" s="1"/>
      <c r="K49" s="1"/>
      <c r="L49" s="108">
        <f>SUM(E49:I49)</f>
        <v>21</v>
      </c>
      <c r="M49" s="32"/>
      <c r="Q49" s="10"/>
      <c r="R49" s="10"/>
      <c r="S49" s="10"/>
      <c r="T49" s="10"/>
      <c r="U49" s="10"/>
      <c r="V49" s="10"/>
      <c r="W49" s="10"/>
    </row>
    <row r="50" spans="4:23" x14ac:dyDescent="0.25">
      <c r="D50" s="21" t="s">
        <v>46</v>
      </c>
      <c r="E50" s="21"/>
      <c r="F50" s="21" t="e">
        <f>SUM(F23:F29)</f>
        <v>#REF!</v>
      </c>
      <c r="G50" s="21" t="e">
        <f t="shared" ref="G50:I50" si="5">SUM(G23:G29)</f>
        <v>#REF!</v>
      </c>
      <c r="H50" s="21" t="e">
        <f t="shared" si="5"/>
        <v>#REF!</v>
      </c>
      <c r="I50" s="21" t="e">
        <f t="shared" si="5"/>
        <v>#REF!</v>
      </c>
      <c r="J50" s="1"/>
      <c r="K50" s="1"/>
      <c r="L50" s="108" t="e">
        <f>SUM(F50:I50)</f>
        <v>#REF!</v>
      </c>
      <c r="M50" s="32"/>
      <c r="Q50" s="10"/>
      <c r="R50" s="10"/>
      <c r="S50" s="10"/>
      <c r="T50" s="10"/>
      <c r="U50" s="10"/>
      <c r="V50" s="10"/>
      <c r="W50" s="10"/>
    </row>
    <row r="51" spans="4:23" x14ac:dyDescent="0.25">
      <c r="D51" s="21" t="s">
        <v>47</v>
      </c>
      <c r="E51" s="43"/>
      <c r="F51" s="22" t="e">
        <f>AVERAGE(F23:F29)</f>
        <v>#REF!</v>
      </c>
      <c r="G51" s="22" t="e">
        <f t="shared" ref="G51:I51" si="6">AVERAGE(G23:G29)</f>
        <v>#REF!</v>
      </c>
      <c r="H51" s="22" t="e">
        <f t="shared" si="6"/>
        <v>#REF!</v>
      </c>
      <c r="I51" s="22" t="e">
        <f t="shared" si="6"/>
        <v>#REF!</v>
      </c>
      <c r="J51" s="110"/>
      <c r="K51" s="110"/>
      <c r="L51" s="109" t="e">
        <f>AVERAGE(F51:I51)</f>
        <v>#REF!</v>
      </c>
      <c r="M51" s="32"/>
      <c r="Q51" s="10"/>
      <c r="R51" s="10"/>
      <c r="S51" s="10"/>
      <c r="T51" s="10"/>
      <c r="U51" s="10"/>
      <c r="V51" s="10"/>
      <c r="W51" s="10"/>
    </row>
    <row r="52" spans="4:23" x14ac:dyDescent="0.25">
      <c r="D52" s="24" t="s">
        <v>1</v>
      </c>
      <c r="E52" s="4"/>
      <c r="F52" s="4" t="e">
        <f t="shared" ref="F52:I52" si="7">F51^2</f>
        <v>#REF!</v>
      </c>
      <c r="G52" s="4" t="e">
        <f t="shared" si="7"/>
        <v>#REF!</v>
      </c>
      <c r="H52" s="4" t="e">
        <f t="shared" si="7"/>
        <v>#REF!</v>
      </c>
      <c r="I52" s="4" t="e">
        <f t="shared" si="7"/>
        <v>#REF!</v>
      </c>
      <c r="J52" s="4"/>
      <c r="K52" s="4"/>
      <c r="L52" s="61" t="e">
        <f>SUM(F52:I52)</f>
        <v>#REF!</v>
      </c>
      <c r="M52" s="33"/>
      <c r="Q52" s="10"/>
      <c r="R52" s="10"/>
      <c r="S52" s="10"/>
      <c r="T52" s="10"/>
      <c r="U52" s="10"/>
      <c r="V52" s="10"/>
      <c r="W52" s="10"/>
    </row>
    <row r="53" spans="4:23" x14ac:dyDescent="0.25">
      <c r="M53" s="33"/>
      <c r="N53" s="10"/>
      <c r="O53" s="63"/>
      <c r="P53" s="64" t="s">
        <v>68</v>
      </c>
      <c r="Q53" s="64" t="s">
        <v>69</v>
      </c>
      <c r="R53" s="64" t="s">
        <v>70</v>
      </c>
      <c r="S53" s="64" t="s">
        <v>25</v>
      </c>
      <c r="T53" s="69"/>
      <c r="U53" s="10"/>
      <c r="V53" s="10"/>
      <c r="W53" s="10"/>
    </row>
    <row r="54" spans="4:23" ht="17.25" x14ac:dyDescent="0.25">
      <c r="E54" s="96"/>
      <c r="F54" s="96" t="s">
        <v>0</v>
      </c>
      <c r="G54" s="96" t="s">
        <v>21</v>
      </c>
      <c r="H54" s="96" t="s">
        <v>29</v>
      </c>
      <c r="I54" s="81" t="s">
        <v>49</v>
      </c>
      <c r="J54" s="28"/>
      <c r="K54" s="26"/>
      <c r="M54" s="33"/>
      <c r="N54" s="10"/>
      <c r="O54" s="65" t="s">
        <v>71</v>
      </c>
      <c r="P54" s="63">
        <v>10</v>
      </c>
      <c r="Q54" s="63">
        <v>10</v>
      </c>
      <c r="R54" s="63">
        <v>10</v>
      </c>
      <c r="S54" s="63">
        <v>30</v>
      </c>
      <c r="T54" s="66" t="s">
        <v>72</v>
      </c>
      <c r="U54" s="10"/>
      <c r="V54" s="10"/>
      <c r="W54" s="10"/>
    </row>
    <row r="55" spans="4:23" ht="21.75" customHeight="1" x14ac:dyDescent="0.25">
      <c r="E55" s="4"/>
      <c r="F55" s="4" t="e">
        <f>F49*(F51-$L$51)^2</f>
        <v>#REF!</v>
      </c>
      <c r="G55" s="4" t="e">
        <f>G49*(G51-$L$51)^2</f>
        <v>#REF!</v>
      </c>
      <c r="H55" s="4" t="e">
        <f>H49*(H51-$L$51)^2</f>
        <v>#REF!</v>
      </c>
      <c r="I55" s="4" t="e">
        <f>I49*(I51-$L$51)^2</f>
        <v>#REF!</v>
      </c>
      <c r="J55" s="4"/>
      <c r="K55" s="4"/>
      <c r="L55" s="71" t="e">
        <f>SUM(E55:J55)</f>
        <v>#REF!</v>
      </c>
      <c r="M55" s="3"/>
      <c r="N55" s="48"/>
      <c r="O55" s="65" t="s">
        <v>22</v>
      </c>
      <c r="P55" s="63">
        <v>26.5</v>
      </c>
      <c r="Q55" s="63">
        <v>21</v>
      </c>
      <c r="R55" s="63">
        <v>12.5</v>
      </c>
      <c r="S55" s="63">
        <v>60</v>
      </c>
      <c r="T55" s="67" t="s">
        <v>73</v>
      </c>
      <c r="U55" s="26"/>
      <c r="V55" s="10"/>
      <c r="W55" s="10"/>
    </row>
    <row r="56" spans="4:23" x14ac:dyDescent="0.25">
      <c r="M56" s="33"/>
      <c r="N56" s="10"/>
      <c r="O56" s="65" t="s">
        <v>23</v>
      </c>
      <c r="P56" s="63">
        <v>2.65</v>
      </c>
      <c r="Q56" s="63">
        <v>2.1</v>
      </c>
      <c r="R56" s="63">
        <v>1.25</v>
      </c>
      <c r="S56" s="63">
        <v>2</v>
      </c>
      <c r="T56" s="68" t="s">
        <v>74</v>
      </c>
      <c r="U56" s="10"/>
      <c r="V56" s="10"/>
      <c r="W56" s="10"/>
    </row>
    <row r="57" spans="4:23" x14ac:dyDescent="0.25">
      <c r="D57">
        <v>1</v>
      </c>
      <c r="F57" t="e">
        <f>(F23-$L$51)^2</f>
        <v>#REF!</v>
      </c>
      <c r="G57" t="e">
        <f t="shared" ref="G57:I57" si="8">(G23-$L$51)^2</f>
        <v>#REF!</v>
      </c>
      <c r="H57" t="e">
        <f t="shared" si="8"/>
        <v>#REF!</v>
      </c>
      <c r="I57" t="e">
        <f t="shared" si="8"/>
        <v>#REF!</v>
      </c>
      <c r="L57" t="e">
        <f t="shared" ref="L57:L63" si="9">SUM(E57:J57)</f>
        <v>#REF!</v>
      </c>
      <c r="M57" s="33"/>
      <c r="N57" s="10"/>
      <c r="O57" s="10"/>
      <c r="P57" s="10" t="s">
        <v>2</v>
      </c>
      <c r="Q57" s="70">
        <v>3</v>
      </c>
      <c r="R57" s="10"/>
      <c r="S57" s="10"/>
      <c r="T57" s="10"/>
      <c r="U57" s="10"/>
      <c r="V57" s="10"/>
      <c r="W57" s="10"/>
    </row>
    <row r="58" spans="4:23" x14ac:dyDescent="0.25">
      <c r="D58">
        <v>2</v>
      </c>
      <c r="F58" t="e">
        <f t="shared" ref="F58:I63" si="10">(F24-$L$51)^2</f>
        <v>#REF!</v>
      </c>
      <c r="G58" t="e">
        <f t="shared" si="10"/>
        <v>#REF!</v>
      </c>
      <c r="H58" t="e">
        <f t="shared" si="10"/>
        <v>#REF!</v>
      </c>
      <c r="I58" t="e">
        <f t="shared" si="10"/>
        <v>#REF!</v>
      </c>
      <c r="L58" t="e">
        <f t="shared" si="9"/>
        <v>#REF!</v>
      </c>
      <c r="M58" s="33"/>
      <c r="N58" s="10"/>
      <c r="O58" s="10"/>
      <c r="P58" s="10" t="s">
        <v>4</v>
      </c>
      <c r="Q58" s="70">
        <v>10</v>
      </c>
      <c r="R58" s="10"/>
      <c r="S58" s="10"/>
      <c r="T58" s="10"/>
      <c r="U58" s="10"/>
      <c r="V58" s="10"/>
      <c r="W58" s="10"/>
    </row>
    <row r="59" spans="4:23" x14ac:dyDescent="0.25">
      <c r="D59">
        <v>3</v>
      </c>
      <c r="F59" t="e">
        <f t="shared" si="10"/>
        <v>#REF!</v>
      </c>
      <c r="G59" t="e">
        <f t="shared" si="10"/>
        <v>#REF!</v>
      </c>
      <c r="H59" t="e">
        <f t="shared" si="10"/>
        <v>#REF!</v>
      </c>
      <c r="I59" t="e">
        <f t="shared" si="10"/>
        <v>#REF!</v>
      </c>
      <c r="L59" t="e">
        <f t="shared" si="9"/>
        <v>#REF!</v>
      </c>
      <c r="M59" s="33"/>
      <c r="N59" s="10"/>
      <c r="O59" s="10"/>
      <c r="P59" s="4"/>
      <c r="Q59" s="4"/>
      <c r="R59" s="4"/>
      <c r="S59" s="4"/>
      <c r="T59" s="4"/>
      <c r="U59" s="4"/>
      <c r="V59" s="10"/>
      <c r="W59" s="10"/>
    </row>
    <row r="60" spans="4:23" x14ac:dyDescent="0.25">
      <c r="D60">
        <v>4</v>
      </c>
      <c r="F60" t="e">
        <f t="shared" si="10"/>
        <v>#REF!</v>
      </c>
      <c r="G60" t="e">
        <f t="shared" si="10"/>
        <v>#REF!</v>
      </c>
      <c r="H60" t="e">
        <f t="shared" si="10"/>
        <v>#REF!</v>
      </c>
      <c r="I60" t="e">
        <f t="shared" si="10"/>
        <v>#REF!</v>
      </c>
      <c r="L60" t="e">
        <f t="shared" si="9"/>
        <v>#REF!</v>
      </c>
      <c r="M60" s="33"/>
      <c r="P60" s="3">
        <f>P54*(P56-$S$56)^2</f>
        <v>4.2249999999999988</v>
      </c>
      <c r="Q60" s="3">
        <f t="shared" ref="Q60:R60" si="11">Q54*(Q56-$S$56)^2</f>
        <v>0.10000000000000017</v>
      </c>
      <c r="R60" s="3">
        <f t="shared" si="11"/>
        <v>5.625</v>
      </c>
      <c r="S60" s="3"/>
      <c r="T60" s="4"/>
      <c r="U60" s="4"/>
      <c r="V60" s="50">
        <f>SUM(P60:U60)</f>
        <v>9.9499999999999993</v>
      </c>
    </row>
    <row r="61" spans="4:23" x14ac:dyDescent="0.25">
      <c r="D61">
        <v>5</v>
      </c>
      <c r="F61" t="e">
        <f t="shared" si="10"/>
        <v>#REF!</v>
      </c>
      <c r="G61" t="e">
        <f t="shared" si="10"/>
        <v>#REF!</v>
      </c>
      <c r="H61" t="e">
        <f t="shared" si="10"/>
        <v>#REF!</v>
      </c>
      <c r="I61" t="e">
        <f t="shared" si="10"/>
        <v>#REF!</v>
      </c>
      <c r="L61" t="e">
        <f t="shared" si="9"/>
        <v>#REF!</v>
      </c>
      <c r="M61" s="33"/>
    </row>
    <row r="62" spans="4:23" x14ac:dyDescent="0.25">
      <c r="D62">
        <v>6</v>
      </c>
      <c r="F62" t="e">
        <f t="shared" si="10"/>
        <v>#REF!</v>
      </c>
      <c r="G62" t="e">
        <f t="shared" si="10"/>
        <v>#REF!</v>
      </c>
      <c r="H62" t="e">
        <f t="shared" si="10"/>
        <v>#REF!</v>
      </c>
      <c r="I62" t="e">
        <f t="shared" si="10"/>
        <v>#REF!</v>
      </c>
      <c r="L62" t="e">
        <f t="shared" si="9"/>
        <v>#REF!</v>
      </c>
      <c r="M62" s="33"/>
      <c r="V62">
        <f>V60/((Q57*(Q57+1))/12)</f>
        <v>9.9499999999999993</v>
      </c>
    </row>
    <row r="63" spans="4:23" x14ac:dyDescent="0.25">
      <c r="D63">
        <v>7</v>
      </c>
      <c r="F63" t="e">
        <f t="shared" si="10"/>
        <v>#REF!</v>
      </c>
      <c r="G63" t="e">
        <f t="shared" si="10"/>
        <v>#REF!</v>
      </c>
      <c r="H63" t="e">
        <f t="shared" si="10"/>
        <v>#REF!</v>
      </c>
      <c r="I63" t="e">
        <f t="shared" si="10"/>
        <v>#REF!</v>
      </c>
      <c r="L63" t="e">
        <f t="shared" si="9"/>
        <v>#REF!</v>
      </c>
      <c r="M63" s="33"/>
    </row>
    <row r="64" spans="4:23" x14ac:dyDescent="0.25">
      <c r="M64" s="33"/>
      <c r="N64" t="e">
        <f>SUMSQ(E57:J64)</f>
        <v>#REF!</v>
      </c>
      <c r="P64" s="96" t="s">
        <v>20</v>
      </c>
      <c r="Q64" s="28" t="s">
        <v>49</v>
      </c>
      <c r="R64" s="28" t="s">
        <v>119</v>
      </c>
    </row>
    <row r="65" spans="4:18" x14ac:dyDescent="0.25">
      <c r="F65" s="4"/>
      <c r="G65" s="4"/>
      <c r="H65" s="4"/>
      <c r="I65" s="4"/>
      <c r="L65" s="46" t="e">
        <f>SUM(L57:L64)</f>
        <v>#REF!</v>
      </c>
      <c r="M65" s="33"/>
      <c r="O65" s="9" t="s">
        <v>12</v>
      </c>
      <c r="P65" s="39">
        <v>90.54</v>
      </c>
      <c r="Q65" s="36">
        <v>91.21</v>
      </c>
      <c r="R65" s="36">
        <v>91.21</v>
      </c>
    </row>
    <row r="66" spans="4:18" x14ac:dyDescent="0.25">
      <c r="L66" s="46"/>
      <c r="M66" s="33"/>
      <c r="O66" s="9" t="s">
        <v>13</v>
      </c>
      <c r="P66" s="39">
        <v>87.21</v>
      </c>
      <c r="Q66" s="36">
        <v>89.41</v>
      </c>
      <c r="R66" s="36">
        <v>89.41</v>
      </c>
    </row>
    <row r="67" spans="4:18" x14ac:dyDescent="0.25">
      <c r="J67" t="s">
        <v>28</v>
      </c>
      <c r="L67" s="111" t="e">
        <f>L65/(K6*(K7-1))</f>
        <v>#REF!</v>
      </c>
      <c r="M67" s="33"/>
      <c r="O67" s="9" t="s">
        <v>14</v>
      </c>
      <c r="P67" s="39">
        <v>82.81</v>
      </c>
      <c r="Q67" s="36">
        <v>81.650000000000006</v>
      </c>
      <c r="R67" s="19">
        <v>82.23</v>
      </c>
    </row>
    <row r="68" spans="4:18" x14ac:dyDescent="0.25">
      <c r="J68" t="s">
        <v>139</v>
      </c>
      <c r="L68" s="46" t="e">
        <f>L55/L67</f>
        <v>#REF!</v>
      </c>
      <c r="M68" s="33"/>
      <c r="O68" s="9" t="s">
        <v>15</v>
      </c>
      <c r="P68" s="39">
        <v>73.52</v>
      </c>
      <c r="Q68" s="36">
        <v>72.709999999999994</v>
      </c>
      <c r="R68" s="34">
        <v>73.05</v>
      </c>
    </row>
    <row r="69" spans="4:18" x14ac:dyDescent="0.25">
      <c r="J69" t="s">
        <v>52</v>
      </c>
      <c r="L69" t="e">
        <f>((K6-1)*L68)/(K6*(K7-1)-L68)</f>
        <v>#REF!</v>
      </c>
      <c r="O69" s="18" t="s">
        <v>16</v>
      </c>
      <c r="P69" s="35">
        <v>88.09</v>
      </c>
      <c r="Q69" s="36">
        <v>93.81</v>
      </c>
      <c r="R69" s="19">
        <v>93.81</v>
      </c>
    </row>
    <row r="70" spans="4:18" x14ac:dyDescent="0.25">
      <c r="J70" t="s">
        <v>8</v>
      </c>
      <c r="L70" s="53" t="e">
        <f>_xlfn.CHISQ.DIST.RT(L68,3)</f>
        <v>#REF!</v>
      </c>
      <c r="O70" s="9" t="s">
        <v>17</v>
      </c>
      <c r="P70" s="39">
        <v>88.9</v>
      </c>
      <c r="Q70" s="36">
        <v>88.9</v>
      </c>
      <c r="R70" s="19">
        <v>88.72</v>
      </c>
    </row>
    <row r="71" spans="4:18" x14ac:dyDescent="0.25">
      <c r="D71" s="16" t="s">
        <v>26</v>
      </c>
      <c r="E71" s="47">
        <v>5</v>
      </c>
      <c r="O71" s="9" t="s">
        <v>18</v>
      </c>
      <c r="P71" s="40">
        <v>100</v>
      </c>
      <c r="Q71" s="41">
        <v>100</v>
      </c>
      <c r="R71" s="19"/>
    </row>
    <row r="72" spans="4:18" ht="15.75" x14ac:dyDescent="0.25">
      <c r="D72" s="16" t="s">
        <v>27</v>
      </c>
      <c r="E72" s="47">
        <v>4</v>
      </c>
      <c r="J72" s="54" t="s">
        <v>54</v>
      </c>
      <c r="K72" s="54"/>
      <c r="L72" s="53" t="e">
        <f>_xlfn.CHISQ.DIST.RT(L69,3)</f>
        <v>#REF!</v>
      </c>
      <c r="M72" s="27" t="s">
        <v>55</v>
      </c>
      <c r="N72" s="27">
        <f>K7-1</f>
        <v>3</v>
      </c>
      <c r="O72" s="9" t="s">
        <v>19</v>
      </c>
      <c r="P72" s="39">
        <v>94.59</v>
      </c>
      <c r="Q72" s="36">
        <v>92.11</v>
      </c>
      <c r="R72" s="19"/>
    </row>
    <row r="73" spans="4:18" x14ac:dyDescent="0.25">
      <c r="D73" s="16"/>
      <c r="E73" s="47"/>
      <c r="M73" s="27" t="s">
        <v>56</v>
      </c>
      <c r="N73" s="27">
        <f>(K6-1)*(K7-1)</f>
        <v>18</v>
      </c>
      <c r="P73" s="29">
        <f t="shared" ref="P73:R73" si="12">AVERAGE(P65:P72)</f>
        <v>88.207499999999996</v>
      </c>
      <c r="Q73" s="35">
        <f t="shared" si="12"/>
        <v>88.724999999999994</v>
      </c>
      <c r="R73" s="35">
        <f t="shared" si="12"/>
        <v>86.405000000000015</v>
      </c>
    </row>
    <row r="74" spans="4:18" x14ac:dyDescent="0.25">
      <c r="D74" s="16" t="s">
        <v>45</v>
      </c>
      <c r="M74" s="33"/>
      <c r="P74">
        <f>_xlfn.RANK.AVG(P65,$P65:$R65,0)</f>
        <v>3</v>
      </c>
      <c r="Q74">
        <f t="shared" ref="Q74:R74" si="13">_xlfn.RANK.AVG(Q65,$P65:$R65,0)</f>
        <v>1.5</v>
      </c>
      <c r="R74">
        <f t="shared" si="13"/>
        <v>1.5</v>
      </c>
    </row>
    <row r="75" spans="4:18" x14ac:dyDescent="0.25">
      <c r="D75" s="21"/>
      <c r="E75" s="96"/>
      <c r="F75" s="96" t="s">
        <v>0</v>
      </c>
      <c r="G75" s="96" t="s">
        <v>21</v>
      </c>
      <c r="H75" s="96" t="s">
        <v>29</v>
      </c>
      <c r="I75" s="81" t="s">
        <v>49</v>
      </c>
      <c r="J75" s="28"/>
      <c r="K75" s="28"/>
      <c r="L75" s="23" t="s">
        <v>25</v>
      </c>
      <c r="N75" t="e">
        <f>_xlfn.F.DIST(L72,N72,N73,TRUE)</f>
        <v>#REF!</v>
      </c>
      <c r="P75">
        <f t="shared" ref="P75:R81" si="14">_xlfn.RANK.AVG(P66,$P66:$R66,0)</f>
        <v>3</v>
      </c>
      <c r="Q75">
        <f t="shared" si="14"/>
        <v>1.5</v>
      </c>
      <c r="R75">
        <f t="shared" si="14"/>
        <v>1.5</v>
      </c>
    </row>
    <row r="76" spans="4:18" x14ac:dyDescent="0.25">
      <c r="D76" s="21" t="s">
        <v>24</v>
      </c>
      <c r="E76" s="21"/>
      <c r="F76" s="21">
        <f>COUNT(F14:F18)</f>
        <v>5</v>
      </c>
      <c r="G76" s="21">
        <f>COUNT(G14:G18)</f>
        <v>5</v>
      </c>
      <c r="H76" s="21">
        <f>COUNT(H14:H18)</f>
        <v>5</v>
      </c>
      <c r="I76" s="21">
        <f>COUNT(I14:I18)</f>
        <v>5</v>
      </c>
      <c r="J76" s="21"/>
      <c r="K76" s="21"/>
      <c r="L76" s="21">
        <f>SUM(E76:J76)</f>
        <v>20</v>
      </c>
      <c r="P76">
        <f t="shared" si="14"/>
        <v>1</v>
      </c>
      <c r="Q76">
        <f t="shared" si="14"/>
        <v>3</v>
      </c>
      <c r="R76">
        <f t="shared" si="14"/>
        <v>2</v>
      </c>
    </row>
    <row r="77" spans="4:18" x14ac:dyDescent="0.25">
      <c r="D77" s="21" t="s">
        <v>46</v>
      </c>
      <c r="E77" s="43"/>
      <c r="F77" s="43">
        <f>SUM(F34:F42)</f>
        <v>7</v>
      </c>
      <c r="G77" s="43">
        <f t="shared" ref="G77:I77" si="15">SUM(G34:G42)</f>
        <v>8</v>
      </c>
      <c r="H77" s="43">
        <f t="shared" si="15"/>
        <v>17.5</v>
      </c>
      <c r="I77" s="43">
        <f t="shared" si="15"/>
        <v>17.5</v>
      </c>
      <c r="J77" s="43"/>
      <c r="K77" s="43"/>
      <c r="L77" s="21">
        <f>SUM(E77:J77)</f>
        <v>50</v>
      </c>
      <c r="O77" s="8"/>
      <c r="P77">
        <f t="shared" si="14"/>
        <v>1</v>
      </c>
      <c r="Q77">
        <f t="shared" si="14"/>
        <v>3</v>
      </c>
      <c r="R77">
        <f t="shared" si="14"/>
        <v>2</v>
      </c>
    </row>
    <row r="78" spans="4:18" x14ac:dyDescent="0.25">
      <c r="D78" s="21" t="s">
        <v>47</v>
      </c>
      <c r="E78" s="44"/>
      <c r="F78" s="44">
        <f>AVERAGE(F34:F42)</f>
        <v>1.4</v>
      </c>
      <c r="G78" s="44">
        <f t="shared" ref="G78:I78" si="16">AVERAGE(G34:G42)</f>
        <v>1.6</v>
      </c>
      <c r="H78" s="44">
        <f t="shared" si="16"/>
        <v>3.5</v>
      </c>
      <c r="I78" s="44">
        <f t="shared" si="16"/>
        <v>3.5</v>
      </c>
      <c r="J78" s="44"/>
      <c r="K78" s="44"/>
      <c r="L78" s="44">
        <f>AVERAGE(E78:J78)</f>
        <v>2.5</v>
      </c>
      <c r="P78">
        <f t="shared" si="14"/>
        <v>3</v>
      </c>
      <c r="Q78">
        <f t="shared" si="14"/>
        <v>1.5</v>
      </c>
      <c r="R78">
        <f t="shared" si="14"/>
        <v>1.5</v>
      </c>
    </row>
    <row r="79" spans="4:18" x14ac:dyDescent="0.25">
      <c r="P79">
        <f t="shared" si="14"/>
        <v>1.5</v>
      </c>
      <c r="Q79">
        <f t="shared" si="14"/>
        <v>1.5</v>
      </c>
      <c r="R79">
        <f t="shared" si="14"/>
        <v>3</v>
      </c>
    </row>
    <row r="80" spans="4:18" x14ac:dyDescent="0.25">
      <c r="P80">
        <f t="shared" si="14"/>
        <v>1.5</v>
      </c>
      <c r="Q80">
        <f t="shared" si="14"/>
        <v>1.5</v>
      </c>
      <c r="R80" t="e">
        <f t="shared" si="14"/>
        <v>#N/A</v>
      </c>
    </row>
    <row r="81" spans="4:25" x14ac:dyDescent="0.25">
      <c r="P81">
        <f t="shared" si="14"/>
        <v>1</v>
      </c>
      <c r="Q81">
        <f t="shared" si="14"/>
        <v>2</v>
      </c>
      <c r="R81" t="e">
        <f t="shared" si="14"/>
        <v>#N/A</v>
      </c>
    </row>
    <row r="82" spans="4:25" x14ac:dyDescent="0.25">
      <c r="E82" s="96"/>
      <c r="F82" s="96" t="s">
        <v>0</v>
      </c>
      <c r="G82" s="96" t="s">
        <v>21</v>
      </c>
      <c r="H82" s="96" t="s">
        <v>29</v>
      </c>
      <c r="I82" s="81" t="s">
        <v>49</v>
      </c>
      <c r="J82" s="28"/>
      <c r="K82" s="26"/>
      <c r="P82" s="29">
        <f t="shared" ref="P82:R82" si="17">AVERAGE(P74:P81)</f>
        <v>1.875</v>
      </c>
      <c r="Q82" s="29">
        <f t="shared" si="17"/>
        <v>1.9375</v>
      </c>
      <c r="R82" s="29" t="e">
        <f t="shared" si="17"/>
        <v>#N/A</v>
      </c>
    </row>
    <row r="83" spans="4:25" x14ac:dyDescent="0.25">
      <c r="E83" s="4"/>
      <c r="F83" s="4">
        <f>F76*(F78-$L$78)^2</f>
        <v>6.0500000000000007</v>
      </c>
      <c r="G83" s="4">
        <f>G76*(G78-$L$78)^2</f>
        <v>4.0499999999999989</v>
      </c>
      <c r="H83" s="4">
        <f>H76*(H78-$L$78)^2</f>
        <v>5</v>
      </c>
      <c r="I83" s="4">
        <f>I76*(I78-$L$78)^2</f>
        <v>5</v>
      </c>
      <c r="J83" s="4"/>
      <c r="K83" s="4"/>
      <c r="L83" s="45">
        <f>SUM(E83:J83)</f>
        <v>20.100000000000001</v>
      </c>
      <c r="M83" s="3">
        <f>L83/((E72*(E72+1))/12)</f>
        <v>12.06</v>
      </c>
    </row>
    <row r="86" spans="4:25" x14ac:dyDescent="0.25">
      <c r="D86">
        <v>1</v>
      </c>
      <c r="F86">
        <f t="shared" ref="F86:I94" si="18">(F34-$L$78)^2</f>
        <v>1</v>
      </c>
      <c r="G86">
        <f t="shared" si="18"/>
        <v>1</v>
      </c>
      <c r="H86">
        <f t="shared" si="18"/>
        <v>1</v>
      </c>
      <c r="I86">
        <f t="shared" si="18"/>
        <v>1</v>
      </c>
      <c r="L86">
        <f>SUM(E86:J86)</f>
        <v>4</v>
      </c>
    </row>
    <row r="87" spans="4:25" x14ac:dyDescent="0.25">
      <c r="D87">
        <v>2</v>
      </c>
      <c r="F87">
        <f t="shared" si="18"/>
        <v>2.25</v>
      </c>
      <c r="G87">
        <f t="shared" si="18"/>
        <v>0.25</v>
      </c>
      <c r="H87">
        <f t="shared" si="18"/>
        <v>2.25</v>
      </c>
      <c r="I87">
        <f t="shared" si="18"/>
        <v>0.25</v>
      </c>
      <c r="L87">
        <f>SUM(E87:J87)</f>
        <v>5</v>
      </c>
      <c r="P87">
        <v>4.5</v>
      </c>
      <c r="Q87">
        <v>6</v>
      </c>
      <c r="R87">
        <v>4.5</v>
      </c>
      <c r="S87">
        <v>3</v>
      </c>
      <c r="T87">
        <v>2</v>
      </c>
      <c r="U87">
        <v>1</v>
      </c>
    </row>
    <row r="88" spans="4:25" x14ac:dyDescent="0.25">
      <c r="D88">
        <v>3</v>
      </c>
      <c r="F88">
        <f t="shared" si="18"/>
        <v>1</v>
      </c>
      <c r="G88">
        <f t="shared" si="18"/>
        <v>1</v>
      </c>
      <c r="H88">
        <f t="shared" si="18"/>
        <v>0.25</v>
      </c>
      <c r="I88">
        <f t="shared" si="18"/>
        <v>2.25</v>
      </c>
      <c r="L88">
        <f>SUM(E88:J88)</f>
        <v>4.5</v>
      </c>
      <c r="P88">
        <v>4</v>
      </c>
      <c r="Q88">
        <v>6</v>
      </c>
      <c r="R88">
        <v>5</v>
      </c>
      <c r="S88">
        <v>3</v>
      </c>
      <c r="T88">
        <v>2</v>
      </c>
      <c r="U88">
        <v>1</v>
      </c>
    </row>
    <row r="89" spans="4:25" x14ac:dyDescent="0.25">
      <c r="D89">
        <v>4</v>
      </c>
      <c r="F89">
        <f t="shared" si="18"/>
        <v>1</v>
      </c>
      <c r="G89">
        <f t="shared" si="18"/>
        <v>1</v>
      </c>
      <c r="H89">
        <f t="shared" si="18"/>
        <v>2.25</v>
      </c>
      <c r="I89">
        <f t="shared" si="18"/>
        <v>0.25</v>
      </c>
      <c r="L89">
        <f>SUM(E89:J89)</f>
        <v>4.5</v>
      </c>
      <c r="P89">
        <v>4</v>
      </c>
      <c r="Q89">
        <v>6</v>
      </c>
      <c r="R89">
        <v>5</v>
      </c>
      <c r="S89">
        <v>2</v>
      </c>
      <c r="T89">
        <v>1</v>
      </c>
      <c r="U89">
        <v>3</v>
      </c>
    </row>
    <row r="90" spans="4:25" x14ac:dyDescent="0.25">
      <c r="D90">
        <v>5</v>
      </c>
      <c r="F90">
        <f t="shared" si="18"/>
        <v>1</v>
      </c>
      <c r="G90">
        <f t="shared" si="18"/>
        <v>1</v>
      </c>
      <c r="H90">
        <f t="shared" si="18"/>
        <v>0.25</v>
      </c>
      <c r="I90">
        <f t="shared" si="18"/>
        <v>2.25</v>
      </c>
      <c r="L90">
        <f>SUM(E90:J90)</f>
        <v>4.5</v>
      </c>
      <c r="P90">
        <v>1</v>
      </c>
      <c r="Q90">
        <v>5.5</v>
      </c>
      <c r="R90">
        <v>3</v>
      </c>
      <c r="S90">
        <v>2</v>
      </c>
      <c r="T90">
        <v>4</v>
      </c>
      <c r="U90">
        <v>5.5</v>
      </c>
    </row>
    <row r="91" spans="4:25" x14ac:dyDescent="0.25">
      <c r="D91">
        <v>6</v>
      </c>
      <c r="F91">
        <f t="shared" si="18"/>
        <v>6.25</v>
      </c>
      <c r="G91">
        <f t="shared" si="18"/>
        <v>6.25</v>
      </c>
      <c r="H91">
        <f t="shared" si="18"/>
        <v>6.25</v>
      </c>
      <c r="I91">
        <f t="shared" si="18"/>
        <v>6.25</v>
      </c>
      <c r="L91">
        <f t="shared" ref="L91:L94" si="19">SUM(E91:J91)</f>
        <v>25</v>
      </c>
    </row>
    <row r="92" spans="4:25" x14ac:dyDescent="0.25">
      <c r="D92">
        <v>7</v>
      </c>
      <c r="F92">
        <f t="shared" si="18"/>
        <v>6.25</v>
      </c>
      <c r="G92">
        <f t="shared" si="18"/>
        <v>6.25</v>
      </c>
      <c r="H92">
        <f t="shared" si="18"/>
        <v>6.25</v>
      </c>
      <c r="I92">
        <f t="shared" si="18"/>
        <v>6.25</v>
      </c>
      <c r="L92">
        <f t="shared" si="19"/>
        <v>25</v>
      </c>
    </row>
    <row r="93" spans="4:25" x14ac:dyDescent="0.25">
      <c r="D93">
        <v>8</v>
      </c>
      <c r="F93">
        <f t="shared" si="18"/>
        <v>6.25</v>
      </c>
      <c r="G93">
        <f t="shared" si="18"/>
        <v>6.25</v>
      </c>
      <c r="H93">
        <f t="shared" si="18"/>
        <v>6.25</v>
      </c>
      <c r="I93">
        <f t="shared" si="18"/>
        <v>6.25</v>
      </c>
      <c r="L93">
        <f t="shared" si="19"/>
        <v>25</v>
      </c>
    </row>
    <row r="94" spans="4:25" x14ac:dyDescent="0.25">
      <c r="D94">
        <v>9</v>
      </c>
      <c r="F94">
        <f t="shared" si="18"/>
        <v>6.25</v>
      </c>
      <c r="G94">
        <f t="shared" si="18"/>
        <v>6.25</v>
      </c>
      <c r="H94">
        <f t="shared" si="18"/>
        <v>6.25</v>
      </c>
      <c r="I94">
        <f t="shared" si="18"/>
        <v>6.25</v>
      </c>
      <c r="L94">
        <f t="shared" si="19"/>
        <v>25</v>
      </c>
      <c r="P94">
        <v>2.5</v>
      </c>
      <c r="Q94">
        <v>5</v>
      </c>
      <c r="R94">
        <v>2.5</v>
      </c>
      <c r="S94">
        <v>1</v>
      </c>
      <c r="T94">
        <v>6</v>
      </c>
      <c r="U94">
        <v>4</v>
      </c>
    </row>
    <row r="95" spans="4:25" x14ac:dyDescent="0.25">
      <c r="L95" s="46">
        <f>SUM(L86:L94)</f>
        <v>122.5</v>
      </c>
      <c r="P95">
        <v>4</v>
      </c>
      <c r="Q95">
        <v>5</v>
      </c>
      <c r="R95">
        <v>6</v>
      </c>
      <c r="S95">
        <v>1</v>
      </c>
      <c r="T95">
        <v>2.5</v>
      </c>
      <c r="U95">
        <v>2.5</v>
      </c>
    </row>
    <row r="96" spans="4:25" x14ac:dyDescent="0.25">
      <c r="M96" s="27"/>
      <c r="N96" s="8"/>
      <c r="O96" s="8"/>
      <c r="P96" s="27">
        <v>3.5</v>
      </c>
      <c r="Q96" s="27">
        <v>3.5</v>
      </c>
      <c r="R96" s="27">
        <v>3.5</v>
      </c>
      <c r="S96" s="27">
        <v>3.5</v>
      </c>
      <c r="T96" s="27">
        <v>3.5</v>
      </c>
      <c r="U96" s="27">
        <v>3.5</v>
      </c>
      <c r="V96" s="27"/>
      <c r="W96" s="5"/>
      <c r="X96" s="5"/>
      <c r="Y96" s="5"/>
    </row>
    <row r="97" spans="10:25" x14ac:dyDescent="0.25">
      <c r="L97">
        <f>L95/(K17*(K18-1))</f>
        <v>8.1666666666666661</v>
      </c>
      <c r="M97" s="27" t="s">
        <v>57</v>
      </c>
      <c r="N97" s="8">
        <v>0.05</v>
      </c>
      <c r="O97" s="8">
        <v>0.01</v>
      </c>
      <c r="P97" s="27">
        <v>4.5</v>
      </c>
      <c r="Q97" s="27">
        <v>6</v>
      </c>
      <c r="R97" s="27">
        <v>4.5</v>
      </c>
      <c r="S97" s="27">
        <v>2</v>
      </c>
      <c r="T97" s="27">
        <v>1</v>
      </c>
      <c r="U97" s="27">
        <v>3</v>
      </c>
      <c r="V97" s="27"/>
      <c r="Y97" s="5"/>
    </row>
    <row r="98" spans="10:25" x14ac:dyDescent="0.25">
      <c r="J98" t="s">
        <v>53</v>
      </c>
      <c r="L98" s="53">
        <f>L83/L97</f>
        <v>2.4612244897959186</v>
      </c>
      <c r="M98" s="27" t="s">
        <v>58</v>
      </c>
      <c r="N98" s="8">
        <f>_xlfn.CHISQ.INV.RT(N97,3)</f>
        <v>7.8147279032511792</v>
      </c>
      <c r="O98" s="8"/>
      <c r="P98" s="27"/>
      <c r="Q98" s="27"/>
      <c r="R98" s="27"/>
      <c r="S98" s="27"/>
      <c r="T98" s="27"/>
      <c r="U98" s="27"/>
      <c r="V98" s="27"/>
      <c r="Y98" s="5"/>
    </row>
    <row r="99" spans="10:25" x14ac:dyDescent="0.25">
      <c r="J99" t="s">
        <v>52</v>
      </c>
      <c r="L99">
        <f>((E71-1)*L98)/((E71*(E72-1))-L98)</f>
        <v>0.78515625000000011</v>
      </c>
      <c r="M99" s="27" t="s">
        <v>59</v>
      </c>
      <c r="N99" s="7">
        <f>_xlfn.CHISQ.INV.RT(O97,3)</f>
        <v>11.344866730144371</v>
      </c>
      <c r="O99" s="27"/>
      <c r="P99" s="27"/>
      <c r="Q99" s="27"/>
      <c r="R99" s="27"/>
      <c r="S99" s="27"/>
      <c r="T99" s="27"/>
      <c r="U99" s="27"/>
      <c r="V99" s="27"/>
      <c r="Y99" s="5"/>
    </row>
    <row r="100" spans="10:25" x14ac:dyDescent="0.25">
      <c r="J100" t="s">
        <v>8</v>
      </c>
      <c r="L100" s="53">
        <f>_xlfn.CHISQ.DIST.RT(L98,3)</f>
        <v>0.48233946051345755</v>
      </c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Y100" s="5"/>
    </row>
    <row r="101" spans="10:25" x14ac:dyDescent="0.25">
      <c r="M101" s="27"/>
      <c r="N101" s="27"/>
      <c r="O101" s="27"/>
      <c r="P101">
        <v>4.5</v>
      </c>
      <c r="Q101">
        <v>4</v>
      </c>
      <c r="R101">
        <v>4</v>
      </c>
      <c r="S101">
        <v>1</v>
      </c>
      <c r="T101">
        <v>2.5</v>
      </c>
      <c r="U101">
        <v>4</v>
      </c>
      <c r="V101" s="27">
        <v>3.5</v>
      </c>
      <c r="W101" s="27">
        <v>4.5</v>
      </c>
      <c r="Y101" s="5"/>
    </row>
    <row r="102" spans="10:25" ht="15.75" x14ac:dyDescent="0.25">
      <c r="J102" s="54" t="s">
        <v>54</v>
      </c>
      <c r="K102" s="54"/>
      <c r="L102" s="53">
        <f>_xlfn.CHISQ.DIST.RT(L99,3)</f>
        <v>0.85301406843842509</v>
      </c>
      <c r="M102" s="27" t="s">
        <v>55</v>
      </c>
      <c r="N102" s="27">
        <f>E72-1</f>
        <v>3</v>
      </c>
      <c r="O102" s="27"/>
      <c r="P102">
        <v>6</v>
      </c>
      <c r="Q102">
        <v>6</v>
      </c>
      <c r="R102">
        <v>6</v>
      </c>
      <c r="S102">
        <v>5.5</v>
      </c>
      <c r="T102">
        <v>5</v>
      </c>
      <c r="U102">
        <v>5</v>
      </c>
      <c r="V102" s="27">
        <v>3.5</v>
      </c>
      <c r="W102" s="27">
        <v>6</v>
      </c>
      <c r="Y102" s="5"/>
    </row>
    <row r="103" spans="10:25" x14ac:dyDescent="0.25">
      <c r="M103" s="27" t="s">
        <v>56</v>
      </c>
      <c r="N103" s="27">
        <f>(E71-1)*(E72-1)</f>
        <v>12</v>
      </c>
      <c r="O103" s="27"/>
      <c r="P103">
        <v>4.5</v>
      </c>
      <c r="Q103">
        <v>5</v>
      </c>
      <c r="R103">
        <v>5</v>
      </c>
      <c r="S103">
        <v>3</v>
      </c>
      <c r="T103">
        <v>2.5</v>
      </c>
      <c r="U103">
        <v>6</v>
      </c>
      <c r="V103" s="27">
        <v>3.5</v>
      </c>
      <c r="W103" s="27">
        <v>4.5</v>
      </c>
      <c r="Y103" s="5"/>
    </row>
    <row r="104" spans="10:25" x14ac:dyDescent="0.25">
      <c r="L104" s="5"/>
      <c r="M104" s="5"/>
      <c r="N104" s="5"/>
      <c r="O104" s="5"/>
      <c r="P104">
        <v>3</v>
      </c>
      <c r="Q104">
        <v>3</v>
      </c>
      <c r="R104">
        <v>2</v>
      </c>
      <c r="S104">
        <v>2</v>
      </c>
      <c r="T104">
        <v>1</v>
      </c>
      <c r="U104">
        <v>1</v>
      </c>
      <c r="V104" s="27">
        <v>3.5</v>
      </c>
      <c r="W104" s="27">
        <v>2</v>
      </c>
      <c r="Y104" s="5"/>
    </row>
    <row r="105" spans="10:25" ht="15.75" thickBot="1" x14ac:dyDescent="0.3">
      <c r="L105" s="5"/>
      <c r="M105" s="5"/>
      <c r="N105" s="5"/>
      <c r="O105" s="7"/>
      <c r="P105">
        <v>2</v>
      </c>
      <c r="Q105">
        <v>2</v>
      </c>
      <c r="R105">
        <v>1</v>
      </c>
      <c r="S105">
        <v>4</v>
      </c>
      <c r="T105">
        <v>6</v>
      </c>
      <c r="U105">
        <v>2.5</v>
      </c>
      <c r="V105" s="27">
        <v>3.5</v>
      </c>
      <c r="W105" s="27">
        <v>1</v>
      </c>
    </row>
    <row r="106" spans="10:25" ht="15.75" thickBot="1" x14ac:dyDescent="0.3">
      <c r="J106" t="s">
        <v>60</v>
      </c>
      <c r="L106" s="55" t="s">
        <v>140</v>
      </c>
      <c r="M106" s="56" t="s">
        <v>141</v>
      </c>
      <c r="N106" s="5"/>
      <c r="O106" s="5"/>
      <c r="P106">
        <v>1</v>
      </c>
      <c r="Q106">
        <v>1</v>
      </c>
      <c r="R106">
        <v>3</v>
      </c>
      <c r="S106">
        <v>5.5</v>
      </c>
      <c r="T106">
        <v>4</v>
      </c>
      <c r="U106">
        <v>2.5</v>
      </c>
      <c r="V106" s="27">
        <v>3.5</v>
      </c>
      <c r="W106" s="27">
        <v>3</v>
      </c>
    </row>
    <row r="107" spans="10:25" ht="15.75" thickBot="1" x14ac:dyDescent="0.3">
      <c r="L107" s="57">
        <v>3.01</v>
      </c>
      <c r="M107" s="58">
        <v>3.16</v>
      </c>
      <c r="N107" s="5"/>
      <c r="O107" s="5"/>
      <c r="P107" s="5"/>
      <c r="Q107" s="5"/>
    </row>
    <row r="108" spans="10:25" x14ac:dyDescent="0.25">
      <c r="L108" s="5"/>
      <c r="M108" s="5"/>
      <c r="N108" s="5"/>
      <c r="O108" s="5"/>
      <c r="P108" s="5"/>
      <c r="Q108" s="5"/>
    </row>
    <row r="109" spans="10:25" x14ac:dyDescent="0.25">
      <c r="L109" s="5"/>
      <c r="M109" s="5"/>
      <c r="N109" s="5"/>
      <c r="O109" s="5"/>
      <c r="P109" s="5">
        <v>3.5</v>
      </c>
      <c r="Q109" s="5">
        <v>1</v>
      </c>
      <c r="R109">
        <v>3.5</v>
      </c>
      <c r="S109">
        <v>5</v>
      </c>
      <c r="T109">
        <v>6</v>
      </c>
      <c r="U109">
        <v>2</v>
      </c>
    </row>
    <row r="110" spans="10:25" x14ac:dyDescent="0.25">
      <c r="L110" s="4">
        <f>_xlfn.F.INV.RT(0.05,3,24)</f>
        <v>3.0087865704473615</v>
      </c>
      <c r="M110" s="4">
        <f>_xlfn.F.INV.RT(0.05,3,18)</f>
        <v>3.1599075898007243</v>
      </c>
      <c r="N110" s="5"/>
      <c r="O110" s="5"/>
      <c r="P110" s="5">
        <v>6</v>
      </c>
      <c r="Q110" s="5">
        <v>2</v>
      </c>
      <c r="R110">
        <v>4</v>
      </c>
      <c r="S110">
        <v>5</v>
      </c>
      <c r="T110">
        <v>3</v>
      </c>
      <c r="U110">
        <v>1</v>
      </c>
    </row>
    <row r="111" spans="10:25" x14ac:dyDescent="0.25">
      <c r="L111" s="5"/>
      <c r="M111" s="5"/>
      <c r="N111" s="5"/>
      <c r="O111" s="5"/>
      <c r="P111" s="5">
        <v>6</v>
      </c>
      <c r="Q111" s="5">
        <v>3</v>
      </c>
      <c r="R111">
        <v>4</v>
      </c>
      <c r="S111">
        <v>5</v>
      </c>
      <c r="T111">
        <v>2</v>
      </c>
      <c r="U111">
        <v>1</v>
      </c>
    </row>
    <row r="112" spans="10:25" ht="15.75" thickBot="1" x14ac:dyDescent="0.3">
      <c r="L112" s="4"/>
      <c r="M112" s="5"/>
      <c r="N112" s="5"/>
      <c r="O112" s="5"/>
      <c r="P112" s="5">
        <v>5</v>
      </c>
      <c r="Q112" s="5">
        <v>3</v>
      </c>
      <c r="R112">
        <v>2</v>
      </c>
      <c r="S112">
        <v>4</v>
      </c>
      <c r="T112">
        <v>6</v>
      </c>
      <c r="U112">
        <v>1</v>
      </c>
    </row>
    <row r="113" spans="4:21" ht="18" thickBot="1" x14ac:dyDescent="0.3">
      <c r="E113" s="59" t="s">
        <v>64</v>
      </c>
      <c r="F113" s="60">
        <v>2.85</v>
      </c>
      <c r="L113" s="5"/>
      <c r="M113" s="5"/>
      <c r="N113" s="5"/>
      <c r="O113" s="5"/>
      <c r="P113" s="5">
        <v>6</v>
      </c>
      <c r="Q113" s="5">
        <v>3</v>
      </c>
      <c r="R113">
        <v>4</v>
      </c>
      <c r="S113">
        <v>5</v>
      </c>
      <c r="T113">
        <v>1</v>
      </c>
      <c r="U113">
        <v>2</v>
      </c>
    </row>
    <row r="114" spans="4:21" x14ac:dyDescent="0.25">
      <c r="L114" s="5"/>
      <c r="M114" s="5"/>
      <c r="N114" s="5"/>
      <c r="O114" s="5"/>
      <c r="P114" s="5"/>
      <c r="Q114" s="5"/>
    </row>
    <row r="115" spans="4:21" x14ac:dyDescent="0.25">
      <c r="E115" t="s">
        <v>61</v>
      </c>
      <c r="G115">
        <f>SQRT(E45*(E72+1)/(6*E44))</f>
        <v>0.69006555934235425</v>
      </c>
      <c r="L115" s="5"/>
      <c r="M115" s="5"/>
      <c r="N115" s="5"/>
      <c r="O115" s="5"/>
      <c r="P115" s="5">
        <v>3.5</v>
      </c>
      <c r="Q115" s="5">
        <v>6</v>
      </c>
      <c r="R115" s="5">
        <v>6</v>
      </c>
      <c r="S115" s="5">
        <v>5</v>
      </c>
      <c r="T115" s="5">
        <v>6</v>
      </c>
    </row>
    <row r="116" spans="4:21" x14ac:dyDescent="0.25">
      <c r="L116" s="5"/>
      <c r="M116" s="5"/>
      <c r="N116" s="5"/>
      <c r="O116" s="5"/>
      <c r="P116" s="5">
        <v>1</v>
      </c>
      <c r="Q116" s="5">
        <v>2</v>
      </c>
      <c r="R116" s="5">
        <v>3</v>
      </c>
      <c r="S116" s="5">
        <v>3</v>
      </c>
      <c r="T116" s="5">
        <v>3</v>
      </c>
    </row>
    <row r="117" spans="4:21" x14ac:dyDescent="0.25">
      <c r="E117" t="s">
        <v>62</v>
      </c>
      <c r="F117">
        <f>F113*G115</f>
        <v>1.9666868441257097</v>
      </c>
      <c r="L117" s="5"/>
      <c r="M117" s="5"/>
      <c r="N117" s="5"/>
      <c r="O117" s="5"/>
      <c r="P117">
        <v>3.5</v>
      </c>
      <c r="Q117">
        <v>4</v>
      </c>
      <c r="R117">
        <v>4</v>
      </c>
      <c r="S117">
        <v>2</v>
      </c>
      <c r="T117">
        <v>4</v>
      </c>
    </row>
    <row r="118" spans="4:21" x14ac:dyDescent="0.25">
      <c r="E118" t="s">
        <v>63</v>
      </c>
      <c r="F118">
        <f>F113*SQRT(E72*(E72+1)/(6*E71))</f>
        <v>2.3270152556440191</v>
      </c>
      <c r="L118" s="5"/>
      <c r="M118" s="5"/>
      <c r="N118" s="5"/>
      <c r="O118" s="5"/>
      <c r="P118">
        <v>5</v>
      </c>
      <c r="Q118">
        <v>5</v>
      </c>
      <c r="R118">
        <v>5</v>
      </c>
      <c r="S118">
        <v>4</v>
      </c>
      <c r="T118">
        <v>5</v>
      </c>
    </row>
    <row r="119" spans="4:21" x14ac:dyDescent="0.25">
      <c r="L119" s="5"/>
      <c r="M119" s="5"/>
      <c r="N119" s="5"/>
      <c r="O119" s="5"/>
      <c r="P119">
        <v>6</v>
      </c>
      <c r="Q119">
        <v>3</v>
      </c>
      <c r="R119">
        <v>2</v>
      </c>
      <c r="S119">
        <v>6</v>
      </c>
      <c r="T119">
        <v>1</v>
      </c>
    </row>
    <row r="120" spans="4:21" x14ac:dyDescent="0.25">
      <c r="L120" s="5"/>
      <c r="M120" s="5"/>
      <c r="N120" s="5"/>
      <c r="O120" s="5"/>
      <c r="P120">
        <v>2</v>
      </c>
      <c r="Q120">
        <v>1</v>
      </c>
      <c r="R120">
        <v>1</v>
      </c>
      <c r="S120">
        <v>1</v>
      </c>
      <c r="T120">
        <v>2</v>
      </c>
    </row>
    <row r="121" spans="4:21" x14ac:dyDescent="0.25">
      <c r="L121" s="5"/>
      <c r="M121" s="5"/>
      <c r="N121" s="5"/>
      <c r="O121" s="5"/>
      <c r="P121" s="5"/>
      <c r="Q121" s="5"/>
    </row>
    <row r="122" spans="4:21" x14ac:dyDescent="0.25">
      <c r="E122" t="s">
        <v>65</v>
      </c>
      <c r="G122" t="s">
        <v>67</v>
      </c>
      <c r="H122">
        <v>0.48799999999999999</v>
      </c>
      <c r="L122" s="5"/>
      <c r="M122" s="5"/>
      <c r="N122" s="5"/>
      <c r="O122" s="5"/>
      <c r="P122" s="5"/>
      <c r="Q122" s="5"/>
    </row>
    <row r="123" spans="4:21" x14ac:dyDescent="0.25">
      <c r="L123" s="5"/>
      <c r="M123" s="5"/>
      <c r="N123" s="5"/>
      <c r="O123" s="5"/>
      <c r="P123" s="5"/>
      <c r="Q123" s="5"/>
    </row>
    <row r="124" spans="4:21" x14ac:dyDescent="0.25">
      <c r="D124" s="5"/>
      <c r="E124" t="s">
        <v>66</v>
      </c>
      <c r="F124">
        <v>3.1429999999999998</v>
      </c>
      <c r="G124">
        <f>(F124-F125)/H122</f>
        <v>2.4159836065573765</v>
      </c>
      <c r="Q124" s="5"/>
    </row>
    <row r="125" spans="4:21" x14ac:dyDescent="0.25">
      <c r="E125" t="s">
        <v>9</v>
      </c>
      <c r="F125">
        <v>1.964</v>
      </c>
    </row>
    <row r="128" spans="4:21" x14ac:dyDescent="0.25">
      <c r="E128" t="s">
        <v>65</v>
      </c>
      <c r="G128" t="s">
        <v>67</v>
      </c>
      <c r="H128">
        <f>SQRT(E45*(E72+1)/(6*E44))</f>
        <v>0.69006555934235425</v>
      </c>
    </row>
    <row r="130" spans="4:31" x14ac:dyDescent="0.25">
      <c r="D130">
        <v>1</v>
      </c>
      <c r="E130" t="s">
        <v>31</v>
      </c>
      <c r="F130">
        <v>3.5</v>
      </c>
      <c r="G130">
        <f>(F131-F130)/H128</f>
        <v>2.7171331399105196</v>
      </c>
      <c r="H130">
        <f>(_xlfn.NORM.S.DIST(-1*G130,TRUE))*2</f>
        <v>6.5850112355295889E-3</v>
      </c>
      <c r="I130">
        <f>0.05/(4-D130)</f>
        <v>1.6666666666666666E-2</v>
      </c>
    </row>
    <row r="131" spans="4:31" x14ac:dyDescent="0.25">
      <c r="E131" t="s">
        <v>0</v>
      </c>
      <c r="F131">
        <v>5.375</v>
      </c>
    </row>
    <row r="140" spans="4:31" x14ac:dyDescent="0.25">
      <c r="S140" t="s">
        <v>100</v>
      </c>
    </row>
    <row r="141" spans="4:31" x14ac:dyDescent="0.25">
      <c r="E141">
        <v>1</v>
      </c>
      <c r="F141">
        <v>2</v>
      </c>
      <c r="G141">
        <v>3</v>
      </c>
      <c r="H141">
        <v>4</v>
      </c>
      <c r="I141">
        <v>5</v>
      </c>
      <c r="J141">
        <v>6</v>
      </c>
      <c r="M141" t="s">
        <v>83</v>
      </c>
      <c r="N141" t="s">
        <v>84</v>
      </c>
      <c r="O141" t="s">
        <v>85</v>
      </c>
      <c r="P141" t="s">
        <v>86</v>
      </c>
      <c r="Q141" t="s">
        <v>87</v>
      </c>
      <c r="R141" t="s">
        <v>88</v>
      </c>
      <c r="S141" t="s">
        <v>89</v>
      </c>
      <c r="T141" t="s">
        <v>90</v>
      </c>
      <c r="U141" t="s">
        <v>91</v>
      </c>
      <c r="V141" t="s">
        <v>92</v>
      </c>
      <c r="W141" t="s">
        <v>93</v>
      </c>
      <c r="X141" t="s">
        <v>94</v>
      </c>
      <c r="Y141" t="s">
        <v>95</v>
      </c>
      <c r="Z141" t="s">
        <v>96</v>
      </c>
      <c r="AA141" t="s">
        <v>97</v>
      </c>
      <c r="AC141" t="s">
        <v>98</v>
      </c>
      <c r="AD141" t="s">
        <v>99</v>
      </c>
    </row>
    <row r="142" spans="4:31" x14ac:dyDescent="0.25">
      <c r="D142" t="s">
        <v>75</v>
      </c>
      <c r="E142" t="s">
        <v>31</v>
      </c>
      <c r="F142" t="s">
        <v>0</v>
      </c>
      <c r="G142" t="s">
        <v>32</v>
      </c>
      <c r="H142" t="s">
        <v>29</v>
      </c>
      <c r="I142" t="s">
        <v>20</v>
      </c>
      <c r="J142" t="s">
        <v>49</v>
      </c>
      <c r="M142">
        <f>F143-E143</f>
        <v>1.875</v>
      </c>
      <c r="N142">
        <f>G143-E143</f>
        <v>0.75</v>
      </c>
      <c r="O142">
        <f>E143-H143</f>
        <v>1.3125</v>
      </c>
      <c r="P142">
        <f>E143-I143</f>
        <v>0.75</v>
      </c>
      <c r="Q142">
        <f>E143-J143</f>
        <v>0.5625</v>
      </c>
      <c r="R142">
        <f>F143-G143</f>
        <v>1.125</v>
      </c>
      <c r="S142" s="6">
        <f>F143-H143</f>
        <v>3.1875</v>
      </c>
      <c r="T142">
        <f>F143-I143</f>
        <v>2.625</v>
      </c>
      <c r="U142">
        <f>F143-J143</f>
        <v>2.4375</v>
      </c>
      <c r="V142">
        <f>G143-H143</f>
        <v>2.0625</v>
      </c>
      <c r="W142">
        <f>G143-I143</f>
        <v>1.5</v>
      </c>
      <c r="X142">
        <f>G143-J143</f>
        <v>1.3125</v>
      </c>
      <c r="Y142">
        <f>(H143-I143)*-1</f>
        <v>0.5625</v>
      </c>
      <c r="Z142">
        <f>(H143-J143)*-1</f>
        <v>0.75</v>
      </c>
      <c r="AA142">
        <f>(I143-J143)*-1</f>
        <v>0.1875</v>
      </c>
      <c r="AC142">
        <f>MAX(M142:AA142)</f>
        <v>3.1875</v>
      </c>
      <c r="AD142">
        <f>MIN(M142:AA142)</f>
        <v>0.1875</v>
      </c>
      <c r="AE142" s="3"/>
    </row>
    <row r="143" spans="4:31" x14ac:dyDescent="0.25">
      <c r="E143">
        <v>3.5</v>
      </c>
      <c r="F143">
        <v>5.375</v>
      </c>
      <c r="G143">
        <v>4.25</v>
      </c>
      <c r="H143">
        <v>2.1875</v>
      </c>
      <c r="I143">
        <v>2.75</v>
      </c>
      <c r="J143">
        <v>2.9375</v>
      </c>
    </row>
    <row r="146" spans="4:31" x14ac:dyDescent="0.25">
      <c r="M146" t="s">
        <v>77</v>
      </c>
      <c r="N146" t="s">
        <v>79</v>
      </c>
      <c r="O146" t="s">
        <v>78</v>
      </c>
      <c r="P146" t="s">
        <v>80</v>
      </c>
      <c r="Q146" t="s">
        <v>81</v>
      </c>
    </row>
    <row r="147" spans="4:31" x14ac:dyDescent="0.25">
      <c r="D147" t="s">
        <v>76</v>
      </c>
      <c r="E147" t="s">
        <v>31</v>
      </c>
      <c r="F147" t="s">
        <v>0</v>
      </c>
      <c r="G147" t="s">
        <v>32</v>
      </c>
      <c r="H147" t="s">
        <v>29</v>
      </c>
      <c r="I147" t="s">
        <v>20</v>
      </c>
      <c r="J147" t="s">
        <v>49</v>
      </c>
      <c r="M147">
        <f>(F148-E148)*-1</f>
        <v>2.9</v>
      </c>
      <c r="N147">
        <f>(G148-E148)*-1</f>
        <v>1.7999999999999998</v>
      </c>
      <c r="O147">
        <f>E148-H148</f>
        <v>0.5</v>
      </c>
      <c r="P147">
        <f>E148-I148</f>
        <v>1.6999999999999997</v>
      </c>
      <c r="Q147" s="6">
        <f>E148-J148</f>
        <v>3.9</v>
      </c>
      <c r="R147">
        <f>(F148-G148)*-1</f>
        <v>1.1000000000000001</v>
      </c>
      <c r="S147">
        <f>(F148-H148)*-1</f>
        <v>2.4</v>
      </c>
      <c r="T147">
        <f>(F148-I148)*-1</f>
        <v>1.2000000000000002</v>
      </c>
      <c r="U147">
        <f>F148-J148</f>
        <v>1</v>
      </c>
      <c r="V147">
        <f>(G148-H148)*-1</f>
        <v>1.2999999999999998</v>
      </c>
      <c r="W147">
        <f>(G148-I148)*-1</f>
        <v>0.10000000000000009</v>
      </c>
      <c r="X147">
        <f>G148-J148</f>
        <v>2.1</v>
      </c>
      <c r="Y147">
        <f>H148-I148</f>
        <v>1.1999999999999997</v>
      </c>
      <c r="Z147">
        <f>H148-J148</f>
        <v>3.4</v>
      </c>
      <c r="AA147">
        <f>I148-J148</f>
        <v>2.2000000000000002</v>
      </c>
      <c r="AC147">
        <f>MAX(M147:AA147)</f>
        <v>3.9</v>
      </c>
      <c r="AD147">
        <f>MIN(M147:AA147)</f>
        <v>0.10000000000000009</v>
      </c>
      <c r="AE147" s="3"/>
    </row>
    <row r="148" spans="4:31" x14ac:dyDescent="0.25">
      <c r="E148">
        <v>5.3</v>
      </c>
      <c r="F148">
        <v>2.4</v>
      </c>
      <c r="G148">
        <v>3.5</v>
      </c>
      <c r="H148">
        <v>4.8</v>
      </c>
      <c r="I148">
        <v>3.6</v>
      </c>
      <c r="J148">
        <v>1.4</v>
      </c>
    </row>
    <row r="156" spans="4:31" x14ac:dyDescent="0.25">
      <c r="E156" s="16" t="s">
        <v>48</v>
      </c>
    </row>
    <row r="159" spans="4:31" x14ac:dyDescent="0.25">
      <c r="E159" s="11" t="s">
        <v>33</v>
      </c>
      <c r="F159" s="38"/>
      <c r="G159" s="96" t="s">
        <v>0</v>
      </c>
      <c r="H159" s="96" t="s">
        <v>21</v>
      </c>
      <c r="I159" s="96" t="s">
        <v>29</v>
      </c>
      <c r="J159" s="81" t="s">
        <v>49</v>
      </c>
      <c r="K159" s="96"/>
      <c r="L159" s="28"/>
    </row>
    <row r="160" spans="4:31" x14ac:dyDescent="0.25">
      <c r="D160">
        <v>1</v>
      </c>
      <c r="E160" s="18" t="s">
        <v>12</v>
      </c>
      <c r="G160" t="e">
        <f t="shared" ref="G160:J166" si="20">CONCATENATE(ROUND(F4,2)," (",F23,")")</f>
        <v>#REF!</v>
      </c>
      <c r="H160" t="e">
        <f t="shared" si="20"/>
        <v>#REF!</v>
      </c>
      <c r="I160" t="e">
        <f t="shared" si="20"/>
        <v>#REF!</v>
      </c>
      <c r="J160" t="e">
        <f t="shared" si="20"/>
        <v>#REF!</v>
      </c>
    </row>
    <row r="161" spans="4:12" x14ac:dyDescent="0.25">
      <c r="D161">
        <v>2</v>
      </c>
      <c r="E161" s="18" t="s">
        <v>13</v>
      </c>
      <c r="G161" t="e">
        <f t="shared" si="20"/>
        <v>#REF!</v>
      </c>
      <c r="H161" t="e">
        <f t="shared" si="20"/>
        <v>#REF!</v>
      </c>
      <c r="I161" t="e">
        <f t="shared" si="20"/>
        <v>#REF!</v>
      </c>
      <c r="J161" t="e">
        <f t="shared" si="20"/>
        <v>#REF!</v>
      </c>
    </row>
    <row r="162" spans="4:12" x14ac:dyDescent="0.25">
      <c r="D162">
        <v>3</v>
      </c>
      <c r="E162" s="73" t="s">
        <v>131</v>
      </c>
      <c r="G162" t="e">
        <f t="shared" si="20"/>
        <v>#REF!</v>
      </c>
      <c r="H162" t="e">
        <f t="shared" si="20"/>
        <v>#REF!</v>
      </c>
      <c r="I162" t="e">
        <f t="shared" si="20"/>
        <v>#REF!</v>
      </c>
      <c r="J162" t="e">
        <f t="shared" si="20"/>
        <v>#REF!</v>
      </c>
    </row>
    <row r="163" spans="4:12" x14ac:dyDescent="0.25">
      <c r="D163">
        <v>4</v>
      </c>
      <c r="E163" s="18" t="s">
        <v>15</v>
      </c>
      <c r="G163" t="e">
        <f t="shared" si="20"/>
        <v>#REF!</v>
      </c>
      <c r="H163" t="e">
        <f t="shared" si="20"/>
        <v>#REF!</v>
      </c>
      <c r="I163" t="e">
        <f t="shared" si="20"/>
        <v>#REF!</v>
      </c>
      <c r="J163" t="e">
        <f t="shared" si="20"/>
        <v>#REF!</v>
      </c>
    </row>
    <row r="164" spans="4:12" x14ac:dyDescent="0.25">
      <c r="D164">
        <v>5</v>
      </c>
      <c r="E164" s="18" t="s">
        <v>16</v>
      </c>
      <c r="G164" t="e">
        <f t="shared" si="20"/>
        <v>#REF!</v>
      </c>
      <c r="H164" t="e">
        <f t="shared" si="20"/>
        <v>#REF!</v>
      </c>
      <c r="I164" t="e">
        <f t="shared" si="20"/>
        <v>#REF!</v>
      </c>
      <c r="J164" t="e">
        <f t="shared" si="20"/>
        <v>#REF!</v>
      </c>
    </row>
    <row r="165" spans="4:12" x14ac:dyDescent="0.25">
      <c r="D165">
        <v>6</v>
      </c>
      <c r="E165" s="18" t="s">
        <v>17</v>
      </c>
      <c r="G165" t="e">
        <f t="shared" si="20"/>
        <v>#REF!</v>
      </c>
      <c r="H165" t="e">
        <f t="shared" si="20"/>
        <v>#REF!</v>
      </c>
      <c r="I165" t="e">
        <f t="shared" si="20"/>
        <v>#REF!</v>
      </c>
      <c r="J165" t="e">
        <f t="shared" si="20"/>
        <v>#REF!</v>
      </c>
    </row>
    <row r="166" spans="4:12" x14ac:dyDescent="0.25">
      <c r="D166">
        <v>7</v>
      </c>
      <c r="E166" s="18" t="s">
        <v>19</v>
      </c>
      <c r="G166" t="e">
        <f t="shared" si="20"/>
        <v>#REF!</v>
      </c>
      <c r="H166" t="e">
        <f t="shared" si="20"/>
        <v>#REF!</v>
      </c>
      <c r="I166" t="e">
        <f t="shared" si="20"/>
        <v>#REF!</v>
      </c>
      <c r="J166" t="e">
        <f t="shared" si="20"/>
        <v>#REF!</v>
      </c>
    </row>
    <row r="169" spans="4:12" x14ac:dyDescent="0.25">
      <c r="E169" s="11" t="s">
        <v>33</v>
      </c>
      <c r="F169" s="38"/>
      <c r="G169" s="96" t="s">
        <v>0</v>
      </c>
      <c r="H169" s="96" t="s">
        <v>21</v>
      </c>
      <c r="I169" s="96" t="s">
        <v>29</v>
      </c>
      <c r="J169" s="81" t="s">
        <v>49</v>
      </c>
      <c r="K169" s="96"/>
      <c r="L169" s="28"/>
    </row>
    <row r="170" spans="4:12" x14ac:dyDescent="0.25">
      <c r="D170">
        <v>1</v>
      </c>
      <c r="E170" s="83" t="s">
        <v>40</v>
      </c>
      <c r="F170" s="31"/>
      <c r="G170" t="str">
        <f t="shared" ref="G170:J174" si="21">CONCATENATE(ROUND(F14,2)," (",F34,")")</f>
        <v>90.8 (1.5)</v>
      </c>
      <c r="H170" t="str">
        <f t="shared" si="21"/>
        <v>90.8 (1.5)</v>
      </c>
      <c r="I170" t="str">
        <f t="shared" si="21"/>
        <v>89.76 (3.5)</v>
      </c>
      <c r="J170" t="str">
        <f t="shared" si="21"/>
        <v>89.76 (3.5)</v>
      </c>
    </row>
    <row r="171" spans="4:12" x14ac:dyDescent="0.25">
      <c r="D171">
        <v>2</v>
      </c>
      <c r="E171" s="83" t="s">
        <v>39</v>
      </c>
      <c r="G171" t="str">
        <f t="shared" si="21"/>
        <v>87.95 (1)</v>
      </c>
      <c r="H171" t="str">
        <f t="shared" si="21"/>
        <v>87.93 (2)</v>
      </c>
      <c r="I171" t="str">
        <f t="shared" si="21"/>
        <v>81.23 (4)</v>
      </c>
      <c r="J171" t="str">
        <f t="shared" si="21"/>
        <v>81.38 (3)</v>
      </c>
    </row>
    <row r="172" spans="4:12" x14ac:dyDescent="0.25">
      <c r="D172">
        <v>3</v>
      </c>
      <c r="E172" s="73" t="s">
        <v>128</v>
      </c>
      <c r="G172" t="str">
        <f t="shared" si="21"/>
        <v>89.69 (1.5)</v>
      </c>
      <c r="H172" t="str">
        <f t="shared" si="21"/>
        <v>89.69 (1.5)</v>
      </c>
      <c r="I172" t="str">
        <f t="shared" si="21"/>
        <v>87.87 (3)</v>
      </c>
      <c r="J172" t="str">
        <f t="shared" si="21"/>
        <v>85.25 (4)</v>
      </c>
    </row>
    <row r="173" spans="4:12" x14ac:dyDescent="0.25">
      <c r="D173">
        <v>4</v>
      </c>
      <c r="E173" s="18" t="s">
        <v>129</v>
      </c>
      <c r="G173" t="str">
        <f t="shared" si="21"/>
        <v>94 (1.5)</v>
      </c>
      <c r="H173" t="str">
        <f t="shared" si="21"/>
        <v>94 (1.5)</v>
      </c>
      <c r="I173" t="str">
        <f t="shared" si="21"/>
        <v>88.42 (4)</v>
      </c>
      <c r="J173" t="str">
        <f t="shared" si="21"/>
        <v>88.52 (3)</v>
      </c>
    </row>
    <row r="174" spans="4:12" x14ac:dyDescent="0.25">
      <c r="D174">
        <v>5</v>
      </c>
      <c r="E174" s="18" t="s">
        <v>130</v>
      </c>
      <c r="G174" t="str">
        <f t="shared" si="21"/>
        <v>92.2 (1.5)</v>
      </c>
      <c r="H174" t="str">
        <f t="shared" si="21"/>
        <v>92.2 (1.5)</v>
      </c>
      <c r="I174" t="str">
        <f t="shared" si="21"/>
        <v>87.25 (3)</v>
      </c>
      <c r="J174" t="str">
        <f t="shared" si="21"/>
        <v>83.95 (4)</v>
      </c>
    </row>
    <row r="175" spans="4:12" x14ac:dyDescent="0.25">
      <c r="E175" s="95"/>
    </row>
    <row r="176" spans="4:12" x14ac:dyDescent="0.25">
      <c r="E176" s="83"/>
    </row>
    <row r="177" spans="5:5" x14ac:dyDescent="0.25">
      <c r="E177" s="90"/>
    </row>
    <row r="178" spans="5:5" x14ac:dyDescent="0.25">
      <c r="E178" s="8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84"/>
  <sheetViews>
    <sheetView tabSelected="1" topLeftCell="C60" zoomScale="70" zoomScaleNormal="70" workbookViewId="0">
      <selection activeCell="G76" sqref="G76"/>
    </sheetView>
  </sheetViews>
  <sheetFormatPr defaultRowHeight="15" x14ac:dyDescent="0.25"/>
  <cols>
    <col min="3" max="3" width="10.7109375" bestFit="1" customWidth="1"/>
    <col min="4" max="4" width="9.140625" customWidth="1"/>
    <col min="5" max="5" width="9.7109375" customWidth="1"/>
    <col min="6" max="6" width="18.42578125" customWidth="1"/>
    <col min="7" max="7" width="10" bestFit="1" customWidth="1"/>
    <col min="8" max="8" width="14.42578125" bestFit="1" customWidth="1"/>
    <col min="9" max="9" width="15.5703125" customWidth="1"/>
    <col min="10" max="10" width="17" bestFit="1" customWidth="1"/>
    <col min="11" max="11" width="32" bestFit="1" customWidth="1"/>
    <col min="12" max="12" width="25.28515625" customWidth="1"/>
    <col min="13" max="13" width="13.85546875" bestFit="1" customWidth="1"/>
    <col min="14" max="14" width="13.28515625" bestFit="1" customWidth="1"/>
    <col min="16" max="16" width="18.5703125" bestFit="1" customWidth="1"/>
    <col min="19" max="20" width="18.5703125" bestFit="1" customWidth="1"/>
    <col min="21" max="21" width="13.42578125" customWidth="1"/>
  </cols>
  <sheetData>
    <row r="2" spans="3:17" x14ac:dyDescent="0.25">
      <c r="D2" s="119" t="s">
        <v>75</v>
      </c>
      <c r="E2" s="119"/>
      <c r="F2" s="119"/>
      <c r="G2" s="119"/>
      <c r="H2" s="119"/>
      <c r="I2" s="119"/>
      <c r="L2" s="119" t="s">
        <v>76</v>
      </c>
      <c r="M2" s="119"/>
      <c r="N2" s="119"/>
      <c r="O2" s="119"/>
      <c r="P2" s="119"/>
      <c r="Q2" s="119"/>
    </row>
    <row r="3" spans="3:17" x14ac:dyDescent="0.25">
      <c r="D3" s="114"/>
      <c r="E3" s="85" t="s">
        <v>148</v>
      </c>
      <c r="F3" s="85" t="s">
        <v>142</v>
      </c>
      <c r="G3" s="85" t="s">
        <v>147</v>
      </c>
      <c r="H3" s="89" t="s">
        <v>146</v>
      </c>
      <c r="I3" s="28"/>
      <c r="L3" s="114"/>
      <c r="M3" s="85" t="s">
        <v>148</v>
      </c>
      <c r="N3" s="85" t="s">
        <v>142</v>
      </c>
      <c r="O3" s="85" t="s">
        <v>147</v>
      </c>
      <c r="P3" s="89" t="s">
        <v>146</v>
      </c>
      <c r="Q3" s="28"/>
    </row>
    <row r="4" spans="3:17" x14ac:dyDescent="0.25">
      <c r="D4" s="18"/>
      <c r="E4" s="18">
        <v>3.5</v>
      </c>
      <c r="F4" s="18">
        <v>3.5</v>
      </c>
      <c r="G4" s="18">
        <v>1</v>
      </c>
      <c r="H4" s="18">
        <v>2</v>
      </c>
      <c r="I4" s="18"/>
      <c r="L4" s="18"/>
      <c r="M4" s="18">
        <v>1.5</v>
      </c>
      <c r="N4" s="18">
        <v>1.5</v>
      </c>
      <c r="O4" s="18">
        <v>3.5</v>
      </c>
      <c r="P4" s="18">
        <v>3.5</v>
      </c>
      <c r="Q4" s="18"/>
    </row>
    <row r="5" spans="3:17" x14ac:dyDescent="0.25">
      <c r="D5" s="18"/>
      <c r="E5" s="18">
        <v>2.5</v>
      </c>
      <c r="F5" s="18">
        <v>2.5</v>
      </c>
      <c r="G5" s="18">
        <v>1</v>
      </c>
      <c r="H5" s="18">
        <v>4</v>
      </c>
      <c r="I5" s="18"/>
      <c r="L5" s="18"/>
      <c r="M5" s="18">
        <v>1</v>
      </c>
      <c r="N5" s="18">
        <v>2</v>
      </c>
      <c r="O5" s="18">
        <v>4</v>
      </c>
      <c r="P5" s="18">
        <v>3</v>
      </c>
      <c r="Q5" s="18"/>
    </row>
    <row r="6" spans="3:17" x14ac:dyDescent="0.25">
      <c r="D6" s="18"/>
      <c r="E6" s="18">
        <v>2.5</v>
      </c>
      <c r="F6" s="18">
        <v>2.5</v>
      </c>
      <c r="G6" s="18">
        <v>4</v>
      </c>
      <c r="H6" s="18">
        <v>1</v>
      </c>
      <c r="I6" s="18"/>
      <c r="L6" s="18"/>
      <c r="M6" s="18">
        <v>1.5</v>
      </c>
      <c r="N6" s="18">
        <v>1.5</v>
      </c>
      <c r="O6" s="18">
        <v>3</v>
      </c>
      <c r="P6" s="18">
        <v>4</v>
      </c>
      <c r="Q6" s="18"/>
    </row>
    <row r="7" spans="3:17" x14ac:dyDescent="0.25">
      <c r="D7" s="18"/>
      <c r="E7" s="18">
        <v>3</v>
      </c>
      <c r="F7" s="18">
        <v>4</v>
      </c>
      <c r="G7" s="18">
        <v>1</v>
      </c>
      <c r="H7" s="18">
        <v>2</v>
      </c>
      <c r="I7" s="18"/>
      <c r="L7" s="18"/>
      <c r="M7" s="18">
        <v>1.5</v>
      </c>
      <c r="N7" s="18">
        <v>1.5</v>
      </c>
      <c r="O7" s="18">
        <v>4</v>
      </c>
      <c r="P7" s="18">
        <v>3</v>
      </c>
      <c r="Q7" s="18"/>
    </row>
    <row r="8" spans="3:17" x14ac:dyDescent="0.25">
      <c r="D8" s="18"/>
      <c r="E8" s="18">
        <v>2</v>
      </c>
      <c r="F8" s="18">
        <v>3</v>
      </c>
      <c r="G8" s="18">
        <v>1</v>
      </c>
      <c r="H8" s="18">
        <v>4</v>
      </c>
      <c r="I8" s="18"/>
      <c r="L8" s="18"/>
      <c r="M8" s="18">
        <v>1.5</v>
      </c>
      <c r="N8" s="18">
        <v>1.5</v>
      </c>
      <c r="O8" s="18">
        <v>3</v>
      </c>
      <c r="P8" s="18">
        <v>4</v>
      </c>
      <c r="Q8" s="18"/>
    </row>
    <row r="9" spans="3:17" x14ac:dyDescent="0.25">
      <c r="D9" s="18"/>
      <c r="E9" s="18">
        <v>3.5</v>
      </c>
      <c r="F9" s="18">
        <v>3.5</v>
      </c>
      <c r="G9" s="18">
        <v>2</v>
      </c>
      <c r="H9" s="18">
        <v>1</v>
      </c>
      <c r="I9" s="18"/>
      <c r="J9" s="2"/>
      <c r="K9" s="16" t="s">
        <v>118</v>
      </c>
      <c r="Q9" s="35"/>
    </row>
    <row r="10" spans="3:17" x14ac:dyDescent="0.25">
      <c r="D10" s="18"/>
      <c r="E10" s="18">
        <v>3.5</v>
      </c>
      <c r="F10" s="18">
        <v>3.5</v>
      </c>
      <c r="G10" s="18">
        <v>1.5</v>
      </c>
      <c r="H10" s="18">
        <v>1.5</v>
      </c>
      <c r="I10" s="18"/>
      <c r="L10" s="78"/>
      <c r="M10" s="78"/>
      <c r="N10" s="78"/>
      <c r="O10" s="78"/>
      <c r="P10" s="78"/>
      <c r="Q10" s="78"/>
    </row>
    <row r="11" spans="3:17" x14ac:dyDescent="0.25">
      <c r="D11" s="18"/>
      <c r="E11" s="18"/>
      <c r="F11" s="18"/>
      <c r="G11" s="18"/>
      <c r="H11" s="18"/>
      <c r="I11" s="18"/>
      <c r="L11" s="78"/>
      <c r="M11" s="78"/>
      <c r="N11" s="78"/>
      <c r="O11" s="78"/>
      <c r="P11" s="78"/>
      <c r="Q11" s="78"/>
    </row>
    <row r="12" spans="3:17" x14ac:dyDescent="0.25">
      <c r="C12" s="16" t="s">
        <v>118</v>
      </c>
      <c r="D12" s="29"/>
      <c r="E12" s="35">
        <f t="shared" ref="E12:H12" si="0">AVERAGE(E4:E11)</f>
        <v>2.9285714285714284</v>
      </c>
      <c r="F12" s="29">
        <f t="shared" si="0"/>
        <v>3.2142857142857144</v>
      </c>
      <c r="G12" s="35">
        <f t="shared" si="0"/>
        <v>1.6428571428571428</v>
      </c>
      <c r="H12" s="29">
        <f t="shared" si="0"/>
        <v>2.2142857142857144</v>
      </c>
      <c r="I12" s="29"/>
      <c r="J12" s="7"/>
    </row>
    <row r="13" spans="3:17" x14ac:dyDescent="0.25">
      <c r="I13" s="6"/>
      <c r="J13" s="8"/>
      <c r="Q13" s="6"/>
    </row>
    <row r="14" spans="3:17" x14ac:dyDescent="0.25">
      <c r="L14" s="35"/>
      <c r="M14" s="35">
        <f>AVERAGE(M4:M13)</f>
        <v>1.4</v>
      </c>
      <c r="N14" s="35">
        <f t="shared" ref="N14:P14" si="1">AVERAGE(N4:N13)</f>
        <v>1.6</v>
      </c>
      <c r="O14" s="35">
        <f t="shared" si="1"/>
        <v>3.5</v>
      </c>
      <c r="P14" s="35">
        <f t="shared" si="1"/>
        <v>3.5</v>
      </c>
    </row>
    <row r="15" spans="3:17" x14ac:dyDescent="0.25">
      <c r="D15" s="9" t="s">
        <v>5</v>
      </c>
      <c r="E15" s="9">
        <v>7</v>
      </c>
      <c r="L15" s="9" t="s">
        <v>5</v>
      </c>
      <c r="M15" s="9">
        <v>5</v>
      </c>
    </row>
    <row r="16" spans="3:17" x14ac:dyDescent="0.25">
      <c r="D16" s="9" t="s">
        <v>6</v>
      </c>
      <c r="E16" s="9">
        <v>4</v>
      </c>
      <c r="L16" s="9" t="s">
        <v>6</v>
      </c>
      <c r="M16" s="9">
        <v>4</v>
      </c>
    </row>
    <row r="17" spans="4:15" x14ac:dyDescent="0.25">
      <c r="D17" s="9" t="s">
        <v>98</v>
      </c>
      <c r="E17" s="30">
        <f>MAX(D12:I12)</f>
        <v>3.2142857142857144</v>
      </c>
      <c r="L17" s="9" t="s">
        <v>98</v>
      </c>
      <c r="M17" s="30">
        <f>MAX(L14:Q14)</f>
        <v>3.5</v>
      </c>
    </row>
    <row r="18" spans="4:15" x14ac:dyDescent="0.25">
      <c r="D18" s="9" t="s">
        <v>99</v>
      </c>
      <c r="E18" s="30">
        <f>MIN(D12:I12)</f>
        <v>1.6428571428571428</v>
      </c>
      <c r="L18" s="9" t="s">
        <v>99</v>
      </c>
      <c r="M18" s="30">
        <f>MIN(L14:Q14)</f>
        <v>1.4</v>
      </c>
    </row>
    <row r="19" spans="4:15" x14ac:dyDescent="0.25">
      <c r="D19" s="9" t="s">
        <v>106</v>
      </c>
      <c r="G19" s="75">
        <f>E17-E18</f>
        <v>1.5714285714285716</v>
      </c>
      <c r="L19" s="9" t="s">
        <v>106</v>
      </c>
      <c r="M19" s="9"/>
      <c r="O19" s="75">
        <f>M17-M18</f>
        <v>2.1</v>
      </c>
    </row>
    <row r="20" spans="4:15" x14ac:dyDescent="0.25">
      <c r="L20" s="10"/>
      <c r="M20" s="10"/>
      <c r="N20" s="10"/>
      <c r="O20" s="10"/>
    </row>
    <row r="21" spans="4:15" x14ac:dyDescent="0.25">
      <c r="L21" s="1"/>
      <c r="M21" s="1"/>
      <c r="N21" s="77"/>
      <c r="O21" s="10"/>
    </row>
    <row r="22" spans="4:15" x14ac:dyDescent="0.25">
      <c r="L22" s="52" t="s">
        <v>122</v>
      </c>
    </row>
    <row r="23" spans="4:15" ht="30" x14ac:dyDescent="0.25">
      <c r="F23" s="15" t="s">
        <v>112</v>
      </c>
      <c r="J23" s="74" t="s">
        <v>116</v>
      </c>
      <c r="L23" s="15" t="s">
        <v>112</v>
      </c>
    </row>
    <row r="25" spans="4:15" x14ac:dyDescent="0.25">
      <c r="D25" t="s">
        <v>107</v>
      </c>
      <c r="F25" s="72" t="s">
        <v>101</v>
      </c>
      <c r="G25" s="4">
        <f>SQRT((E16*(E16+1))/(6*E15))*R38</f>
        <v>1.7727784219505081</v>
      </c>
      <c r="L25" t="s">
        <v>107</v>
      </c>
      <c r="N25" s="72" t="s">
        <v>101</v>
      </c>
      <c r="O25" s="4">
        <f>SQRT((M16*(M16+1))/(6*M15))*R38</f>
        <v>2.0975797164033283</v>
      </c>
    </row>
    <row r="27" spans="4:15" x14ac:dyDescent="0.25">
      <c r="D27" t="s">
        <v>108</v>
      </c>
      <c r="F27" t="s">
        <v>114</v>
      </c>
      <c r="L27" t="s">
        <v>108</v>
      </c>
      <c r="N27" t="s">
        <v>114</v>
      </c>
    </row>
    <row r="29" spans="4:15" x14ac:dyDescent="0.25">
      <c r="D29" t="s">
        <v>109</v>
      </c>
      <c r="F29" t="s">
        <v>111</v>
      </c>
      <c r="L29" t="s">
        <v>109</v>
      </c>
      <c r="N29" t="s">
        <v>111</v>
      </c>
    </row>
    <row r="31" spans="4:15" x14ac:dyDescent="0.25">
      <c r="D31" s="16" t="s">
        <v>110</v>
      </c>
      <c r="E31" s="16"/>
      <c r="F31" s="16" t="str">
        <f>IF(G19&lt;G25,"Not Powerfull","Powerfull")</f>
        <v>Not Powerfull</v>
      </c>
      <c r="G31" s="16"/>
      <c r="L31" s="16" t="s">
        <v>110</v>
      </c>
      <c r="M31" s="16"/>
      <c r="N31" s="16" t="str">
        <f>IF(O19&lt;O25,"Not Powerfull","Powerfull")</f>
        <v>Powerfull</v>
      </c>
    </row>
    <row r="34" spans="4:20" x14ac:dyDescent="0.25">
      <c r="F34" s="15" t="s">
        <v>113</v>
      </c>
    </row>
    <row r="36" spans="4:20" x14ac:dyDescent="0.25">
      <c r="D36" t="s">
        <v>107</v>
      </c>
      <c r="F36" s="72" t="s">
        <v>101</v>
      </c>
      <c r="G36" s="4">
        <f>SQRT((E16*(E16+1))/(6*E15))*R39</f>
        <v>1.5809401964533336</v>
      </c>
      <c r="Q36" s="16" t="s">
        <v>104</v>
      </c>
    </row>
    <row r="37" spans="4:20" x14ac:dyDescent="0.25">
      <c r="Q37" s="9"/>
      <c r="R37" s="9">
        <v>4</v>
      </c>
      <c r="S37" s="9">
        <v>5</v>
      </c>
      <c r="T37" s="9">
        <v>6</v>
      </c>
    </row>
    <row r="38" spans="4:20" x14ac:dyDescent="0.25">
      <c r="D38" t="s">
        <v>108</v>
      </c>
      <c r="F38" t="s">
        <v>114</v>
      </c>
      <c r="Q38" s="9" t="s">
        <v>102</v>
      </c>
      <c r="R38" s="9">
        <v>2.569</v>
      </c>
      <c r="S38" s="9">
        <v>2.7280000000000002</v>
      </c>
      <c r="T38" s="9">
        <v>2.85</v>
      </c>
    </row>
    <row r="39" spans="4:20" x14ac:dyDescent="0.25">
      <c r="Q39" s="9" t="s">
        <v>103</v>
      </c>
      <c r="R39" s="9">
        <v>2.2909999999999999</v>
      </c>
      <c r="S39" s="9">
        <v>2.4590000000000001</v>
      </c>
      <c r="T39" s="9">
        <v>2.589</v>
      </c>
    </row>
    <row r="40" spans="4:20" x14ac:dyDescent="0.25">
      <c r="D40" t="s">
        <v>109</v>
      </c>
      <c r="F40" t="s">
        <v>111</v>
      </c>
    </row>
    <row r="41" spans="4:20" x14ac:dyDescent="0.25">
      <c r="Q41" s="16" t="s">
        <v>105</v>
      </c>
    </row>
    <row r="42" spans="4:20" x14ac:dyDescent="0.25">
      <c r="D42" s="16" t="s">
        <v>110</v>
      </c>
      <c r="E42" s="16"/>
      <c r="F42" s="16" t="str">
        <f>IF(O19&lt;G36,"Not Powerfull","Powerfull")</f>
        <v>Powerfull</v>
      </c>
      <c r="G42" s="16"/>
      <c r="Q42" s="9"/>
      <c r="R42" s="9">
        <v>4</v>
      </c>
      <c r="S42" s="9">
        <v>5</v>
      </c>
      <c r="T42" s="9">
        <v>6</v>
      </c>
    </row>
    <row r="43" spans="4:20" x14ac:dyDescent="0.25">
      <c r="Q43" s="9" t="s">
        <v>102</v>
      </c>
      <c r="R43" s="9">
        <v>2.3940000000000001</v>
      </c>
      <c r="S43" s="9">
        <v>2.4980000000000002</v>
      </c>
      <c r="T43" s="9">
        <v>2.5760000000000001</v>
      </c>
    </row>
    <row r="44" spans="4:20" x14ac:dyDescent="0.25">
      <c r="F44" t="s">
        <v>115</v>
      </c>
      <c r="Q44" s="9" t="s">
        <v>103</v>
      </c>
      <c r="R44" s="9">
        <v>2.1280000000000001</v>
      </c>
      <c r="S44" s="9">
        <v>2.2410000000000001</v>
      </c>
      <c r="T44" s="9">
        <v>2.3260000000000001</v>
      </c>
    </row>
    <row r="46" spans="4:20" x14ac:dyDescent="0.25">
      <c r="G46" s="4"/>
    </row>
    <row r="48" spans="4:20" x14ac:dyDescent="0.25">
      <c r="F48" s="15" t="s">
        <v>117</v>
      </c>
      <c r="N48" s="15" t="s">
        <v>117</v>
      </c>
    </row>
    <row r="50" spans="4:24" x14ac:dyDescent="0.25">
      <c r="D50" t="s">
        <v>107</v>
      </c>
      <c r="F50" s="72" t="s">
        <v>101</v>
      </c>
      <c r="G50" s="3">
        <f>SQRT((E16*(E16+1))/(6*E15))*(R43)</f>
        <v>1.6520169490655963</v>
      </c>
      <c r="L50" t="s">
        <v>107</v>
      </c>
      <c r="N50" s="72" t="s">
        <v>101</v>
      </c>
      <c r="O50" s="3">
        <f>SQRT((M16*(M16+1))/(6*M15))*R43</f>
        <v>1.9546928147409763</v>
      </c>
    </row>
    <row r="52" spans="4:24" x14ac:dyDescent="0.25">
      <c r="D52" t="s">
        <v>108</v>
      </c>
      <c r="F52" t="s">
        <v>114</v>
      </c>
      <c r="L52" t="s">
        <v>108</v>
      </c>
      <c r="N52" t="s">
        <v>114</v>
      </c>
    </row>
    <row r="54" spans="4:24" x14ac:dyDescent="0.25">
      <c r="D54" t="s">
        <v>109</v>
      </c>
      <c r="F54" t="s">
        <v>111</v>
      </c>
      <c r="L54" t="s">
        <v>109</v>
      </c>
      <c r="N54" t="s">
        <v>111</v>
      </c>
    </row>
    <row r="56" spans="4:24" x14ac:dyDescent="0.25">
      <c r="D56" s="16"/>
      <c r="E56" s="16"/>
      <c r="F56" s="16"/>
      <c r="G56" s="16"/>
    </row>
    <row r="57" spans="4:24" x14ac:dyDescent="0.25">
      <c r="D57" s="10"/>
      <c r="E57" s="10"/>
      <c r="F57" s="10"/>
      <c r="G57" s="10"/>
      <c r="H57" s="10"/>
      <c r="K57" s="1"/>
      <c r="L57" s="1"/>
      <c r="M57" s="1"/>
      <c r="N57" s="1"/>
    </row>
    <row r="58" spans="4:24" x14ac:dyDescent="0.25">
      <c r="D58" s="1"/>
      <c r="E58" s="79"/>
      <c r="F58" s="10"/>
      <c r="G58" s="10"/>
      <c r="H58" s="10"/>
      <c r="K58" s="76"/>
      <c r="L58" s="77"/>
      <c r="M58" s="77"/>
      <c r="N58" s="76"/>
    </row>
    <row r="59" spans="4:24" x14ac:dyDescent="0.25">
      <c r="D59" s="1"/>
      <c r="E59" s="51"/>
      <c r="F59" s="10"/>
      <c r="G59" s="10"/>
      <c r="H59" s="10"/>
      <c r="K59" s="16" t="s">
        <v>124</v>
      </c>
      <c r="S59" s="16" t="s">
        <v>121</v>
      </c>
    </row>
    <row r="60" spans="4:24" x14ac:dyDescent="0.25">
      <c r="D60" s="1"/>
      <c r="E60" s="51"/>
      <c r="F60" s="10"/>
      <c r="G60" s="10"/>
      <c r="H60" s="10"/>
    </row>
    <row r="61" spans="4:24" x14ac:dyDescent="0.25">
      <c r="D61" s="10"/>
      <c r="E61" s="10"/>
      <c r="F61" s="10"/>
      <c r="G61" s="10"/>
      <c r="H61" s="10"/>
      <c r="K61" s="85" t="s">
        <v>148</v>
      </c>
      <c r="L61" s="85" t="s">
        <v>142</v>
      </c>
      <c r="M61" s="85" t="s">
        <v>147</v>
      </c>
      <c r="N61" s="89" t="s">
        <v>146</v>
      </c>
      <c r="O61" s="114"/>
      <c r="P61" s="28"/>
      <c r="S61" s="85" t="s">
        <v>148</v>
      </c>
      <c r="T61" s="85" t="s">
        <v>142</v>
      </c>
      <c r="U61" s="85" t="s">
        <v>147</v>
      </c>
      <c r="V61" s="89" t="s">
        <v>146</v>
      </c>
      <c r="W61" s="114"/>
      <c r="X61" s="28"/>
    </row>
    <row r="62" spans="4:24" x14ac:dyDescent="0.25">
      <c r="K62" s="115">
        <f>E12</f>
        <v>2.9285714285714284</v>
      </c>
      <c r="L62" s="115">
        <f t="shared" ref="L62:N62" si="2">F12</f>
        <v>3.2142857142857144</v>
      </c>
      <c r="M62" s="115">
        <f t="shared" si="2"/>
        <v>1.6428571428571428</v>
      </c>
      <c r="N62" s="115">
        <f t="shared" si="2"/>
        <v>2.2142857142857144</v>
      </c>
      <c r="O62" s="115"/>
      <c r="P62" s="115"/>
      <c r="S62" s="115">
        <f>M14</f>
        <v>1.4</v>
      </c>
      <c r="T62" s="115">
        <f t="shared" ref="T62:W62" si="3">N14</f>
        <v>1.6</v>
      </c>
      <c r="U62" s="115">
        <f t="shared" si="3"/>
        <v>3.5</v>
      </c>
      <c r="V62" s="115">
        <f t="shared" si="3"/>
        <v>3.5</v>
      </c>
      <c r="W62" s="115">
        <f t="shared" si="3"/>
        <v>0</v>
      </c>
      <c r="X62" s="13"/>
    </row>
    <row r="63" spans="4:24" x14ac:dyDescent="0.25">
      <c r="M63" s="13" t="s">
        <v>125</v>
      </c>
      <c r="N63" t="s">
        <v>101</v>
      </c>
      <c r="U63" s="13" t="s">
        <v>125</v>
      </c>
      <c r="V63" t="s">
        <v>101</v>
      </c>
    </row>
    <row r="64" spans="4:24" x14ac:dyDescent="0.25">
      <c r="J64" t="s">
        <v>127</v>
      </c>
      <c r="K64" s="114" t="s">
        <v>155</v>
      </c>
      <c r="L64" s="114"/>
      <c r="M64" s="88">
        <f>L62-K62</f>
        <v>0.28571428571428603</v>
      </c>
      <c r="N64" s="118">
        <f>G50</f>
        <v>1.6520169490655963</v>
      </c>
      <c r="O64" s="78"/>
      <c r="P64" s="78" t="str">
        <f>IF(M64&gt;N64,"better","not")</f>
        <v>not</v>
      </c>
      <c r="S64" s="114" t="s">
        <v>155</v>
      </c>
      <c r="T64" s="114"/>
      <c r="U64" s="88">
        <f>T62-S62</f>
        <v>0.20000000000000018</v>
      </c>
      <c r="V64" s="118">
        <f>O50</f>
        <v>1.9546928147409763</v>
      </c>
      <c r="W64" s="78"/>
      <c r="X64" s="78" t="str">
        <f>IF(U64&gt;V64,"better","not")</f>
        <v>not</v>
      </c>
    </row>
    <row r="65" spans="8:24" x14ac:dyDescent="0.25">
      <c r="J65" t="s">
        <v>82</v>
      </c>
      <c r="K65" s="116" t="s">
        <v>156</v>
      </c>
      <c r="L65" s="116"/>
      <c r="M65" s="88">
        <f>M62-K62</f>
        <v>-1.2857142857142856</v>
      </c>
      <c r="N65" s="7">
        <f>N64</f>
        <v>1.6520169490655963</v>
      </c>
      <c r="O65" s="6"/>
      <c r="P65" s="6" t="str">
        <f t="shared" ref="P65:P66" si="4">IF(M65&gt;N65,"better","not")</f>
        <v>not</v>
      </c>
      <c r="S65" s="116" t="s">
        <v>156</v>
      </c>
      <c r="T65" s="114"/>
      <c r="U65" s="88">
        <f>U62-S62</f>
        <v>2.1</v>
      </c>
      <c r="V65" s="118">
        <f>V64</f>
        <v>1.9546928147409763</v>
      </c>
      <c r="W65" s="78"/>
      <c r="X65" s="78" t="str">
        <f t="shared" ref="X65:X66" si="5">IF(U65&gt;V65,"better","not")</f>
        <v>better</v>
      </c>
    </row>
    <row r="66" spans="8:24" x14ac:dyDescent="0.25">
      <c r="K66" s="114" t="s">
        <v>157</v>
      </c>
      <c r="L66" s="81"/>
      <c r="M66" s="88">
        <f>N62-K62</f>
        <v>-0.71428571428571397</v>
      </c>
      <c r="N66" s="118">
        <f t="shared" ref="N66" si="6">N65</f>
        <v>1.6520169490655963</v>
      </c>
      <c r="O66" s="78"/>
      <c r="P66" s="78" t="str">
        <f t="shared" si="4"/>
        <v>not</v>
      </c>
      <c r="S66" s="114" t="s">
        <v>157</v>
      </c>
      <c r="T66" s="81"/>
      <c r="U66" s="88">
        <f>V62-S62</f>
        <v>2.1</v>
      </c>
      <c r="V66" s="118">
        <f t="shared" ref="V66" si="7">V65</f>
        <v>1.9546928147409763</v>
      </c>
      <c r="W66" s="78"/>
      <c r="X66" s="78" t="str">
        <f t="shared" si="5"/>
        <v>better</v>
      </c>
    </row>
    <row r="67" spans="8:24" x14ac:dyDescent="0.25">
      <c r="K67" s="114"/>
      <c r="L67" s="114"/>
      <c r="M67" s="88"/>
      <c r="N67" s="118"/>
      <c r="O67" s="78"/>
      <c r="P67" s="78"/>
      <c r="S67" s="114"/>
      <c r="T67" s="116"/>
      <c r="U67" s="88"/>
      <c r="V67" s="118"/>
      <c r="W67" s="78"/>
      <c r="X67" s="78"/>
    </row>
    <row r="68" spans="8:24" x14ac:dyDescent="0.25">
      <c r="K68" s="116"/>
      <c r="L68" s="116"/>
      <c r="M68" s="8"/>
      <c r="N68" s="7"/>
      <c r="O68" s="6"/>
      <c r="P68" s="6"/>
      <c r="S68" s="116"/>
      <c r="T68" s="116"/>
      <c r="U68" s="4"/>
      <c r="V68" s="3"/>
    </row>
    <row r="69" spans="8:24" x14ac:dyDescent="0.25">
      <c r="K69" s="114"/>
      <c r="L69" s="81"/>
      <c r="M69" s="88"/>
      <c r="N69" s="118"/>
      <c r="O69" s="78"/>
      <c r="P69" s="78"/>
      <c r="S69" s="114"/>
      <c r="T69" s="117"/>
      <c r="U69" s="4"/>
      <c r="V69" s="3"/>
    </row>
    <row r="70" spans="8:24" x14ac:dyDescent="0.25">
      <c r="H70" s="3"/>
      <c r="K70" s="114"/>
      <c r="L70" s="114"/>
      <c r="M70" s="88"/>
      <c r="N70" s="118"/>
      <c r="O70" s="78"/>
      <c r="P70" s="78"/>
      <c r="S70" s="114"/>
      <c r="T70" s="116"/>
      <c r="U70" s="8"/>
      <c r="V70" s="7"/>
      <c r="W70" s="6"/>
      <c r="X70" s="6"/>
    </row>
    <row r="71" spans="8:24" x14ac:dyDescent="0.25">
      <c r="H71" s="3"/>
      <c r="K71" s="114"/>
      <c r="L71" s="114"/>
      <c r="M71" s="88"/>
      <c r="N71" s="118"/>
      <c r="O71" s="78"/>
      <c r="P71" s="78"/>
      <c r="S71" s="114"/>
      <c r="T71" s="114"/>
      <c r="U71" s="4"/>
      <c r="V71" s="3"/>
    </row>
    <row r="72" spans="8:24" x14ac:dyDescent="0.25">
      <c r="H72" s="3"/>
      <c r="K72" s="114"/>
      <c r="L72" s="81"/>
      <c r="M72" s="88"/>
      <c r="N72" s="118"/>
      <c r="O72" s="78"/>
      <c r="P72" s="78"/>
      <c r="S72" s="114"/>
      <c r="T72" s="117"/>
      <c r="U72" s="8"/>
      <c r="V72" s="7"/>
      <c r="W72" s="6"/>
      <c r="X72" s="6"/>
    </row>
    <row r="73" spans="8:24" x14ac:dyDescent="0.25">
      <c r="H73" s="3"/>
      <c r="K73" s="81"/>
      <c r="L73" s="114"/>
      <c r="M73" s="88"/>
      <c r="N73" s="118"/>
      <c r="O73" s="78"/>
      <c r="P73" s="78"/>
      <c r="S73" s="81"/>
      <c r="T73" s="114"/>
      <c r="U73" s="4"/>
      <c r="V73" s="3"/>
    </row>
    <row r="74" spans="8:24" x14ac:dyDescent="0.25">
      <c r="H74" s="3"/>
      <c r="K74" s="81"/>
      <c r="L74" s="114"/>
      <c r="M74" s="88"/>
      <c r="N74" s="118"/>
      <c r="O74" s="78"/>
      <c r="P74" s="78"/>
      <c r="S74" s="81"/>
      <c r="T74" s="114"/>
      <c r="U74" s="4"/>
      <c r="V74" s="3"/>
    </row>
    <row r="75" spans="8:24" x14ac:dyDescent="0.25">
      <c r="H75" s="3"/>
      <c r="K75" s="81"/>
      <c r="L75" s="114"/>
      <c r="M75" s="88"/>
      <c r="N75" s="118"/>
      <c r="O75" s="78"/>
      <c r="P75" s="78"/>
      <c r="S75" s="81"/>
      <c r="T75" s="116"/>
      <c r="U75" s="8"/>
      <c r="V75" s="7"/>
      <c r="W75" s="6"/>
      <c r="X75" s="6"/>
    </row>
    <row r="76" spans="8:24" x14ac:dyDescent="0.25">
      <c r="H76" s="3"/>
    </row>
    <row r="77" spans="8:24" x14ac:dyDescent="0.25">
      <c r="H77" s="20"/>
      <c r="I77" s="20"/>
      <c r="M77" t="s">
        <v>7</v>
      </c>
      <c r="N77" s="3">
        <f>SQRT((E16*(E16+1))/(6*E15))</f>
        <v>0.69006555934235425</v>
      </c>
      <c r="S77" t="s">
        <v>7</v>
      </c>
      <c r="T77" s="3">
        <f>SQRT((M16*(M16+1))/(6*M15))</f>
        <v>0.81649658092772603</v>
      </c>
    </row>
    <row r="78" spans="8:24" x14ac:dyDescent="0.25">
      <c r="H78" s="2"/>
      <c r="J78" s="3"/>
      <c r="O78" t="s">
        <v>11</v>
      </c>
      <c r="P78" t="s">
        <v>3</v>
      </c>
      <c r="Q78" t="s">
        <v>10</v>
      </c>
      <c r="U78" t="s">
        <v>11</v>
      </c>
      <c r="V78" t="s">
        <v>3</v>
      </c>
      <c r="W78" t="s">
        <v>10</v>
      </c>
    </row>
    <row r="79" spans="8:24" x14ac:dyDescent="0.25">
      <c r="H79" s="2"/>
      <c r="J79" s="3"/>
      <c r="L79">
        <v>1</v>
      </c>
      <c r="M79" s="13" t="s">
        <v>31</v>
      </c>
      <c r="N79">
        <f>M64</f>
        <v>0.28571428571428603</v>
      </c>
      <c r="O79" s="3">
        <f>N79/N$77</f>
        <v>0.41403933560541295</v>
      </c>
      <c r="P79" s="3">
        <f>(_xlfn.NORM.S.DIST(-1*O79,TRUE))*2</f>
        <v>0.67884529942431793</v>
      </c>
      <c r="Q79" s="3">
        <f>0.05/($E$16-L79)</f>
        <v>1.6666666666666666E-2</v>
      </c>
      <c r="S79" s="17" t="s">
        <v>31</v>
      </c>
      <c r="T79" s="6">
        <f>U64</f>
        <v>0.20000000000000018</v>
      </c>
      <c r="U79" s="7">
        <f>T79/T$77</f>
        <v>0.24494897427831802</v>
      </c>
      <c r="V79" s="6">
        <f>(_xlfn.NORM.S.DIST(-1*U79,TRUE))*2</f>
        <v>0.80649594050733986</v>
      </c>
      <c r="W79" s="3">
        <f>0.05/(L79)</f>
        <v>0.05</v>
      </c>
    </row>
    <row r="80" spans="8:24" x14ac:dyDescent="0.25">
      <c r="H80" s="2"/>
      <c r="L80">
        <v>2</v>
      </c>
      <c r="M80" s="17" t="s">
        <v>82</v>
      </c>
      <c r="N80" s="6">
        <f>M65</f>
        <v>-1.2857142857142856</v>
      </c>
      <c r="O80" s="7">
        <f t="shared" ref="O80:O83" si="8">N80/N$77</f>
        <v>-1.8631770102243561</v>
      </c>
      <c r="P80" s="7">
        <f t="shared" ref="P80:P83" si="9">(_xlfn.NORM.S.DIST(-1*O80,TRUE))*2</f>
        <v>1.9375626337445275</v>
      </c>
      <c r="Q80" s="3">
        <f t="shared" ref="Q80:Q83" si="10">0.05/($E$16-L80)</f>
        <v>2.5000000000000001E-2</v>
      </c>
      <c r="S80" s="13" t="s">
        <v>82</v>
      </c>
      <c r="T80">
        <f>U65</f>
        <v>2.1</v>
      </c>
      <c r="U80" s="3">
        <f t="shared" ref="U80:U83" si="11">T80/T$77</f>
        <v>2.5719642299223371</v>
      </c>
      <c r="V80">
        <f t="shared" ref="V80:V83" si="12">(_xlfn.NORM.S.DIST(-1*U80,TRUE))*2</f>
        <v>1.0112333921333462E-2</v>
      </c>
      <c r="W80" s="3">
        <f t="shared" ref="W80:W83" si="13">0.05/(L80)</f>
        <v>2.5000000000000001E-2</v>
      </c>
    </row>
    <row r="81" spans="8:23" x14ac:dyDescent="0.25">
      <c r="H81" s="13"/>
      <c r="I81" s="13"/>
      <c r="L81">
        <v>3</v>
      </c>
      <c r="M81" s="13" t="s">
        <v>123</v>
      </c>
      <c r="N81">
        <f>M66</f>
        <v>-0.71428571428571397</v>
      </c>
      <c r="O81" s="3">
        <f t="shared" si="8"/>
        <v>-1.0350983390135309</v>
      </c>
      <c r="P81" s="3">
        <f t="shared" si="9"/>
        <v>1.6993770118030931</v>
      </c>
      <c r="Q81" s="3">
        <f t="shared" si="10"/>
        <v>0.05</v>
      </c>
      <c r="S81" s="13" t="s">
        <v>123</v>
      </c>
      <c r="T81">
        <f>U66</f>
        <v>2.1</v>
      </c>
      <c r="U81" s="3">
        <f t="shared" si="11"/>
        <v>2.5719642299223371</v>
      </c>
      <c r="V81">
        <f t="shared" si="12"/>
        <v>1.0112333921333462E-2</v>
      </c>
      <c r="W81" s="3">
        <f t="shared" si="13"/>
        <v>1.6666666666666666E-2</v>
      </c>
    </row>
    <row r="82" spans="8:23" x14ac:dyDescent="0.25">
      <c r="H82" s="2"/>
      <c r="L82">
        <v>4</v>
      </c>
      <c r="M82" s="13" t="s">
        <v>29</v>
      </c>
      <c r="N82" s="3">
        <f>M67</f>
        <v>0</v>
      </c>
      <c r="O82" s="3">
        <f t="shared" si="8"/>
        <v>0</v>
      </c>
      <c r="P82" s="3">
        <f t="shared" si="9"/>
        <v>1</v>
      </c>
      <c r="Q82" s="3" t="e">
        <f t="shared" si="10"/>
        <v>#DIV/0!</v>
      </c>
      <c r="S82" s="17" t="s">
        <v>29</v>
      </c>
      <c r="T82" s="6">
        <f>U67</f>
        <v>0</v>
      </c>
      <c r="U82" s="7">
        <f t="shared" si="11"/>
        <v>0</v>
      </c>
      <c r="V82" s="6">
        <f t="shared" si="12"/>
        <v>1</v>
      </c>
      <c r="W82" s="3">
        <f t="shared" si="13"/>
        <v>1.2500000000000001E-2</v>
      </c>
    </row>
    <row r="83" spans="8:23" x14ac:dyDescent="0.25">
      <c r="H83" s="2"/>
      <c r="L83">
        <v>5</v>
      </c>
      <c r="M83" s="13" t="s">
        <v>126</v>
      </c>
      <c r="N83" s="3">
        <f>M68</f>
        <v>0</v>
      </c>
      <c r="O83" s="3">
        <f t="shared" si="8"/>
        <v>0</v>
      </c>
      <c r="P83" s="3">
        <f t="shared" si="9"/>
        <v>1</v>
      </c>
      <c r="Q83" s="3">
        <f t="shared" si="10"/>
        <v>-0.05</v>
      </c>
      <c r="S83" s="13" t="s">
        <v>126</v>
      </c>
      <c r="T83">
        <f>U68</f>
        <v>0</v>
      </c>
      <c r="U83" s="3">
        <f t="shared" si="11"/>
        <v>0</v>
      </c>
      <c r="V83">
        <f t="shared" si="12"/>
        <v>1</v>
      </c>
      <c r="W83" s="3">
        <f t="shared" si="13"/>
        <v>0.01</v>
      </c>
    </row>
    <row r="84" spans="8:23" x14ac:dyDescent="0.25">
      <c r="H84" s="2"/>
    </row>
  </sheetData>
  <mergeCells count="2">
    <mergeCell ref="D2:I2"/>
    <mergeCell ref="L2:Q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HDWM-Family</vt:lpstr>
      <vt:lpstr>HDWM_Family_PostHoc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2016-09-05T15:15:15Z</dcterms:created>
  <dcterms:modified xsi:type="dcterms:W3CDTF">2016-12-20T15:45:04Z</dcterms:modified>
</cp:coreProperties>
</file>