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30" yWindow="585" windowWidth="20640" windowHeight="10425" tabRatio="754"/>
  </bookViews>
  <sheets>
    <sheet name="Demsar" sheetId="3" r:id="rId1"/>
  </sheets>
  <definedNames>
    <definedName name="GG">#REF!</definedName>
    <definedName name="k">#REF!</definedName>
    <definedName name="n">#REF!</definedName>
    <definedName name="rbar">#REF!</definedName>
  </definedNames>
  <calcPr calcId="145621"/>
</workbook>
</file>

<file path=xl/calcChain.xml><?xml version="1.0" encoding="utf-8"?>
<calcChain xmlns="http://schemas.openxmlformats.org/spreadsheetml/2006/main">
  <c r="M23" i="3" l="1"/>
  <c r="M25" i="3" s="1"/>
  <c r="R93" i="3" l="1"/>
  <c r="M93" i="3" l="1"/>
  <c r="Q61" i="3"/>
  <c r="M95" i="3"/>
  <c r="M94" i="3"/>
  <c r="H81" i="3"/>
  <c r="H80" i="3"/>
  <c r="H79" i="3"/>
  <c r="Q57" i="3"/>
  <c r="P57" i="3"/>
  <c r="Q42" i="3"/>
  <c r="M98" i="3" l="1"/>
  <c r="M99" i="3"/>
  <c r="M97" i="3"/>
  <c r="M24" i="3" l="1"/>
  <c r="M27" i="3" l="1"/>
  <c r="I79" i="3"/>
  <c r="K79" i="3" s="1"/>
  <c r="M28" i="3"/>
  <c r="J71" i="3"/>
  <c r="N93" i="3"/>
  <c r="I81" i="3"/>
  <c r="K81" i="3" s="1"/>
  <c r="J57" i="3"/>
  <c r="I63" i="3" s="1"/>
  <c r="K91" i="3"/>
  <c r="I80" i="3"/>
  <c r="K80" i="3" s="1"/>
  <c r="N94" i="3"/>
  <c r="J46" i="3"/>
  <c r="I52" i="3" s="1"/>
  <c r="N99" i="3"/>
  <c r="N95" i="3"/>
  <c r="N97" i="3"/>
  <c r="N98" i="3"/>
  <c r="G18" i="3" l="1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G30" i="3"/>
  <c r="H30" i="3"/>
  <c r="I30" i="3"/>
  <c r="J30" i="3"/>
  <c r="H17" i="3"/>
  <c r="I17" i="3"/>
  <c r="J17" i="3"/>
  <c r="G17" i="3"/>
  <c r="I32" i="3" l="1"/>
  <c r="I33" i="3" s="1"/>
  <c r="G32" i="3"/>
  <c r="H32" i="3"/>
  <c r="J32" i="3"/>
  <c r="J33" i="3" s="1"/>
  <c r="K95" i="3" l="1"/>
  <c r="P95" i="3" s="1"/>
  <c r="K93" i="3"/>
  <c r="P93" i="3" s="1"/>
  <c r="H33" i="3"/>
  <c r="K99" i="3"/>
  <c r="L99" i="3" s="1"/>
  <c r="G33" i="3"/>
  <c r="K97" i="3"/>
  <c r="K94" i="3"/>
  <c r="K98" i="3"/>
  <c r="L98" i="3" s="1"/>
  <c r="L93" i="3" l="1"/>
  <c r="L95" i="3"/>
  <c r="L94" i="3"/>
  <c r="P94" i="3"/>
  <c r="M22" i="3"/>
  <c r="N2" i="3"/>
  <c r="N5" i="3" s="1"/>
  <c r="N6" i="3" s="1"/>
  <c r="L97" i="3"/>
  <c r="M26" i="3" l="1"/>
  <c r="M34" i="3" s="1"/>
  <c r="M33" i="3"/>
</calcChain>
</file>

<file path=xl/sharedStrings.xml><?xml version="1.0" encoding="utf-8"?>
<sst xmlns="http://schemas.openxmlformats.org/spreadsheetml/2006/main" count="99" uniqueCount="67">
  <si>
    <t>adult</t>
  </si>
  <si>
    <t>(sample)</t>
  </si>
  <si>
    <t>breast</t>
  </si>
  <si>
    <t>cancer</t>
  </si>
  <si>
    <t>wisconsin</t>
  </si>
  <si>
    <t>cmc</t>
  </si>
  <si>
    <t>ionosphere</t>
  </si>
  <si>
    <t>iris</t>
  </si>
  <si>
    <t>liver</t>
  </si>
  <si>
    <t>disorders</t>
  </si>
  <si>
    <t>lung</t>
  </si>
  <si>
    <t>lymphography</t>
  </si>
  <si>
    <t>mushroom</t>
  </si>
  <si>
    <t>primary</t>
  </si>
  <si>
    <t>tumor</t>
  </si>
  <si>
    <t>rheum</t>
  </si>
  <si>
    <t>voting</t>
  </si>
  <si>
    <t>wine</t>
  </si>
  <si>
    <t>R</t>
  </si>
  <si>
    <t>R2</t>
  </si>
  <si>
    <t>m</t>
  </si>
  <si>
    <t>p</t>
  </si>
  <si>
    <t>N</t>
  </si>
  <si>
    <t>K</t>
  </si>
  <si>
    <t>X2F</t>
  </si>
  <si>
    <t>sum R2</t>
  </si>
  <si>
    <t>FF</t>
  </si>
  <si>
    <t>With four algorithms and 14 data sets, FF is distributed according to the F distribution with</t>
  </si>
  <si>
    <t>4−1=3 and (4−1)×(14−1)=39 degrees of freedom. The critical value of F(3,39) for a=0.05</t>
  </si>
  <si>
    <t>is 2.85, so we reject the null-hypothesis.</t>
  </si>
  <si>
    <t>Distributed according to the F-distribution with k−1 and (k−1)(N−1) degrees of freedom</t>
  </si>
  <si>
    <t>DF1</t>
  </si>
  <si>
    <t>DF2</t>
  </si>
  <si>
    <t xml:space="preserve">SE = </t>
  </si>
  <si>
    <t>p-value</t>
  </si>
  <si>
    <t>C4.5+m+cf</t>
  </si>
  <si>
    <t>C4.5+m</t>
  </si>
  <si>
    <t>C4.5+cf</t>
  </si>
  <si>
    <t>C4.5</t>
  </si>
  <si>
    <t>c4.5</t>
  </si>
  <si>
    <t>cf</t>
  </si>
  <si>
    <t>m +cf</t>
  </si>
  <si>
    <t>Holm</t>
  </si>
  <si>
    <t>z</t>
  </si>
  <si>
    <t>Holland</t>
  </si>
  <si>
    <t>CD</t>
  </si>
  <si>
    <t>q.05</t>
  </si>
  <si>
    <t>q.10</t>
  </si>
  <si>
    <t>Nemenyi</t>
  </si>
  <si>
    <t>Bonferroni</t>
  </si>
  <si>
    <t>Difference between best and worst</t>
  </si>
  <si>
    <t>Step 1</t>
  </si>
  <si>
    <t>STEP 2</t>
  </si>
  <si>
    <t>Difference =</t>
  </si>
  <si>
    <t>Conclusion</t>
  </si>
  <si>
    <t>Results</t>
  </si>
  <si>
    <t>Since the difference between highest and lowest is less than CD</t>
  </si>
  <si>
    <t>Nemenyi test (0.05)</t>
  </si>
  <si>
    <t>Nemenyi test (0.10)</t>
  </si>
  <si>
    <t>Check the differece between highest  and lowest and compare with CD</t>
  </si>
  <si>
    <t>the performance of pure C4.5 is significantly worse than that of C4.5+m and C4.5+m+cf.</t>
  </si>
  <si>
    <t>C4.5 - C4.5+m+cf</t>
  </si>
  <si>
    <t>&gt; CD</t>
  </si>
  <si>
    <t xml:space="preserve">
</t>
  </si>
  <si>
    <t>Bonferroni test (0.05)</t>
  </si>
  <si>
    <t>C4.5 - C4.5+cf</t>
  </si>
  <si>
    <t>C4.5 -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</si>
</sst>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363010</xdr:colOff>
      <xdr:row>9</xdr:row>
      <xdr:rowOff>51859</xdr:rowOff>
    </xdr:from>
    <xdr:to>
      <xdr:col>13</xdr:col>
      <xdr:colOff>856193</xdr:colOff>
      <xdr:row>13</xdr:row>
      <xdr:rowOff>117777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010" y="1766359"/>
          <a:ext cx="3191933" cy="827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66675</xdr:colOff>
      <xdr:row>16</xdr:row>
      <xdr:rowOff>0</xdr:rowOff>
    </xdr:from>
    <xdr:to>
      <xdr:col>13</xdr:col>
      <xdr:colOff>226483</xdr:colOff>
      <xdr:row>19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1325" y="3048000"/>
          <a:ext cx="20097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1253067</xdr:colOff>
      <xdr:row>38</xdr:row>
      <xdr:rowOff>66675</xdr:rowOff>
    </xdr:from>
    <xdr:to>
      <xdr:col>10</xdr:col>
      <xdr:colOff>714375</xdr:colOff>
      <xdr:row>42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6067" y="7316258"/>
          <a:ext cx="22447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378884</xdr:colOff>
      <xdr:row>46</xdr:row>
      <xdr:rowOff>72405</xdr:rowOff>
    </xdr:from>
    <xdr:to>
      <xdr:col>28</xdr:col>
      <xdr:colOff>165100</xdr:colOff>
      <xdr:row>57</xdr:row>
      <xdr:rowOff>49741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6051" y="9036488"/>
          <a:ext cx="5310716" cy="2072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99"/>
  <sheetViews>
    <sheetView tabSelected="1" topLeftCell="C57" zoomScale="90" zoomScaleNormal="90" workbookViewId="0">
      <selection activeCell="I69" sqref="I69"/>
    </sheetView>
  </sheetViews>
  <sheetFormatPr defaultRowHeight="15" x14ac:dyDescent="0.25"/>
  <cols>
    <col min="7" max="7" width="18.85546875" bestFit="1" customWidth="1"/>
    <col min="8" max="8" width="6" bestFit="1" customWidth="1"/>
    <col min="9" max="9" width="6.85546875" customWidth="1"/>
    <col min="10" max="10" width="10" bestFit="1" customWidth="1"/>
    <col min="11" max="11" width="12.7109375" bestFit="1" customWidth="1"/>
    <col min="12" max="12" width="10.7109375" bestFit="1" customWidth="1"/>
    <col min="13" max="13" width="17" bestFit="1" customWidth="1"/>
    <col min="14" max="14" width="15.5703125" bestFit="1" customWidth="1"/>
    <col min="15" max="16" width="13.85546875" bestFit="1" customWidth="1"/>
    <col min="17" max="17" width="13.28515625" bestFit="1" customWidth="1"/>
  </cols>
  <sheetData>
    <row r="1" spans="3:14" x14ac:dyDescent="0.25">
      <c r="G1" s="12" t="s">
        <v>39</v>
      </c>
      <c r="H1" t="s">
        <v>20</v>
      </c>
      <c r="I1" t="s">
        <v>40</v>
      </c>
      <c r="J1" t="s">
        <v>41</v>
      </c>
    </row>
    <row r="2" spans="3:14" x14ac:dyDescent="0.25">
      <c r="C2">
        <v>1</v>
      </c>
      <c r="D2" t="s">
        <v>0</v>
      </c>
      <c r="E2" t="s">
        <v>1</v>
      </c>
      <c r="G2">
        <v>0.76300000000000001</v>
      </c>
      <c r="H2">
        <v>0.76800000000000002</v>
      </c>
      <c r="I2">
        <v>0.77100000000000002</v>
      </c>
      <c r="J2">
        <v>0.79800000000000004</v>
      </c>
      <c r="M2" t="s">
        <v>25</v>
      </c>
      <c r="N2" s="1">
        <f>SUM(G33:J33)</f>
        <v>26.104591836734695</v>
      </c>
    </row>
    <row r="3" spans="3:14" x14ac:dyDescent="0.25">
      <c r="C3">
        <v>2</v>
      </c>
      <c r="D3" t="s">
        <v>2</v>
      </c>
      <c r="E3" t="s">
        <v>3</v>
      </c>
      <c r="G3">
        <v>0.59899999999999998</v>
      </c>
      <c r="H3">
        <v>0.59099999999999997</v>
      </c>
      <c r="I3">
        <v>0.59</v>
      </c>
      <c r="J3">
        <v>0.56899999999999995</v>
      </c>
      <c r="M3" t="s">
        <v>22</v>
      </c>
      <c r="N3">
        <v>14</v>
      </c>
    </row>
    <row r="4" spans="3:14" x14ac:dyDescent="0.25">
      <c r="C4">
        <v>3</v>
      </c>
      <c r="D4" t="s">
        <v>2</v>
      </c>
      <c r="E4" t="s">
        <v>3</v>
      </c>
      <c r="F4" t="s">
        <v>4</v>
      </c>
      <c r="G4">
        <v>0.95399999999999996</v>
      </c>
      <c r="H4">
        <v>0.97099999999999997</v>
      </c>
      <c r="I4">
        <v>0.96799999999999997</v>
      </c>
      <c r="J4">
        <v>0.96699999999999997</v>
      </c>
      <c r="M4" t="s">
        <v>23</v>
      </c>
      <c r="N4">
        <v>4</v>
      </c>
    </row>
    <row r="5" spans="3:14" x14ac:dyDescent="0.25">
      <c r="C5">
        <v>4</v>
      </c>
      <c r="D5" t="s">
        <v>5</v>
      </c>
      <c r="G5">
        <v>0.628</v>
      </c>
      <c r="H5">
        <v>0.66100000000000003</v>
      </c>
      <c r="I5">
        <v>0.65400000000000003</v>
      </c>
      <c r="J5">
        <v>0.65700000000000003</v>
      </c>
      <c r="M5" s="5" t="s">
        <v>24</v>
      </c>
      <c r="N5" s="6">
        <f>((12*N3)/(N4*(N4+1))*(N2-((N4*(N4+1)^2)/4)))</f>
        <v>9.2785714285714374</v>
      </c>
    </row>
    <row r="6" spans="3:14" x14ac:dyDescent="0.25">
      <c r="C6">
        <v>5</v>
      </c>
      <c r="D6" t="s">
        <v>6</v>
      </c>
      <c r="G6">
        <v>0.88200000000000001</v>
      </c>
      <c r="H6">
        <v>0.88800000000000001</v>
      </c>
      <c r="I6">
        <v>0.88600000000000001</v>
      </c>
      <c r="J6">
        <v>0.89800000000000002</v>
      </c>
      <c r="M6" s="5" t="s">
        <v>26</v>
      </c>
      <c r="N6" s="7">
        <f>((N3-1)*N5)/(N3*(N4-1)-N5)</f>
        <v>3.686313032089068</v>
      </c>
    </row>
    <row r="7" spans="3:14" x14ac:dyDescent="0.25">
      <c r="C7">
        <v>6</v>
      </c>
      <c r="D7" t="s">
        <v>7</v>
      </c>
      <c r="G7">
        <v>0.93600000000000005</v>
      </c>
      <c r="H7">
        <v>0.93100000000000005</v>
      </c>
      <c r="I7">
        <v>0.91600000000000004</v>
      </c>
      <c r="J7">
        <v>0.93100000000000005</v>
      </c>
    </row>
    <row r="8" spans="3:14" x14ac:dyDescent="0.25">
      <c r="C8">
        <v>7</v>
      </c>
      <c r="D8" t="s">
        <v>8</v>
      </c>
      <c r="E8" t="s">
        <v>9</v>
      </c>
      <c r="G8">
        <v>0.66100000000000003</v>
      </c>
      <c r="H8">
        <v>0.66800000000000004</v>
      </c>
      <c r="I8">
        <v>0.60899999999999999</v>
      </c>
      <c r="J8">
        <v>0.68500000000000005</v>
      </c>
    </row>
    <row r="9" spans="3:14" x14ac:dyDescent="0.25">
      <c r="C9">
        <v>8</v>
      </c>
      <c r="D9" t="s">
        <v>10</v>
      </c>
      <c r="E9" t="s">
        <v>3</v>
      </c>
      <c r="G9">
        <v>0.58299999999999996</v>
      </c>
      <c r="H9">
        <v>0.58299999999999996</v>
      </c>
      <c r="I9">
        <v>0.56299999999999994</v>
      </c>
      <c r="J9">
        <v>0.625</v>
      </c>
    </row>
    <row r="10" spans="3:14" x14ac:dyDescent="0.25">
      <c r="C10">
        <v>9</v>
      </c>
      <c r="D10" t="s">
        <v>11</v>
      </c>
      <c r="G10">
        <v>0.77500000000000002</v>
      </c>
      <c r="H10">
        <v>0.83799999999999997</v>
      </c>
      <c r="I10">
        <v>0.86599999999999999</v>
      </c>
      <c r="J10">
        <v>0.875</v>
      </c>
    </row>
    <row r="11" spans="3:14" x14ac:dyDescent="0.25">
      <c r="C11">
        <v>10</v>
      </c>
      <c r="D11" t="s">
        <v>12</v>
      </c>
      <c r="G11">
        <v>1</v>
      </c>
      <c r="H11">
        <v>1</v>
      </c>
      <c r="I11">
        <v>1</v>
      </c>
      <c r="J11">
        <v>1</v>
      </c>
    </row>
    <row r="12" spans="3:14" x14ac:dyDescent="0.25">
      <c r="C12">
        <v>11</v>
      </c>
      <c r="D12" t="s">
        <v>13</v>
      </c>
      <c r="E12" t="s">
        <v>14</v>
      </c>
      <c r="G12">
        <v>0.94</v>
      </c>
      <c r="H12">
        <v>0.96199999999999997</v>
      </c>
      <c r="I12">
        <v>0.96499999999999997</v>
      </c>
      <c r="J12">
        <v>0.96199999999999997</v>
      </c>
    </row>
    <row r="13" spans="3:14" x14ac:dyDescent="0.25">
      <c r="C13">
        <v>12</v>
      </c>
      <c r="D13" t="s">
        <v>15</v>
      </c>
      <c r="G13">
        <v>0.61899999999999999</v>
      </c>
      <c r="H13">
        <v>0.66600000000000004</v>
      </c>
      <c r="I13">
        <v>0.61399999999999999</v>
      </c>
      <c r="J13">
        <v>0.66900000000000004</v>
      </c>
    </row>
    <row r="14" spans="3:14" x14ac:dyDescent="0.25">
      <c r="C14">
        <v>13</v>
      </c>
      <c r="D14" t="s">
        <v>16</v>
      </c>
      <c r="G14">
        <v>0.97199999999999998</v>
      </c>
      <c r="H14">
        <v>0.98099999999999998</v>
      </c>
      <c r="I14">
        <v>0.97499999999999998</v>
      </c>
      <c r="J14">
        <v>0.97499999999999998</v>
      </c>
    </row>
    <row r="15" spans="3:14" x14ac:dyDescent="0.25">
      <c r="C15">
        <v>14</v>
      </c>
      <c r="D15" t="s">
        <v>17</v>
      </c>
      <c r="G15">
        <v>0.95699999999999996</v>
      </c>
      <c r="H15">
        <v>0.97799999999999998</v>
      </c>
      <c r="I15">
        <v>0.94599999999999995</v>
      </c>
      <c r="J15">
        <v>0.97</v>
      </c>
    </row>
    <row r="17" spans="6:13" x14ac:dyDescent="0.25">
      <c r="G17">
        <f t="shared" ref="G17:J28" si="0">_xlfn.RANK.AVG(G2,$G2:$J2,0)</f>
        <v>4</v>
      </c>
      <c r="H17">
        <f t="shared" si="0"/>
        <v>3</v>
      </c>
      <c r="I17">
        <f t="shared" si="0"/>
        <v>2</v>
      </c>
      <c r="J17">
        <f t="shared" si="0"/>
        <v>1</v>
      </c>
    </row>
    <row r="18" spans="6:13" x14ac:dyDescent="0.25">
      <c r="G18">
        <f t="shared" si="0"/>
        <v>1</v>
      </c>
      <c r="H18">
        <f t="shared" si="0"/>
        <v>2</v>
      </c>
      <c r="I18">
        <f t="shared" si="0"/>
        <v>3</v>
      </c>
      <c r="J18">
        <f t="shared" si="0"/>
        <v>4</v>
      </c>
    </row>
    <row r="19" spans="6:13" x14ac:dyDescent="0.25">
      <c r="G19">
        <f t="shared" si="0"/>
        <v>4</v>
      </c>
      <c r="H19">
        <f t="shared" si="0"/>
        <v>1</v>
      </c>
      <c r="I19">
        <f t="shared" si="0"/>
        <v>2</v>
      </c>
      <c r="J19">
        <f t="shared" si="0"/>
        <v>3</v>
      </c>
    </row>
    <row r="20" spans="6:13" x14ac:dyDescent="0.25">
      <c r="G20">
        <f t="shared" si="0"/>
        <v>4</v>
      </c>
      <c r="H20">
        <f t="shared" si="0"/>
        <v>1</v>
      </c>
      <c r="I20">
        <f t="shared" si="0"/>
        <v>3</v>
      </c>
      <c r="J20">
        <f t="shared" si="0"/>
        <v>2</v>
      </c>
    </row>
    <row r="21" spans="6:13" x14ac:dyDescent="0.25">
      <c r="G21">
        <f t="shared" si="0"/>
        <v>4</v>
      </c>
      <c r="H21">
        <f t="shared" si="0"/>
        <v>2</v>
      </c>
      <c r="I21">
        <f t="shared" si="0"/>
        <v>3</v>
      </c>
      <c r="J21">
        <f t="shared" si="0"/>
        <v>1</v>
      </c>
    </row>
    <row r="22" spans="6:13" x14ac:dyDescent="0.25">
      <c r="G22">
        <f t="shared" si="0"/>
        <v>1</v>
      </c>
      <c r="H22">
        <f t="shared" si="0"/>
        <v>2.5</v>
      </c>
      <c r="I22">
        <f t="shared" si="0"/>
        <v>4</v>
      </c>
      <c r="J22">
        <f t="shared" si="0"/>
        <v>2.5</v>
      </c>
      <c r="L22" t="s">
        <v>25</v>
      </c>
      <c r="M22" s="1">
        <f>SUM(G33:J33)</f>
        <v>26.104591836734695</v>
      </c>
    </row>
    <row r="23" spans="6:13" x14ac:dyDescent="0.25">
      <c r="G23">
        <f t="shared" si="0"/>
        <v>3</v>
      </c>
      <c r="H23">
        <f t="shared" si="0"/>
        <v>2</v>
      </c>
      <c r="I23">
        <f t="shared" si="0"/>
        <v>4</v>
      </c>
      <c r="J23">
        <f t="shared" si="0"/>
        <v>1</v>
      </c>
      <c r="L23" t="s">
        <v>22</v>
      </c>
      <c r="M23">
        <f>COUNT(G2:G15)</f>
        <v>14</v>
      </c>
    </row>
    <row r="24" spans="6:13" x14ac:dyDescent="0.25">
      <c r="G24">
        <f t="shared" si="0"/>
        <v>2.5</v>
      </c>
      <c r="H24">
        <f t="shared" si="0"/>
        <v>2.5</v>
      </c>
      <c r="I24">
        <f t="shared" si="0"/>
        <v>4</v>
      </c>
      <c r="J24">
        <f t="shared" si="0"/>
        <v>1</v>
      </c>
      <c r="L24" t="s">
        <v>23</v>
      </c>
      <c r="M24">
        <f>COUNT(G2:J2)</f>
        <v>4</v>
      </c>
    </row>
    <row r="25" spans="6:13" x14ac:dyDescent="0.25">
      <c r="G25">
        <f t="shared" si="0"/>
        <v>4</v>
      </c>
      <c r="H25">
        <f t="shared" si="0"/>
        <v>3</v>
      </c>
      <c r="I25">
        <f t="shared" si="0"/>
        <v>2</v>
      </c>
      <c r="J25">
        <f t="shared" si="0"/>
        <v>1</v>
      </c>
      <c r="L25" s="5" t="s">
        <v>24</v>
      </c>
      <c r="M25" s="6">
        <f>((12*M23)/(M24*(M24+1))*(M22-((M24*(M24+1)^2)/4)))</f>
        <v>9.2785714285714374</v>
      </c>
    </row>
    <row r="26" spans="6:13" x14ac:dyDescent="0.25">
      <c r="G26">
        <f t="shared" si="0"/>
        <v>2.5</v>
      </c>
      <c r="H26">
        <f t="shared" si="0"/>
        <v>2.5</v>
      </c>
      <c r="I26">
        <f t="shared" si="0"/>
        <v>2.5</v>
      </c>
      <c r="J26">
        <f t="shared" si="0"/>
        <v>2.5</v>
      </c>
      <c r="L26" s="5" t="s">
        <v>26</v>
      </c>
      <c r="M26" s="7">
        <f>((M23-1)*M25)/(M23*(M24-1)-M25)</f>
        <v>3.686313032089068</v>
      </c>
    </row>
    <row r="27" spans="6:13" x14ac:dyDescent="0.25">
      <c r="G27">
        <f t="shared" si="0"/>
        <v>4</v>
      </c>
      <c r="H27">
        <f t="shared" si="0"/>
        <v>2.5</v>
      </c>
      <c r="I27">
        <f t="shared" si="0"/>
        <v>1</v>
      </c>
      <c r="J27">
        <f t="shared" si="0"/>
        <v>2.5</v>
      </c>
      <c r="L27" t="s">
        <v>31</v>
      </c>
      <c r="M27" s="4">
        <f>M24-1</f>
        <v>3</v>
      </c>
    </row>
    <row r="28" spans="6:13" x14ac:dyDescent="0.25">
      <c r="G28">
        <f t="shared" si="0"/>
        <v>3</v>
      </c>
      <c r="H28">
        <f t="shared" si="0"/>
        <v>2</v>
      </c>
      <c r="I28">
        <f t="shared" si="0"/>
        <v>4</v>
      </c>
      <c r="J28">
        <f t="shared" si="0"/>
        <v>1</v>
      </c>
      <c r="L28" t="s">
        <v>32</v>
      </c>
      <c r="M28">
        <f>(M24-1)*(M23-1)</f>
        <v>39</v>
      </c>
    </row>
    <row r="29" spans="6:13" x14ac:dyDescent="0.25">
      <c r="G29">
        <f>_xlfn.RANK.AVG(G14,$G14:$J14,0)</f>
        <v>4</v>
      </c>
      <c r="H29">
        <f>_xlfn.RANK.AVG(H14,$G14:$J14,0)</f>
        <v>1</v>
      </c>
      <c r="I29">
        <v>2</v>
      </c>
      <c r="J29">
        <v>3</v>
      </c>
      <c r="L29" t="s">
        <v>27</v>
      </c>
    </row>
    <row r="30" spans="6:13" x14ac:dyDescent="0.25">
      <c r="G30">
        <f>_xlfn.RANK.AVG(G15,$G15:$J15,0)</f>
        <v>3</v>
      </c>
      <c r="H30">
        <f>_xlfn.RANK.AVG(H15,$G15:$J15,0)</f>
        <v>1</v>
      </c>
      <c r="I30">
        <f>_xlfn.RANK.AVG(I15,$G15:$J15,0)</f>
        <v>4</v>
      </c>
      <c r="J30">
        <f>_xlfn.RANK.AVG(J15,$G15:$J15,0)</f>
        <v>2</v>
      </c>
      <c r="L30" t="s">
        <v>28</v>
      </c>
    </row>
    <row r="31" spans="6:13" ht="15.75" customHeight="1" x14ac:dyDescent="0.25">
      <c r="L31" t="s">
        <v>29</v>
      </c>
    </row>
    <row r="32" spans="6:13" x14ac:dyDescent="0.25">
      <c r="F32" t="s">
        <v>18</v>
      </c>
      <c r="G32" s="2">
        <f>AVERAGE(G17:G30)</f>
        <v>3.1428571428571428</v>
      </c>
      <c r="H32" s="2">
        <f>AVERAGE(H17:H30)</f>
        <v>2</v>
      </c>
      <c r="I32" s="2">
        <f>AVERAGE(I17:I30)</f>
        <v>2.8928571428571428</v>
      </c>
      <c r="J32" s="2">
        <f>AVERAGE(J17:J30)</f>
        <v>1.9642857142857142</v>
      </c>
    </row>
    <row r="33" spans="6:18" x14ac:dyDescent="0.25">
      <c r="F33" t="s">
        <v>19</v>
      </c>
      <c r="G33" s="2">
        <f>G32^2</f>
        <v>9.8775510204081627</v>
      </c>
      <c r="H33" s="2">
        <f>H32^2</f>
        <v>4</v>
      </c>
      <c r="I33" s="2">
        <f>I32^2</f>
        <v>8.3686224489795915</v>
      </c>
      <c r="J33" s="2">
        <f>J32^2</f>
        <v>3.8584183673469385</v>
      </c>
      <c r="L33" t="s">
        <v>34</v>
      </c>
      <c r="M33">
        <f>_xlfn.CHISQ.DIST.RT(M25,3)</f>
        <v>2.5807496707063157E-2</v>
      </c>
    </row>
    <row r="34" spans="6:18" x14ac:dyDescent="0.25">
      <c r="L34" s="5" t="s">
        <v>21</v>
      </c>
      <c r="M34">
        <f>_xlfn.F.DIST.RT(M26,3,39)</f>
        <v>1.9823006192249051E-2</v>
      </c>
    </row>
    <row r="36" spans="6:18" x14ac:dyDescent="0.25">
      <c r="L36" t="s">
        <v>30</v>
      </c>
    </row>
    <row r="39" spans="6:18" x14ac:dyDescent="0.25">
      <c r="O39" s="8" t="s">
        <v>50</v>
      </c>
      <c r="P39" s="8"/>
      <c r="Q39" s="8"/>
      <c r="R39" s="8"/>
    </row>
    <row r="40" spans="6:18" x14ac:dyDescent="0.25">
      <c r="O40" s="17">
        <v>3.1428571428571428</v>
      </c>
      <c r="P40" s="15">
        <v>2</v>
      </c>
      <c r="Q40" s="15">
        <v>2.8929999999999998</v>
      </c>
      <c r="R40" s="17">
        <v>1.964</v>
      </c>
    </row>
    <row r="42" spans="6:18" x14ac:dyDescent="0.25">
      <c r="O42" s="14" t="s">
        <v>53</v>
      </c>
      <c r="P42" s="14"/>
      <c r="Q42" s="15">
        <f>N79-Q79</f>
        <v>1.1788571428571428</v>
      </c>
      <c r="R42" s="8"/>
    </row>
    <row r="44" spans="6:18" ht="30" x14ac:dyDescent="0.25">
      <c r="I44" s="10" t="s">
        <v>57</v>
      </c>
      <c r="M44" s="18" t="s">
        <v>63</v>
      </c>
      <c r="O44" s="11" t="s">
        <v>48</v>
      </c>
    </row>
    <row r="45" spans="6:18" x14ac:dyDescent="0.25">
      <c r="O45" s="8"/>
      <c r="P45" s="8">
        <v>4</v>
      </c>
      <c r="Q45" s="8">
        <v>5</v>
      </c>
    </row>
    <row r="46" spans="6:18" x14ac:dyDescent="0.25">
      <c r="G46" t="s">
        <v>51</v>
      </c>
      <c r="I46" s="16" t="s">
        <v>45</v>
      </c>
      <c r="J46" s="3">
        <f>SQRT((M24*(M24+1))/(6*M23))*P46</f>
        <v>1.2535436437023908</v>
      </c>
      <c r="O46" s="8" t="s">
        <v>46</v>
      </c>
      <c r="P46" s="8">
        <v>2.569</v>
      </c>
      <c r="Q46" s="8">
        <v>2.7280000000000002</v>
      </c>
    </row>
    <row r="47" spans="6:18" x14ac:dyDescent="0.25">
      <c r="O47" s="8" t="s">
        <v>47</v>
      </c>
      <c r="P47" s="8">
        <v>2.2909999999999999</v>
      </c>
      <c r="Q47" s="8">
        <v>2.4590000000000001</v>
      </c>
    </row>
    <row r="48" spans="6:18" x14ac:dyDescent="0.25">
      <c r="G48" t="s">
        <v>52</v>
      </c>
      <c r="I48" t="s">
        <v>59</v>
      </c>
    </row>
    <row r="49" spans="7:17" x14ac:dyDescent="0.25">
      <c r="O49" s="11" t="s">
        <v>49</v>
      </c>
    </row>
    <row r="50" spans="7:17" x14ac:dyDescent="0.25">
      <c r="G50" t="s">
        <v>54</v>
      </c>
      <c r="I50" t="s">
        <v>56</v>
      </c>
      <c r="O50" s="8"/>
      <c r="P50" s="8">
        <v>4</v>
      </c>
      <c r="Q50" s="8">
        <v>5</v>
      </c>
    </row>
    <row r="51" spans="7:17" x14ac:dyDescent="0.25">
      <c r="O51" s="8" t="s">
        <v>46</v>
      </c>
      <c r="P51" s="8">
        <v>2.3940000000000001</v>
      </c>
      <c r="Q51" s="8">
        <v>2.4980000000000002</v>
      </c>
    </row>
    <row r="52" spans="7:17" x14ac:dyDescent="0.25">
      <c r="G52" s="11" t="s">
        <v>55</v>
      </c>
      <c r="H52" s="11"/>
      <c r="I52" s="11" t="str">
        <f>IF(Q42&lt;J46,"Not Powerfull","Powerfull")</f>
        <v>Not Powerfull</v>
      </c>
      <c r="J52" s="11"/>
      <c r="O52" s="8" t="s">
        <v>47</v>
      </c>
      <c r="P52" s="8">
        <v>2.1280000000000001</v>
      </c>
      <c r="Q52" s="8">
        <v>2.2410000000000001</v>
      </c>
    </row>
    <row r="55" spans="7:17" x14ac:dyDescent="0.25">
      <c r="I55" s="11" t="s">
        <v>58</v>
      </c>
    </row>
    <row r="57" spans="7:17" x14ac:dyDescent="0.25">
      <c r="G57" t="s">
        <v>51</v>
      </c>
      <c r="I57" s="16" t="s">
        <v>45</v>
      </c>
      <c r="J57" s="3">
        <f>SQRT((M24*(M24+1))/(6*M23))*P47</f>
        <v>1.1178935335625448</v>
      </c>
      <c r="P57">
        <f>N79-O79</f>
        <v>1.1428571428571428</v>
      </c>
      <c r="Q57">
        <f>N79-Q79</f>
        <v>1.1788571428571428</v>
      </c>
    </row>
    <row r="59" spans="7:17" x14ac:dyDescent="0.25">
      <c r="G59" t="s">
        <v>52</v>
      </c>
      <c r="I59" t="s">
        <v>59</v>
      </c>
    </row>
    <row r="61" spans="7:17" x14ac:dyDescent="0.25">
      <c r="G61" t="s">
        <v>54</v>
      </c>
      <c r="I61" t="s">
        <v>56</v>
      </c>
      <c r="Q61">
        <f>P46/3</f>
        <v>0.85633333333333328</v>
      </c>
    </row>
    <row r="63" spans="7:17" x14ac:dyDescent="0.25">
      <c r="G63" s="11" t="s">
        <v>55</v>
      </c>
      <c r="H63" s="11"/>
      <c r="I63" s="11" t="str">
        <f>IF(Q42&lt;J57,"Not Powerfull","Powerfull")</f>
        <v>Powerfull</v>
      </c>
      <c r="J63" s="11"/>
    </row>
    <row r="65" spans="7:17" x14ac:dyDescent="0.25">
      <c r="I65" t="s">
        <v>60</v>
      </c>
    </row>
    <row r="67" spans="7:17" x14ac:dyDescent="0.25">
      <c r="J67" s="3"/>
    </row>
    <row r="69" spans="7:17" x14ac:dyDescent="0.25">
      <c r="I69" s="10" t="s">
        <v>64</v>
      </c>
    </row>
    <row r="71" spans="7:17" x14ac:dyDescent="0.25">
      <c r="G71" t="s">
        <v>51</v>
      </c>
      <c r="I71" s="16" t="s">
        <v>45</v>
      </c>
      <c r="J71" s="2">
        <f>SQRT((M24*(M24+1))/(6*M23))*(P51)</f>
        <v>1.1681523873193944</v>
      </c>
    </row>
    <row r="73" spans="7:17" x14ac:dyDescent="0.25">
      <c r="G73" t="s">
        <v>52</v>
      </c>
      <c r="I73" t="s">
        <v>59</v>
      </c>
    </row>
    <row r="75" spans="7:17" x14ac:dyDescent="0.25">
      <c r="G75" t="s">
        <v>54</v>
      </c>
      <c r="I75" t="s">
        <v>56</v>
      </c>
    </row>
    <row r="77" spans="7:17" x14ac:dyDescent="0.25">
      <c r="G77" s="11"/>
      <c r="H77" s="11"/>
      <c r="I77" s="11"/>
      <c r="J77" s="11"/>
    </row>
    <row r="78" spans="7:17" x14ac:dyDescent="0.25">
      <c r="I78" t="s">
        <v>62</v>
      </c>
      <c r="N78" s="14" t="s">
        <v>38</v>
      </c>
      <c r="O78" s="14" t="s">
        <v>20</v>
      </c>
      <c r="P78" s="14" t="s">
        <v>40</v>
      </c>
      <c r="Q78" s="14" t="s">
        <v>35</v>
      </c>
    </row>
    <row r="79" spans="7:17" x14ac:dyDescent="0.25">
      <c r="G79" s="19" t="s">
        <v>61</v>
      </c>
      <c r="H79" s="6">
        <f>N79-Q79</f>
        <v>1.1788571428571428</v>
      </c>
      <c r="I79" s="5">
        <f>SQRT((M24*(M24+1))/(6*M23))*P51</f>
        <v>1.1681523873193944</v>
      </c>
      <c r="J79" s="5"/>
      <c r="K79" s="5" t="str">
        <f>IF(H79&gt;I79,"better","not")</f>
        <v>better</v>
      </c>
      <c r="N79" s="17">
        <v>3.1428571428571428</v>
      </c>
      <c r="O79" s="15">
        <v>2</v>
      </c>
      <c r="P79" s="15">
        <v>2.8929999999999998</v>
      </c>
      <c r="Q79" s="17">
        <v>1.964</v>
      </c>
    </row>
    <row r="80" spans="7:17" x14ac:dyDescent="0.25">
      <c r="G80" s="14" t="s">
        <v>65</v>
      </c>
      <c r="H80" s="3">
        <f>N79-P79</f>
        <v>0.249857142857143</v>
      </c>
      <c r="I80">
        <f>SQRT((M24*(M24+1))/(6*M23))*P51</f>
        <v>1.1681523873193944</v>
      </c>
      <c r="K80" t="str">
        <f t="shared" ref="K80:K81" si="1">IF(H80&gt;I80,"better","not")</f>
        <v>not</v>
      </c>
    </row>
    <row r="81" spans="7:18" x14ac:dyDescent="0.25">
      <c r="G81" s="14" t="s">
        <v>66</v>
      </c>
      <c r="H81" s="3">
        <f>N79-O79</f>
        <v>1.1428571428571428</v>
      </c>
      <c r="I81">
        <f>SQRT((M24*(M24+1))/(6*M23))*P51</f>
        <v>1.1681523873193944</v>
      </c>
      <c r="K81" t="str">
        <f t="shared" si="1"/>
        <v>not</v>
      </c>
    </row>
    <row r="91" spans="7:18" x14ac:dyDescent="0.25">
      <c r="J91" t="s">
        <v>33</v>
      </c>
      <c r="K91" s="2">
        <f>SQRT((M24*(M24+1))/(6*M23))</f>
        <v>0.4879500364742666</v>
      </c>
    </row>
    <row r="92" spans="7:18" x14ac:dyDescent="0.25">
      <c r="K92" s="13" t="s">
        <v>43</v>
      </c>
      <c r="L92" s="13" t="s">
        <v>21</v>
      </c>
      <c r="M92" t="s">
        <v>42</v>
      </c>
      <c r="N92" t="s">
        <v>44</v>
      </c>
    </row>
    <row r="93" spans="7:18" x14ac:dyDescent="0.25">
      <c r="I93">
        <v>1</v>
      </c>
      <c r="J93" t="s">
        <v>35</v>
      </c>
      <c r="K93" s="2">
        <f>(G32-J32)/K91</f>
        <v>2.4153526805476195</v>
      </c>
      <c r="L93" s="2">
        <f>(_xlfn.NORM.S.DIST(-1*K93,TRUE))*2</f>
        <v>1.5719980210024589E-2</v>
      </c>
      <c r="M93" s="2">
        <f>0.05/(4-I93)</f>
        <v>1.6666666666666666E-2</v>
      </c>
      <c r="N93">
        <f>1-POWER(1-0.05,1/($M$24-I93))</f>
        <v>1.6952427508441503E-2</v>
      </c>
      <c r="P93">
        <f>_xlfn.CHISQ.DIST.RT(K93,4)</f>
        <v>0.65985457600619024</v>
      </c>
      <c r="R93">
        <f>P51/1</f>
        <v>2.3940000000000001</v>
      </c>
    </row>
    <row r="94" spans="7:18" x14ac:dyDescent="0.25">
      <c r="I94">
        <v>2</v>
      </c>
      <c r="J94" t="s">
        <v>36</v>
      </c>
      <c r="K94" s="1">
        <f>(G32-H32)/K91</f>
        <v>2.3421601750764793</v>
      </c>
      <c r="L94" s="2">
        <f>(_xlfn.NORM.S.DIST(-1*K94,TRUE))*2</f>
        <v>1.9172484755223099E-2</v>
      </c>
      <c r="M94">
        <f>0.05/(4-I94)</f>
        <v>2.5000000000000001E-2</v>
      </c>
      <c r="N94">
        <f>1-POWER(1-0.05,1/($M$24-I94))</f>
        <v>2.5320565519103666E-2</v>
      </c>
      <c r="P94">
        <f t="shared" ref="P94:P95" si="2">_xlfn.CHISQ.DIST.RT(K94,4)</f>
        <v>0.67310408192149174</v>
      </c>
    </row>
    <row r="95" spans="7:18" x14ac:dyDescent="0.25">
      <c r="I95">
        <v>3</v>
      </c>
      <c r="J95" t="s">
        <v>37</v>
      </c>
      <c r="K95" s="1">
        <f>(G32-I32)/K91</f>
        <v>0.51234753829797985</v>
      </c>
      <c r="L95" s="2">
        <f>(_xlfn.NORM.S.DIST(-1*K95,TRUE))*2</f>
        <v>0.60840780023299834</v>
      </c>
      <c r="M95">
        <f>0.05/(4-I95)</f>
        <v>0.05</v>
      </c>
      <c r="N95">
        <f t="shared" ref="N95:N99" si="3">1-POWER(1-0.05,1/($M$24-I95))</f>
        <v>5.0000000000000044E-2</v>
      </c>
      <c r="P95">
        <f t="shared" si="2"/>
        <v>0.97228786647873211</v>
      </c>
    </row>
    <row r="96" spans="7:18" x14ac:dyDescent="0.25">
      <c r="K96" s="9" t="s">
        <v>43</v>
      </c>
      <c r="L96" s="9" t="s">
        <v>21</v>
      </c>
    </row>
    <row r="97" spans="9:14" x14ac:dyDescent="0.25">
      <c r="I97">
        <v>1</v>
      </c>
      <c r="J97" t="s">
        <v>38</v>
      </c>
      <c r="K97" s="1">
        <f>(G32-J32)/K91</f>
        <v>2.4153526805476195</v>
      </c>
      <c r="L97">
        <f>(_xlfn.NORM.S.DIST(-1*K97,TRUE))*2</f>
        <v>1.5719980210024589E-2</v>
      </c>
      <c r="M97">
        <f>0.05/(4-I97)</f>
        <v>1.6666666666666666E-2</v>
      </c>
      <c r="N97">
        <f t="shared" si="3"/>
        <v>1.6952427508441503E-2</v>
      </c>
    </row>
    <row r="98" spans="9:14" x14ac:dyDescent="0.25">
      <c r="I98">
        <v>2</v>
      </c>
      <c r="J98" t="s">
        <v>37</v>
      </c>
      <c r="K98" s="1">
        <f>(I32-J32)/K91</f>
        <v>1.9030051422496397</v>
      </c>
      <c r="L98">
        <f>(_xlfn.NORM.S.DIST(-1*K98,TRUE))*2</f>
        <v>5.7039874249055558E-2</v>
      </c>
      <c r="M98">
        <f>0.05/(4-I98)</f>
        <v>2.5000000000000001E-2</v>
      </c>
      <c r="N98">
        <f t="shared" si="3"/>
        <v>2.5320565519103666E-2</v>
      </c>
    </row>
    <row r="99" spans="9:14" x14ac:dyDescent="0.25">
      <c r="I99">
        <v>3</v>
      </c>
      <c r="J99" t="s">
        <v>36</v>
      </c>
      <c r="K99" s="1">
        <f>(H32-J32)/K91</f>
        <v>7.3192505471140187E-2</v>
      </c>
      <c r="L99">
        <f>(_xlfn.NORM.S.DIST(-1*K99,TRUE))*2</f>
        <v>0.94165293016103579</v>
      </c>
      <c r="M99">
        <f>0.05/(4-I99)</f>
        <v>0.05</v>
      </c>
      <c r="N99">
        <f t="shared" si="3"/>
        <v>5.0000000000000044E-2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Demsar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2016-09-05T15:15:15Z</dcterms:created>
  <dcterms:modified xsi:type="dcterms:W3CDTF">2016-12-20T15:45:32Z</dcterms:modified>
</cp:coreProperties>
</file>