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\Desktop\"/>
    </mc:Choice>
  </mc:AlternateContent>
  <bookViews>
    <workbookView xWindow="0" yWindow="0" windowWidth="28800" windowHeight="12300" tabRatio="813" activeTab="2"/>
  </bookViews>
  <sheets>
    <sheet name="Result Sheet" sheetId="23" r:id="rId1"/>
    <sheet name="Rubrics " sheetId="25" r:id="rId2"/>
    <sheet name="Activity Sheet " sheetId="21" r:id="rId3"/>
  </sheets>
  <definedNames>
    <definedName name="_xlnm.Print_Area" localSheetId="2">'Activity Sheet '!$A$1:$Z$71</definedName>
    <definedName name="_xlnm.Print_Area" localSheetId="0">'Result Sheet'!$A$1:$J$54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25" l="1"/>
  <c r="Q22" i="21"/>
  <c r="T22" i="21" s="1"/>
  <c r="Q26" i="21"/>
  <c r="T26" i="21" s="1"/>
  <c r="Q30" i="21"/>
  <c r="T30" i="21" s="1"/>
  <c r="Q34" i="21"/>
  <c r="T34" i="21" s="1"/>
  <c r="O13" i="21"/>
  <c r="R13" i="21" s="1"/>
  <c r="U13" i="21" s="1"/>
  <c r="O15" i="21"/>
  <c r="R15" i="21" s="1"/>
  <c r="U15" i="21" s="1"/>
  <c r="O17" i="21"/>
  <c r="R17" i="21" s="1"/>
  <c r="U17" i="21" s="1"/>
  <c r="O19" i="21"/>
  <c r="R19" i="21" s="1"/>
  <c r="U19" i="21" s="1"/>
  <c r="O21" i="21"/>
  <c r="R21" i="21" s="1"/>
  <c r="U21" i="21" s="1"/>
  <c r="O23" i="21"/>
  <c r="R23" i="21" s="1"/>
  <c r="U23" i="21" s="1"/>
  <c r="O25" i="21"/>
  <c r="R25" i="21" s="1"/>
  <c r="U25" i="21" s="1"/>
  <c r="O27" i="21"/>
  <c r="R27" i="21" s="1"/>
  <c r="U27" i="21" s="1"/>
  <c r="O29" i="21"/>
  <c r="R29" i="21" s="1"/>
  <c r="U29" i="21" s="1"/>
  <c r="O31" i="21"/>
  <c r="R31" i="21" s="1"/>
  <c r="U31" i="21" s="1"/>
  <c r="O33" i="21"/>
  <c r="R33" i="21" s="1"/>
  <c r="U33" i="21" s="1"/>
  <c r="O35" i="21"/>
  <c r="R35" i="21" s="1"/>
  <c r="U35" i="21" s="1"/>
  <c r="O37" i="21"/>
  <c r="R37" i="21" s="1"/>
  <c r="U37" i="21" s="1"/>
  <c r="M18" i="21"/>
  <c r="Q18" i="21" s="1"/>
  <c r="T18" i="21" s="1"/>
  <c r="M20" i="21"/>
  <c r="Q20" i="21" s="1"/>
  <c r="T20" i="21" s="1"/>
  <c r="M22" i="21"/>
  <c r="M24" i="21"/>
  <c r="Q24" i="21" s="1"/>
  <c r="T24" i="21" s="1"/>
  <c r="M26" i="21"/>
  <c r="M28" i="21"/>
  <c r="Q28" i="21" s="1"/>
  <c r="T28" i="21" s="1"/>
  <c r="M30" i="21"/>
  <c r="M32" i="21"/>
  <c r="Q32" i="21" s="1"/>
  <c r="T32" i="21" s="1"/>
  <c r="M34" i="21"/>
  <c r="M36" i="21"/>
  <c r="Q36" i="21" s="1"/>
  <c r="T36" i="21" s="1"/>
  <c r="M11" i="21"/>
  <c r="L13" i="21"/>
  <c r="P13" i="21" s="1"/>
  <c r="S13" i="21" s="1"/>
  <c r="L15" i="21"/>
  <c r="P15" i="21" s="1"/>
  <c r="S15" i="21" s="1"/>
  <c r="L17" i="21"/>
  <c r="P17" i="21" s="1"/>
  <c r="S17" i="21" s="1"/>
  <c r="L19" i="21"/>
  <c r="P19" i="21" s="1"/>
  <c r="S19" i="21" s="1"/>
  <c r="L21" i="21"/>
  <c r="P21" i="21" s="1"/>
  <c r="S21" i="21" s="1"/>
  <c r="L23" i="21"/>
  <c r="P23" i="21" s="1"/>
  <c r="S23" i="21" s="1"/>
  <c r="L25" i="21"/>
  <c r="P25" i="21" s="1"/>
  <c r="S25" i="21" s="1"/>
  <c r="L27" i="21"/>
  <c r="P27" i="21" s="1"/>
  <c r="S27" i="21" s="1"/>
  <c r="L29" i="21"/>
  <c r="P29" i="21" s="1"/>
  <c r="S29" i="21" s="1"/>
  <c r="L31" i="21"/>
  <c r="P31" i="21" s="1"/>
  <c r="S31" i="21" s="1"/>
  <c r="L33" i="21"/>
  <c r="P33" i="21" s="1"/>
  <c r="S33" i="21" s="1"/>
  <c r="L35" i="21"/>
  <c r="P35" i="21" s="1"/>
  <c r="S35" i="21" s="1"/>
  <c r="L37" i="21"/>
  <c r="P37" i="21" s="1"/>
  <c r="S37" i="21" s="1"/>
  <c r="O7" i="21"/>
  <c r="F8" i="21"/>
  <c r="E8" i="21"/>
  <c r="M7" i="21"/>
  <c r="L7" i="21"/>
  <c r="H12" i="21"/>
  <c r="M12" i="21" s="1"/>
  <c r="Q12" i="21" s="1"/>
  <c r="T12" i="21" s="1"/>
  <c r="H13" i="21"/>
  <c r="M13" i="21" s="1"/>
  <c r="Q13" i="21" s="1"/>
  <c r="T13" i="21" s="1"/>
  <c r="H14" i="21"/>
  <c r="H15" i="21"/>
  <c r="H16" i="21"/>
  <c r="M16" i="21" s="1"/>
  <c r="Q16" i="21" s="1"/>
  <c r="T16" i="21" s="1"/>
  <c r="H17" i="21"/>
  <c r="M17" i="21" s="1"/>
  <c r="Q17" i="21" s="1"/>
  <c r="T17" i="21" s="1"/>
  <c r="H18" i="21"/>
  <c r="H19" i="21"/>
  <c r="M19" i="21" s="1"/>
  <c r="Q19" i="21" s="1"/>
  <c r="T19" i="21" s="1"/>
  <c r="H20" i="21"/>
  <c r="H21" i="21"/>
  <c r="M21" i="21" s="1"/>
  <c r="Q21" i="21" s="1"/>
  <c r="T21" i="21" s="1"/>
  <c r="H22" i="21"/>
  <c r="H23" i="21"/>
  <c r="M23" i="21" s="1"/>
  <c r="Q23" i="21" s="1"/>
  <c r="T23" i="21" s="1"/>
  <c r="H24" i="21"/>
  <c r="H25" i="21"/>
  <c r="M25" i="21" s="1"/>
  <c r="Q25" i="21" s="1"/>
  <c r="T25" i="21" s="1"/>
  <c r="H26" i="21"/>
  <c r="H27" i="21"/>
  <c r="M27" i="21" s="1"/>
  <c r="Q27" i="21" s="1"/>
  <c r="T27" i="21" s="1"/>
  <c r="H28" i="21"/>
  <c r="H29" i="21"/>
  <c r="M29" i="21" s="1"/>
  <c r="Q29" i="21" s="1"/>
  <c r="T29" i="21" s="1"/>
  <c r="H30" i="21"/>
  <c r="H31" i="21"/>
  <c r="M31" i="21" s="1"/>
  <c r="Q31" i="21" s="1"/>
  <c r="T31" i="21" s="1"/>
  <c r="H32" i="21"/>
  <c r="H33" i="21"/>
  <c r="M33" i="21" s="1"/>
  <c r="Q33" i="21" s="1"/>
  <c r="T33" i="21" s="1"/>
  <c r="H34" i="21"/>
  <c r="H35" i="21"/>
  <c r="M35" i="21" s="1"/>
  <c r="Q35" i="21" s="1"/>
  <c r="T35" i="21" s="1"/>
  <c r="H36" i="21"/>
  <c r="H37" i="21"/>
  <c r="M37" i="21" s="1"/>
  <c r="Q37" i="21" s="1"/>
  <c r="T37" i="21" s="1"/>
  <c r="H11" i="21"/>
  <c r="G12" i="21"/>
  <c r="L12" i="21" s="1"/>
  <c r="P12" i="21" s="1"/>
  <c r="S12" i="21" s="1"/>
  <c r="G13" i="21"/>
  <c r="G14" i="21"/>
  <c r="L14" i="21" s="1"/>
  <c r="P14" i="21" s="1"/>
  <c r="S14" i="21" s="1"/>
  <c r="G15" i="21"/>
  <c r="G16" i="21"/>
  <c r="L16" i="21" s="1"/>
  <c r="P16" i="21" s="1"/>
  <c r="S16" i="21" s="1"/>
  <c r="G17" i="21"/>
  <c r="G18" i="21"/>
  <c r="L18" i="21" s="1"/>
  <c r="P18" i="21" s="1"/>
  <c r="S18" i="21" s="1"/>
  <c r="G19" i="21"/>
  <c r="G20" i="21"/>
  <c r="L20" i="21" s="1"/>
  <c r="P20" i="21" s="1"/>
  <c r="S20" i="21" s="1"/>
  <c r="G21" i="21"/>
  <c r="G22" i="21"/>
  <c r="L22" i="21" s="1"/>
  <c r="P22" i="21" s="1"/>
  <c r="S22" i="21" s="1"/>
  <c r="G23" i="21"/>
  <c r="G24" i="21"/>
  <c r="L24" i="21" s="1"/>
  <c r="P24" i="21" s="1"/>
  <c r="S24" i="21" s="1"/>
  <c r="G25" i="21"/>
  <c r="G26" i="21"/>
  <c r="L26" i="21" s="1"/>
  <c r="P26" i="21" s="1"/>
  <c r="S26" i="21" s="1"/>
  <c r="G27" i="21"/>
  <c r="G28" i="21"/>
  <c r="L28" i="21" s="1"/>
  <c r="P28" i="21" s="1"/>
  <c r="S28" i="21" s="1"/>
  <c r="G29" i="21"/>
  <c r="G30" i="21"/>
  <c r="L30" i="21" s="1"/>
  <c r="P30" i="21" s="1"/>
  <c r="S30" i="21" s="1"/>
  <c r="G31" i="21"/>
  <c r="G32" i="21"/>
  <c r="L32" i="21" s="1"/>
  <c r="P32" i="21" s="1"/>
  <c r="S32" i="21" s="1"/>
  <c r="G33" i="21"/>
  <c r="G34" i="21"/>
  <c r="L34" i="21" s="1"/>
  <c r="P34" i="21" s="1"/>
  <c r="S34" i="21" s="1"/>
  <c r="G35" i="21"/>
  <c r="G36" i="21"/>
  <c r="L36" i="21" s="1"/>
  <c r="P36" i="21" s="1"/>
  <c r="S36" i="21" s="1"/>
  <c r="G37" i="21"/>
  <c r="G11" i="21"/>
  <c r="L11" i="21" s="1"/>
  <c r="P11" i="21" s="1"/>
  <c r="S11" i="21" s="1"/>
  <c r="F12" i="21"/>
  <c r="F13" i="21"/>
  <c r="F14" i="21"/>
  <c r="M14" i="21" s="1"/>
  <c r="Q14" i="21" s="1"/>
  <c r="T14" i="21" s="1"/>
  <c r="F15" i="21"/>
  <c r="M15" i="21" s="1"/>
  <c r="Q15" i="21" s="1"/>
  <c r="T15" i="21" s="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11" i="21"/>
  <c r="E12" i="21"/>
  <c r="O12" i="21" s="1"/>
  <c r="R12" i="21" s="1"/>
  <c r="U12" i="21" s="1"/>
  <c r="E13" i="21"/>
  <c r="E14" i="21"/>
  <c r="O14" i="21" s="1"/>
  <c r="R14" i="21" s="1"/>
  <c r="U14" i="21" s="1"/>
  <c r="E15" i="21"/>
  <c r="E16" i="21"/>
  <c r="O16" i="21" s="1"/>
  <c r="R16" i="21" s="1"/>
  <c r="U16" i="21" s="1"/>
  <c r="E17" i="21"/>
  <c r="E18" i="21"/>
  <c r="O18" i="21" s="1"/>
  <c r="R18" i="21" s="1"/>
  <c r="U18" i="21" s="1"/>
  <c r="E19" i="21"/>
  <c r="E20" i="21"/>
  <c r="O20" i="21" s="1"/>
  <c r="R20" i="21" s="1"/>
  <c r="U20" i="21" s="1"/>
  <c r="E21" i="21"/>
  <c r="E22" i="21"/>
  <c r="O22" i="21" s="1"/>
  <c r="R22" i="21" s="1"/>
  <c r="U22" i="21" s="1"/>
  <c r="E23" i="21"/>
  <c r="E24" i="21"/>
  <c r="O24" i="21" s="1"/>
  <c r="R24" i="21" s="1"/>
  <c r="U24" i="21" s="1"/>
  <c r="E25" i="21"/>
  <c r="E26" i="21"/>
  <c r="O26" i="21" s="1"/>
  <c r="R26" i="21" s="1"/>
  <c r="U26" i="21" s="1"/>
  <c r="E27" i="21"/>
  <c r="E28" i="21"/>
  <c r="O28" i="21" s="1"/>
  <c r="R28" i="21" s="1"/>
  <c r="U28" i="21" s="1"/>
  <c r="E29" i="21"/>
  <c r="E30" i="21"/>
  <c r="O30" i="21" s="1"/>
  <c r="R30" i="21" s="1"/>
  <c r="U30" i="21" s="1"/>
  <c r="E31" i="21"/>
  <c r="E32" i="21"/>
  <c r="O32" i="21" s="1"/>
  <c r="R32" i="21" s="1"/>
  <c r="U32" i="21" s="1"/>
  <c r="E33" i="21"/>
  <c r="E34" i="21"/>
  <c r="O34" i="21" s="1"/>
  <c r="R34" i="21" s="1"/>
  <c r="U34" i="21" s="1"/>
  <c r="E35" i="21"/>
  <c r="E36" i="21"/>
  <c r="O36" i="21" s="1"/>
  <c r="R36" i="21" s="1"/>
  <c r="U36" i="21" s="1"/>
  <c r="E37" i="21"/>
  <c r="E11" i="21"/>
  <c r="O11" i="21" s="1"/>
  <c r="M34" i="25"/>
  <c r="M32" i="25"/>
  <c r="M21" i="25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12" i="25"/>
  <c r="Q11" i="21" l="1"/>
  <c r="O12" i="25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25" i="23"/>
  <c r="I25" i="23" s="1"/>
  <c r="D11" i="21"/>
  <c r="C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11" i="21"/>
  <c r="E3" i="21"/>
  <c r="P7" i="25"/>
  <c r="P12" i="25" l="1"/>
  <c r="P36" i="25"/>
  <c r="P32" i="25"/>
  <c r="P28" i="25"/>
  <c r="P24" i="25"/>
  <c r="P20" i="25"/>
  <c r="P16" i="25"/>
  <c r="P29" i="25"/>
  <c r="P13" i="25"/>
  <c r="P37" i="25"/>
  <c r="P25" i="25"/>
  <c r="P17" i="25"/>
  <c r="P35" i="25"/>
  <c r="P31" i="25"/>
  <c r="P27" i="25"/>
  <c r="P23" i="25"/>
  <c r="P19" i="25"/>
  <c r="P15" i="25"/>
  <c r="P33" i="25"/>
  <c r="P21" i="25"/>
  <c r="P38" i="25"/>
  <c r="P34" i="25"/>
  <c r="P30" i="25"/>
  <c r="P26" i="25"/>
  <c r="P22" i="25"/>
  <c r="P18" i="25"/>
  <c r="P14" i="25"/>
  <c r="C39" i="21"/>
  <c r="M38" i="25"/>
  <c r="M37" i="25"/>
  <c r="M36" i="25"/>
  <c r="M35" i="25"/>
  <c r="M33" i="25"/>
  <c r="M31" i="25"/>
  <c r="M30" i="25"/>
  <c r="M29" i="25"/>
  <c r="M28" i="25"/>
  <c r="M27" i="25"/>
  <c r="M26" i="25"/>
  <c r="M25" i="25"/>
  <c r="M24" i="25"/>
  <c r="M23" i="25"/>
  <c r="R11" i="21" l="1"/>
  <c r="I48" i="23" l="1"/>
  <c r="J34" i="21" s="1"/>
  <c r="I40" i="23"/>
  <c r="J26" i="21" s="1"/>
  <c r="I36" i="23"/>
  <c r="J22" i="21" s="1"/>
  <c r="I33" i="23"/>
  <c r="J19" i="21" s="1"/>
  <c r="I47" i="23"/>
  <c r="J33" i="21" s="1"/>
  <c r="I39" i="23"/>
  <c r="J25" i="21" s="1"/>
  <c r="I35" i="23"/>
  <c r="J21" i="21" s="1"/>
  <c r="I28" i="23"/>
  <c r="J14" i="21" s="1"/>
  <c r="I50" i="23"/>
  <c r="J36" i="21" s="1"/>
  <c r="I46" i="23"/>
  <c r="J32" i="21" s="1"/>
  <c r="I42" i="23"/>
  <c r="J28" i="21" s="1"/>
  <c r="I38" i="23"/>
  <c r="J24" i="21" s="1"/>
  <c r="I31" i="23"/>
  <c r="I27" i="23"/>
  <c r="J13" i="21" s="1"/>
  <c r="I44" i="23"/>
  <c r="J30" i="21" s="1"/>
  <c r="I29" i="23"/>
  <c r="J15" i="21" s="1"/>
  <c r="I51" i="23"/>
  <c r="J37" i="21" s="1"/>
  <c r="I43" i="23"/>
  <c r="J29" i="21" s="1"/>
  <c r="I32" i="23"/>
  <c r="J18" i="21" s="1"/>
  <c r="I49" i="23"/>
  <c r="J35" i="21" s="1"/>
  <c r="I45" i="23"/>
  <c r="J31" i="21" s="1"/>
  <c r="I41" i="23"/>
  <c r="J27" i="21" s="1"/>
  <c r="I37" i="23"/>
  <c r="J23" i="21" s="1"/>
  <c r="I34" i="23"/>
  <c r="J20" i="21" s="1"/>
  <c r="I30" i="23"/>
  <c r="J16" i="21" s="1"/>
  <c r="I26" i="23"/>
  <c r="J12" i="21" s="1"/>
  <c r="G24" i="23"/>
  <c r="G23" i="23"/>
  <c r="J17" i="21" l="1"/>
  <c r="I10" i="23"/>
  <c r="I15" i="23"/>
  <c r="I16" i="23"/>
  <c r="I13" i="23"/>
  <c r="I14" i="23"/>
  <c r="I19" i="23"/>
  <c r="I18" i="23"/>
  <c r="I9" i="23"/>
  <c r="I17" i="23"/>
  <c r="I11" i="23"/>
  <c r="I12" i="23"/>
  <c r="F4" i="21"/>
  <c r="I20" i="23" l="1"/>
  <c r="Q8" i="25"/>
  <c r="M13" i="25"/>
  <c r="M14" i="25"/>
  <c r="M15" i="25"/>
  <c r="M16" i="25"/>
  <c r="M17" i="25"/>
  <c r="M19" i="25"/>
  <c r="M20" i="25"/>
  <c r="M22" i="25"/>
  <c r="H5" i="21" l="1"/>
  <c r="M12" i="25" l="1"/>
  <c r="M7" i="25"/>
  <c r="P8" i="25" l="1"/>
  <c r="C43" i="25"/>
  <c r="O8" i="25"/>
  <c r="M8" i="25"/>
  <c r="L8" i="25"/>
  <c r="K8" i="25"/>
  <c r="J8" i="25"/>
  <c r="I8" i="25"/>
  <c r="H8" i="25"/>
  <c r="G8" i="25"/>
  <c r="F8" i="25"/>
  <c r="E8" i="25"/>
  <c r="E3" i="25"/>
  <c r="N1" i="25"/>
  <c r="J1" i="25"/>
  <c r="C1" i="25"/>
  <c r="N8" i="25" l="1"/>
  <c r="H4" i="21"/>
  <c r="G4" i="21"/>
  <c r="E4" i="21"/>
  <c r="R1" i="21" l="1"/>
  <c r="L1" i="21"/>
  <c r="D44" i="21" s="1"/>
  <c r="C53" i="21"/>
  <c r="C52" i="21"/>
  <c r="C51" i="21"/>
  <c r="B45" i="21" l="1"/>
  <c r="D45" i="21"/>
  <c r="B43" i="21"/>
  <c r="C1" i="21"/>
  <c r="B42" i="21" s="1"/>
  <c r="U11" i="21" l="1"/>
  <c r="D53" i="21" l="1"/>
  <c r="E53" i="21"/>
  <c r="E51" i="21"/>
  <c r="D51" i="21"/>
  <c r="J11" i="21"/>
  <c r="L9" i="21"/>
  <c r="U9" i="21"/>
  <c r="T9" i="21"/>
  <c r="S9" i="21"/>
  <c r="H8" i="21"/>
  <c r="G8" i="21"/>
  <c r="I5" i="21"/>
  <c r="B44" i="21"/>
  <c r="H24" i="23"/>
  <c r="H23" i="23"/>
  <c r="I8" i="21" l="1"/>
  <c r="T11" i="21" l="1"/>
  <c r="E52" i="21" l="1"/>
  <c r="D52" i="21"/>
</calcChain>
</file>

<file path=xl/sharedStrings.xml><?xml version="1.0" encoding="utf-8"?>
<sst xmlns="http://schemas.openxmlformats.org/spreadsheetml/2006/main" count="194" uniqueCount="148">
  <si>
    <t>Q 1</t>
  </si>
  <si>
    <t>Q1</t>
  </si>
  <si>
    <t>CLOs vs. PLOs</t>
  </si>
  <si>
    <t>Total Marks</t>
  </si>
  <si>
    <t>PLOs</t>
  </si>
  <si>
    <t xml:space="preserve">PLOs Acheivement </t>
  </si>
  <si>
    <t>KPI</t>
  </si>
  <si>
    <t>Sr. No.</t>
  </si>
  <si>
    <t xml:space="preserve">Activity Sheet </t>
  </si>
  <si>
    <t>MNS - UNIVERSITY OF ENGINEERING AND TECHNOLOGY MULTAN</t>
  </si>
  <si>
    <t>Department of Chemical Engineering and Technology</t>
  </si>
  <si>
    <t>Program:</t>
  </si>
  <si>
    <t>Semester:</t>
  </si>
  <si>
    <t>Session:</t>
  </si>
  <si>
    <t>Course:</t>
  </si>
  <si>
    <t>Instructor:</t>
  </si>
  <si>
    <t>Credit Hours:</t>
  </si>
  <si>
    <t>Criterea</t>
  </si>
  <si>
    <t>Grade</t>
  </si>
  <si>
    <t>Students</t>
  </si>
  <si>
    <t>F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</si>
  <si>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</si>
  <si>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</si>
  <si>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</si>
  <si>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</si>
  <si>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</si>
  <si>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</si>
  <si>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</si>
  <si>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</si>
  <si>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</si>
  <si>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</si>
  <si>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Total Students:</t>
  </si>
  <si>
    <t xml:space="preserve">Registration No </t>
  </si>
  <si>
    <t>Name of Students</t>
  </si>
  <si>
    <t>Total</t>
  </si>
  <si>
    <t>Weightage:</t>
  </si>
  <si>
    <t>Total Marks:</t>
  </si>
  <si>
    <t>Subject:</t>
  </si>
  <si>
    <t>Component Name</t>
  </si>
  <si>
    <t>Question Components</t>
  </si>
  <si>
    <t>Component Marks</t>
  </si>
  <si>
    <t>Registration No.</t>
  </si>
  <si>
    <t>Student Name</t>
  </si>
  <si>
    <t>CLO &amp; PLO Assesment</t>
  </si>
  <si>
    <t>Teacher Signature</t>
  </si>
  <si>
    <t>HOD</t>
  </si>
  <si>
    <t>PLO</t>
  </si>
  <si>
    <t>No. of Students</t>
  </si>
  <si>
    <t>Achieved the PLO</t>
  </si>
  <si>
    <t>Not Achieved the PLO</t>
  </si>
  <si>
    <t>Y</t>
  </si>
  <si>
    <t>N</t>
  </si>
  <si>
    <t>Activity Sheet Statistics</t>
  </si>
  <si>
    <t xml:space="preserve">Cohert Failure = </t>
  </si>
  <si>
    <t>Lab Report</t>
  </si>
  <si>
    <t>Final Viva</t>
  </si>
  <si>
    <t>Lab. Performance</t>
  </si>
  <si>
    <t>Rubrics</t>
  </si>
  <si>
    <t>Components</t>
  </si>
  <si>
    <t>L1</t>
  </si>
  <si>
    <t>L2</t>
  </si>
  <si>
    <t>L3</t>
  </si>
  <si>
    <t>L4</t>
  </si>
  <si>
    <t>L5</t>
  </si>
  <si>
    <t>L6</t>
  </si>
  <si>
    <t>L7</t>
  </si>
  <si>
    <t>L8</t>
  </si>
  <si>
    <t>Lab Project</t>
  </si>
  <si>
    <t>Affective</t>
  </si>
  <si>
    <t>Psychomotor</t>
  </si>
  <si>
    <t>Cognitive &amp; Affective</t>
  </si>
  <si>
    <t>Theory Knowledge</t>
  </si>
  <si>
    <t xml:space="preserve"> Domain Level</t>
  </si>
  <si>
    <t>Quiz</t>
  </si>
  <si>
    <t>1 (Practical)</t>
  </si>
  <si>
    <t xml:space="preserve">BSc Chemical Engineering </t>
  </si>
  <si>
    <t>Fall 2020</t>
  </si>
  <si>
    <t>Lab report</t>
  </si>
  <si>
    <t>Lab Performance (Excellent: 5, Good:3, Average:2)</t>
  </si>
  <si>
    <t>LLO Mapping</t>
  </si>
  <si>
    <t>LLOs</t>
  </si>
  <si>
    <t>MUHAMMAD BILAL</t>
  </si>
  <si>
    <t>MUHAMMAD NOMAN TARIQ</t>
  </si>
  <si>
    <t>MUHAMMAD MOHSIN</t>
  </si>
  <si>
    <t>ZIA UR REHMAN</t>
  </si>
  <si>
    <t>TEHREEM YAQUB</t>
  </si>
  <si>
    <t>SAAD REHMAN</t>
  </si>
  <si>
    <t>TALHA FAROOQ</t>
  </si>
  <si>
    <t>AHMAD HABIB</t>
  </si>
  <si>
    <t>AHMAD FARAZ QAYYUM</t>
  </si>
  <si>
    <t>DANISH AHMAD</t>
  </si>
  <si>
    <t>ZEESHAN BASHARAT</t>
  </si>
  <si>
    <t>MUHAMMAD MUJAHID</t>
  </si>
  <si>
    <t>MUHAMMAD USAMA</t>
  </si>
  <si>
    <t>MUHAMMAD AHMAD RAZA</t>
  </si>
  <si>
    <t>MUHAMMAD TALHA</t>
  </si>
  <si>
    <t>KASHIF BASHIR</t>
  </si>
  <si>
    <t>TAYYAB KHAN</t>
  </si>
  <si>
    <t>ADEEL SADIQ</t>
  </si>
  <si>
    <t>ALLYAN JAVAID</t>
  </si>
  <si>
    <t>IJAZ HUSSAIN</t>
  </si>
  <si>
    <t>MUHAMMAD AFZAAL</t>
  </si>
  <si>
    <t>ABDUL HANNAN</t>
  </si>
  <si>
    <t>MUTAHIR HASHMI</t>
  </si>
  <si>
    <t>ALI AWAIS</t>
  </si>
  <si>
    <t>SYED UMAIS AHMAD</t>
  </si>
  <si>
    <t>ABDUL MALIK</t>
  </si>
  <si>
    <t>2019 (Morning)</t>
  </si>
  <si>
    <t>DANISH AHMAD Baig</t>
  </si>
  <si>
    <t>4th  Semester</t>
  </si>
  <si>
    <t>Assessment of LLOs</t>
  </si>
  <si>
    <t xml:space="preserve">LLOs Acheivement </t>
  </si>
  <si>
    <t xml:space="preserve">	LLO-1: Understand basic concepts of Fluid Statics and Kinematics. (PLO-1)</t>
  </si>
  <si>
    <t>Ch.E- 206L Fluid Dynamics</t>
  </si>
  <si>
    <t>Sheikh Naveed Ahmad(Visiting)</t>
  </si>
  <si>
    <t>2019-CH-01</t>
  </si>
  <si>
    <t>2019-CH-02</t>
  </si>
  <si>
    <t>2019-CH-04</t>
  </si>
  <si>
    <t>2019-CH-05</t>
  </si>
  <si>
    <t>2019-CH-06</t>
  </si>
  <si>
    <t>2019-CH-07</t>
  </si>
  <si>
    <t>2019-CH-08</t>
  </si>
  <si>
    <t>Date: July 05, 2021</t>
  </si>
  <si>
    <t>2019-CH-09</t>
  </si>
  <si>
    <t>2019-CH-11</t>
  </si>
  <si>
    <t>2019-CH-12</t>
  </si>
  <si>
    <t>2019-CH-13</t>
  </si>
  <si>
    <t>2019-CH-15</t>
  </si>
  <si>
    <t>2019-CH-16</t>
  </si>
  <si>
    <t>2019-CH-33</t>
  </si>
  <si>
    <t>2019-CH-31</t>
  </si>
  <si>
    <t>2019-CH-30</t>
  </si>
  <si>
    <t>2019-CH-28</t>
  </si>
  <si>
    <t>2019-CH-27</t>
  </si>
  <si>
    <t>2019-CH-25</t>
  </si>
  <si>
    <t>2019-CH-24</t>
  </si>
  <si>
    <t>2019-CH-23</t>
  </si>
  <si>
    <t>2019-CH-22</t>
  </si>
  <si>
    <t>2019-CH-21</t>
  </si>
  <si>
    <t>2019-CH-20</t>
  </si>
  <si>
    <t>2019-CH-18</t>
  </si>
  <si>
    <t>2019-CH-19</t>
  </si>
  <si>
    <t>2019-CH-17</t>
  </si>
  <si>
    <t>HOD Signature</t>
  </si>
  <si>
    <t>LLO-2: Perform scientific investigation using appropriate laboratory skills and</t>
  </si>
  <si>
    <t xml:space="preserve"> analyze the data scientifically related to different fluid flow operations’ based experiments. (PLO-4)</t>
  </si>
  <si>
    <t xml:space="preserve">LLO-3: Effective oral and written communication in professional and be able to analyze </t>
  </si>
  <si>
    <t>and interpret the data. (PLO-8)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</si>
</sst>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"/>
    <numFmt numFmtId="166" formatCode="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000000"/>
      <name val="Calibri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24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indexed="8"/>
      <name val="Times New Roman"/>
      <family val="1"/>
    </font>
    <font>
      <sz val="20"/>
      <color rgb="FF000000"/>
      <name val="Times New Roman"/>
      <family val="1"/>
    </font>
    <font>
      <b/>
      <sz val="16"/>
      <name val="Times New Roman"/>
      <family val="1"/>
    </font>
    <font>
      <sz val="14"/>
      <color theme="1"/>
      <name val="Times New Roman"/>
      <family val="1"/>
    </font>
    <font>
      <sz val="20"/>
      <color indexed="8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name val="Times New Roman"/>
      <family val="1"/>
    </font>
    <font>
      <b/>
      <sz val="11"/>
      <name val="Times New Roman"/>
      <family val="1"/>
    </font>
    <font>
      <sz val="9"/>
      <color theme="1"/>
      <name val="Times New Roman"/>
      <family val="1"/>
    </font>
    <font>
      <b/>
      <u/>
      <sz val="16"/>
      <color theme="1"/>
      <name val="Times New Roman"/>
      <family val="1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  <font>
      <sz val="8"/>
      <name val="Calibri"/>
      <family val="2"/>
      <scheme val="minor"/>
    </font>
    <font>
      <sz val="2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2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6" fillId="0" borderId="15" xfId="0" applyNumberFormat="1" applyFont="1" applyBorder="1" applyAlignment="1">
      <alignment horizontal="center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center" vertical="top" wrapText="1"/>
    </xf>
    <xf numFmtId="1" fontId="14" fillId="0" borderId="13" xfId="0" applyNumberFormat="1" applyFont="1" applyBorder="1" applyAlignment="1">
      <alignment horizontal="center" vertical="center" wrapText="1"/>
    </xf>
    <xf numFmtId="1" fontId="14" fillId="0" borderId="8" xfId="0" applyNumberFormat="1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center" wrapText="1"/>
    </xf>
    <xf numFmtId="164" fontId="8" fillId="0" borderId="24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66" fontId="16" fillId="0" borderId="1" xfId="0" applyNumberFormat="1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6" fillId="0" borderId="40" xfId="0" applyNumberFormat="1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7" fillId="0" borderId="0" xfId="0" applyFont="1" applyFill="1" applyBorder="1"/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/>
    <xf numFmtId="0" fontId="21" fillId="2" borderId="1" xfId="0" applyFont="1" applyFill="1" applyBorder="1"/>
    <xf numFmtId="0" fontId="22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24" fillId="0" borderId="24" xfId="0" applyNumberFormat="1" applyFont="1" applyBorder="1" applyAlignment="1">
      <alignment horizontal="center" vertical="center" wrapText="1"/>
    </xf>
    <xf numFmtId="164" fontId="25" fillId="0" borderId="24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1" fontId="12" fillId="0" borderId="24" xfId="0" applyNumberFormat="1" applyFont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left" vertical="center" wrapText="1"/>
    </xf>
    <xf numFmtId="0" fontId="4" fillId="0" borderId="5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2" fontId="11" fillId="0" borderId="1" xfId="0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1" fontId="11" fillId="0" borderId="26" xfId="0" applyNumberFormat="1" applyFont="1" applyFill="1" applyBorder="1" applyAlignment="1">
      <alignment horizontal="center" vertical="center" wrapText="1"/>
    </xf>
    <xf numFmtId="164" fontId="11" fillId="0" borderId="26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65" fontId="13" fillId="0" borderId="30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/>
    </xf>
    <xf numFmtId="1" fontId="11" fillId="0" borderId="18" xfId="0" applyNumberFormat="1" applyFont="1" applyFill="1" applyBorder="1" applyAlignment="1">
      <alignment horizontal="center" vertical="center" wrapText="1"/>
    </xf>
    <xf numFmtId="1" fontId="6" fillId="0" borderId="18" xfId="0" applyNumberFormat="1" applyFont="1" applyBorder="1" applyAlignment="1">
      <alignment horizontal="center" vertical="center" wrapText="1"/>
    </xf>
    <xf numFmtId="1" fontId="20" fillId="0" borderId="18" xfId="0" applyNumberFormat="1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9" fillId="0" borderId="1" xfId="0" applyFont="1" applyBorder="1" applyAlignment="1"/>
    <xf numFmtId="0" fontId="11" fillId="0" borderId="32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top" wrapText="1"/>
    </xf>
    <xf numFmtId="164" fontId="25" fillId="0" borderId="31" xfId="0" applyNumberFormat="1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wrapText="1"/>
    </xf>
    <xf numFmtId="0" fontId="27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1" fontId="8" fillId="0" borderId="24" xfId="0" applyNumberFormat="1" applyFont="1" applyFill="1" applyBorder="1" applyAlignment="1">
      <alignment horizontal="center" vertical="center" wrapText="1"/>
    </xf>
    <xf numFmtId="164" fontId="8" fillId="0" borderId="24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Fill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0" borderId="49" xfId="0" applyFont="1" applyBorder="1" applyAlignment="1">
      <alignment wrapText="1"/>
    </xf>
    <xf numFmtId="0" fontId="8" fillId="0" borderId="42" xfId="0" applyFont="1" applyBorder="1" applyAlignment="1">
      <alignment wrapText="1"/>
    </xf>
    <xf numFmtId="0" fontId="8" fillId="0" borderId="44" xfId="0" applyFont="1" applyBorder="1" applyAlignment="1">
      <alignment wrapText="1"/>
    </xf>
    <xf numFmtId="0" fontId="16" fillId="0" borderId="0" xfId="0" applyFont="1" applyFill="1" applyBorder="1" applyAlignment="1">
      <alignment horizontal="center"/>
    </xf>
    <xf numFmtId="0" fontId="19" fillId="0" borderId="1" xfId="0" applyFont="1" applyBorder="1" applyAlignment="1"/>
    <xf numFmtId="0" fontId="16" fillId="0" borderId="26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right" vertical="center"/>
    </xf>
    <xf numFmtId="0" fontId="16" fillId="0" borderId="27" xfId="0" applyFont="1" applyFill="1" applyBorder="1" applyAlignment="1">
      <alignment horizontal="right" vertical="center"/>
    </xf>
    <xf numFmtId="0" fontId="16" fillId="0" borderId="11" xfId="0" applyFont="1" applyFill="1" applyBorder="1" applyAlignment="1">
      <alignment horizontal="right" vertical="center"/>
    </xf>
    <xf numFmtId="0" fontId="19" fillId="0" borderId="26" xfId="0" applyFont="1" applyBorder="1" applyAlignment="1"/>
    <xf numFmtId="0" fontId="19" fillId="0" borderId="11" xfId="0" applyFont="1" applyBorder="1" applyAlignment="1"/>
    <xf numFmtId="0" fontId="16" fillId="3" borderId="26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center"/>
    </xf>
    <xf numFmtId="0" fontId="16" fillId="0" borderId="26" xfId="0" applyFont="1" applyFill="1" applyBorder="1" applyAlignment="1">
      <alignment horizontal="center"/>
    </xf>
    <xf numFmtId="0" fontId="16" fillId="0" borderId="27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1" fontId="9" fillId="0" borderId="59" xfId="0" applyNumberFormat="1" applyFont="1" applyBorder="1" applyAlignment="1">
      <alignment horizontal="center" vertical="center" wrapText="1"/>
    </xf>
    <xf numFmtId="1" fontId="9" fillId="0" borderId="40" xfId="0" applyNumberFormat="1" applyFont="1" applyBorder="1" applyAlignment="1">
      <alignment horizontal="center" vertical="center" wrapText="1"/>
    </xf>
    <xf numFmtId="1" fontId="9" fillId="0" borderId="41" xfId="0" applyNumberFormat="1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1" fontId="9" fillId="0" borderId="50" xfId="0" applyNumberFormat="1" applyFont="1" applyBorder="1" applyAlignment="1">
      <alignment horizontal="center" vertical="center" wrapText="1"/>
    </xf>
    <xf numFmtId="1" fontId="9" fillId="0" borderId="14" xfId="0" applyNumberFormat="1" applyFont="1" applyBorder="1" applyAlignment="1">
      <alignment horizontal="center" vertical="center" wrapText="1"/>
    </xf>
    <xf numFmtId="1" fontId="9" fillId="0" borderId="51" xfId="0" applyNumberFormat="1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right" vertical="center" wrapText="1"/>
    </xf>
    <xf numFmtId="0" fontId="9" fillId="0" borderId="58" xfId="0" applyFont="1" applyBorder="1" applyAlignment="1">
      <alignment horizontal="right" vertical="center" wrapText="1"/>
    </xf>
    <xf numFmtId="0" fontId="9" fillId="0" borderId="13" xfId="0" applyFont="1" applyBorder="1" applyAlignment="1">
      <alignment horizontal="righ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7" fillId="0" borderId="55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6" fillId="0" borderId="50" xfId="0" applyNumberFormat="1" applyFont="1" applyBorder="1" applyAlignment="1">
      <alignment horizontal="center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43" xfId="0" applyFont="1" applyBorder="1" applyAlignment="1">
      <alignment horizontal="left" wrapText="1"/>
    </xf>
    <xf numFmtId="0" fontId="8" fillId="0" borderId="42" xfId="0" applyFont="1" applyBorder="1" applyAlignment="1">
      <alignment horizontal="left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left" wrapText="1"/>
    </xf>
    <xf numFmtId="0" fontId="8" fillId="0" borderId="20" xfId="0" applyFont="1" applyBorder="1" applyAlignment="1">
      <alignment horizontal="left" wrapText="1"/>
    </xf>
    <xf numFmtId="0" fontId="8" fillId="0" borderId="48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'Result Sheet'!$G$9:$H$19</c:f>
              <c:multiLvlStrCache>
                <c:ptCount val="11"/>
                <c:lvl>
                  <c:pt idx="0">
                    <c:v>F</c:v>
                  </c:pt>
                  <c:pt idx="1">
                    <c:v>D</c:v>
                  </c:pt>
                  <c:pt idx="2">
                    <c:v>D+</c:v>
                  </c:pt>
                  <c:pt idx="3">
                    <c:v>C-</c:v>
                  </c:pt>
                  <c:pt idx="4">
                    <c:v>C</c:v>
                  </c:pt>
                  <c:pt idx="5">
                    <c:v>C+</c:v>
                  </c:pt>
                  <c:pt idx="6">
                    <c:v>B-</c:v>
                  </c:pt>
                  <c:pt idx="7">
                    <c:v>B</c:v>
                  </c:pt>
                  <c:pt idx="8">
                    <c:v>B+</c:v>
                  </c:pt>
                  <c:pt idx="9">
                    <c:v>A-</c:v>
                  </c:pt>
                  <c:pt idx="10">
                    <c:v>A</c:v>
                  </c:pt>
                </c:lvl>
                <c:lvl>
                  <c:pt idx="0">
                    <c:v>0</c:v>
                  </c:pt>
                  <c:pt idx="1">
                    <c:v>20</c:v>
                  </c:pt>
                  <c:pt idx="2">
                    <c:v>25</c:v>
                  </c:pt>
                  <c:pt idx="3">
                    <c:v>30</c:v>
                  </c:pt>
                  <c:pt idx="4">
                    <c:v>35</c:v>
                  </c:pt>
                  <c:pt idx="5">
                    <c:v>40</c:v>
                  </c:pt>
                  <c:pt idx="6">
                    <c:v>45</c:v>
                  </c:pt>
                  <c:pt idx="7">
                    <c:v>50</c:v>
                  </c:pt>
                  <c:pt idx="8">
                    <c:v>55</c:v>
                  </c:pt>
                  <c:pt idx="9">
                    <c:v>65</c:v>
                  </c:pt>
                  <c:pt idx="10">
                    <c:v>77</c:v>
                  </c:pt>
                </c:lvl>
              </c:multiLvlStrCache>
            </c:multiLvlStrRef>
          </c:cat>
          <c:val>
            <c:numRef>
              <c:f>'Result Sheet'!$I$9:$I$19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9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5D-4A96-AF30-DCA5C1A5B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2816528"/>
        <c:axId val="1482817072"/>
      </c:barChart>
      <c:catAx>
        <c:axId val="1482816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82817072"/>
        <c:crosses val="autoZero"/>
        <c:auto val="1"/>
        <c:lblAlgn val="ctr"/>
        <c:lblOffset val="100"/>
        <c:noMultiLvlLbl val="0"/>
      </c:catAx>
      <c:valAx>
        <c:axId val="148281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2816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723547616245"/>
          <c:y val="0.53690718028276008"/>
          <c:w val="0.19282216772083818"/>
          <c:h val="8.9630301788485134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'Activity Sheet '!$E$50:$E$50</c:f>
              <c:strCache>
                <c:ptCount val="1"/>
                <c:pt idx="0">
                  <c:v>Not Achieved the PLO</c:v>
                </c:pt>
              </c:strCache>
            </c:strRef>
          </c:tx>
          <c:invertIfNegative val="0"/>
          <c:val>
            <c:numRef>
              <c:f>'Activity Sheet '!$E$51:$E$53</c:f>
              <c:numCache>
                <c:formatCode>General</c:formatCode>
                <c:ptCount val="3"/>
                <c:pt idx="0">
                  <c:v>12</c:v>
                </c:pt>
                <c:pt idx="1">
                  <c:v>3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0-4553-80AD-F48EAB229089}"/>
            </c:ext>
          </c:extLst>
        </c:ser>
        <c:ser>
          <c:idx val="1"/>
          <c:order val="1"/>
          <c:tx>
            <c:strRef>
              <c:f>'Activity Sheet '!$D$50</c:f>
              <c:strCache>
                <c:ptCount val="1"/>
                <c:pt idx="0">
                  <c:v>Achieved the PLO</c:v>
                </c:pt>
              </c:strCache>
            </c:strRef>
          </c:tx>
          <c:invertIfNegative val="0"/>
          <c:val>
            <c:numRef>
              <c:f>'Activity Sheet '!$D$51:$D$53</c:f>
              <c:numCache>
                <c:formatCode>General</c:formatCode>
                <c:ptCount val="3"/>
                <c:pt idx="0">
                  <c:v>15</c:v>
                </c:pt>
                <c:pt idx="1">
                  <c:v>24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50-4553-80AD-F48EAB229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2659392"/>
        <c:axId val="1472281168"/>
      </c:barChart>
      <c:catAx>
        <c:axId val="148265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281168"/>
        <c:crosses val="autoZero"/>
        <c:auto val="1"/>
        <c:lblAlgn val="ctr"/>
        <c:lblOffset val="100"/>
        <c:noMultiLvlLbl val="0"/>
      </c:catAx>
      <c:valAx>
        <c:axId val="1472281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26593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32288</xdr:colOff>
      <xdr:row>6</xdr:row>
      <xdr:rowOff>32288</xdr:rowOff>
    </xdr:from>
    <xdr:to>
      <xdr:col>5</xdr:col>
      <xdr:colOff>581187</xdr:colOff>
      <xdr:row>20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EAC643-2CAC-4AE4-80FA-4CBF5D273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500467</xdr:colOff>
      <xdr:row>54</xdr:row>
      <xdr:rowOff>57151</xdr:rowOff>
    </xdr:from>
    <xdr:to>
      <xdr:col>4</xdr:col>
      <xdr:colOff>647700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view="pageBreakPreview" topLeftCell="A13" zoomScale="60" zoomScaleNormal="90" workbookViewId="0">
      <selection activeCell="L55" sqref="L55"/>
    </sheetView>
  </sheetViews>
  <sheetFormatPr defaultRowHeight="15" x14ac:dyDescent="0.25"/>
  <cols>
    <col min="1" max="1" width="17.85546875" customWidth="1"/>
    <col min="2" max="2" width="17" customWidth="1"/>
    <col min="7" max="7" width="10.5703125" customWidth="1"/>
  </cols>
  <sheetData>
    <row r="1" spans="1:9" x14ac:dyDescent="0.25">
      <c r="A1" s="131" t="s">
        <v>9</v>
      </c>
      <c r="B1" s="132"/>
      <c r="C1" s="132"/>
      <c r="D1" s="132"/>
      <c r="E1" s="132"/>
      <c r="F1" s="132"/>
      <c r="G1" s="132"/>
      <c r="H1" s="132"/>
      <c r="I1" s="133"/>
    </row>
    <row r="2" spans="1:9" x14ac:dyDescent="0.25">
      <c r="A2" s="134" t="s">
        <v>10</v>
      </c>
      <c r="B2" s="135"/>
      <c r="C2" s="135"/>
      <c r="D2" s="135"/>
      <c r="E2" s="135"/>
      <c r="F2" s="135"/>
      <c r="G2" s="135"/>
      <c r="H2" s="135"/>
      <c r="I2" s="136"/>
    </row>
    <row r="3" spans="1:9" x14ac:dyDescent="0.25">
      <c r="A3" s="50" t="s">
        <v>11</v>
      </c>
      <c r="B3" s="137" t="s">
        <v>75</v>
      </c>
      <c r="C3" s="138"/>
      <c r="D3" s="138"/>
      <c r="E3" s="139" t="s">
        <v>12</v>
      </c>
      <c r="F3" s="140"/>
      <c r="G3" s="143" t="s">
        <v>109</v>
      </c>
      <c r="H3" s="143"/>
      <c r="I3" s="144"/>
    </row>
    <row r="4" spans="1:9" x14ac:dyDescent="0.25">
      <c r="A4" s="50" t="s">
        <v>13</v>
      </c>
      <c r="B4" s="137" t="s">
        <v>107</v>
      </c>
      <c r="C4" s="138"/>
      <c r="D4" s="138"/>
      <c r="E4" s="141"/>
      <c r="F4" s="142"/>
      <c r="G4" s="143" t="s">
        <v>76</v>
      </c>
      <c r="H4" s="143"/>
      <c r="I4" s="144"/>
    </row>
    <row r="5" spans="1:9" x14ac:dyDescent="0.25">
      <c r="A5" s="134" t="s">
        <v>14</v>
      </c>
      <c r="B5" s="137" t="s">
        <v>113</v>
      </c>
      <c r="C5" s="138"/>
      <c r="D5" s="138"/>
      <c r="E5" s="139" t="s">
        <v>15</v>
      </c>
      <c r="F5" s="140"/>
      <c r="G5" s="148" t="s">
        <v>114</v>
      </c>
      <c r="H5" s="148"/>
      <c r="I5" s="149"/>
    </row>
    <row r="6" spans="1:9" ht="15.75" thickBot="1" x14ac:dyDescent="0.3">
      <c r="A6" s="145"/>
      <c r="B6" s="51" t="s">
        <v>16</v>
      </c>
      <c r="C6" s="152" t="s">
        <v>74</v>
      </c>
      <c r="D6" s="153"/>
      <c r="E6" s="146"/>
      <c r="F6" s="147"/>
      <c r="G6" s="150"/>
      <c r="H6" s="150"/>
      <c r="I6" s="151"/>
    </row>
    <row r="7" spans="1:9" x14ac:dyDescent="0.25">
      <c r="A7" s="45"/>
      <c r="B7" s="45"/>
      <c r="C7" s="45"/>
      <c r="D7" s="45"/>
      <c r="E7" s="45"/>
      <c r="F7" s="45"/>
      <c r="G7" s="154" t="s">
        <v>122</v>
      </c>
      <c r="H7" s="155"/>
      <c r="I7" s="156"/>
    </row>
    <row r="8" spans="1:9" x14ac:dyDescent="0.25">
      <c r="A8" s="45"/>
      <c r="B8" s="45"/>
      <c r="C8" s="45"/>
      <c r="D8" s="45"/>
      <c r="E8" s="45"/>
      <c r="F8" s="45"/>
      <c r="G8" s="46" t="s">
        <v>17</v>
      </c>
      <c r="H8" s="46" t="s">
        <v>18</v>
      </c>
      <c r="I8" s="47" t="s">
        <v>19</v>
      </c>
    </row>
    <row r="9" spans="1:9" x14ac:dyDescent="0.25">
      <c r="A9" s="45"/>
      <c r="B9" s="45"/>
      <c r="C9" s="45"/>
      <c r="D9" s="45"/>
      <c r="E9" s="45"/>
      <c r="F9" s="45"/>
      <c r="G9" s="48">
        <v>0</v>
      </c>
      <c r="H9" s="49" t="s">
        <v>20</v>
      </c>
      <c r="I9" s="49">
        <f>COUNTIF($I$25:$I$51,H9)</f>
        <v>1</v>
      </c>
    </row>
    <row r="10" spans="1:9" x14ac:dyDescent="0.25">
      <c r="A10" s="45"/>
      <c r="B10" s="45"/>
      <c r="C10" s="45"/>
      <c r="D10" s="45"/>
      <c r="E10" s="45"/>
      <c r="F10" s="45"/>
      <c r="G10" s="48">
        <v>20</v>
      </c>
      <c r="H10" s="49" t="s">
        <v>21</v>
      </c>
      <c r="I10" s="49">
        <f t="shared" ref="I10:I19" si="0">COUNTIF($I$25:$I$51,H10)</f>
        <v>1</v>
      </c>
    </row>
    <row r="11" spans="1:9" x14ac:dyDescent="0.25">
      <c r="A11" s="45"/>
      <c r="B11" s="45"/>
      <c r="C11" s="45"/>
      <c r="D11" s="45"/>
      <c r="E11" s="45"/>
      <c r="F11" s="45"/>
      <c r="G11" s="48">
        <v>25</v>
      </c>
      <c r="H11" s="49" t="s">
        <v>22</v>
      </c>
      <c r="I11" s="49">
        <f t="shared" si="0"/>
        <v>1</v>
      </c>
    </row>
    <row r="12" spans="1:9" x14ac:dyDescent="0.25">
      <c r="A12" s="45"/>
      <c r="B12" s="45"/>
      <c r="C12" s="45"/>
      <c r="D12" s="45"/>
      <c r="E12" s="45"/>
      <c r="F12" s="45"/>
      <c r="G12" s="48">
        <v>30</v>
      </c>
      <c r="H12" s="49" t="s">
        <v>23</v>
      </c>
      <c r="I12" s="49">
        <f t="shared" si="0"/>
        <v>0</v>
      </c>
    </row>
    <row r="13" spans="1:9" x14ac:dyDescent="0.25">
      <c r="A13" s="45"/>
      <c r="B13" s="45"/>
      <c r="C13" s="45"/>
      <c r="D13" s="45"/>
      <c r="E13" s="45"/>
      <c r="F13" s="45"/>
      <c r="G13" s="48">
        <v>35</v>
      </c>
      <c r="H13" s="49" t="s">
        <v>24</v>
      </c>
      <c r="I13" s="49">
        <f t="shared" si="0"/>
        <v>0</v>
      </c>
    </row>
    <row r="14" spans="1:9" x14ac:dyDescent="0.25">
      <c r="A14" s="45"/>
      <c r="B14" s="45"/>
      <c r="C14" s="45"/>
      <c r="D14" s="45"/>
      <c r="E14" s="45"/>
      <c r="F14" s="45"/>
      <c r="G14" s="48">
        <v>40</v>
      </c>
      <c r="H14" s="49" t="s">
        <v>25</v>
      </c>
      <c r="I14" s="49">
        <f t="shared" si="0"/>
        <v>2</v>
      </c>
    </row>
    <row r="15" spans="1:9" x14ac:dyDescent="0.25">
      <c r="A15" s="45"/>
      <c r="B15" s="45"/>
      <c r="C15" s="45"/>
      <c r="D15" s="45"/>
      <c r="E15" s="45"/>
      <c r="F15" s="45"/>
      <c r="G15" s="48">
        <v>45</v>
      </c>
      <c r="H15" s="49" t="s">
        <v>26</v>
      </c>
      <c r="I15" s="49">
        <f t="shared" si="0"/>
        <v>2</v>
      </c>
    </row>
    <row r="16" spans="1:9" x14ac:dyDescent="0.25">
      <c r="A16" s="45"/>
      <c r="B16" s="45"/>
      <c r="C16" s="45"/>
      <c r="D16" s="45"/>
      <c r="E16" s="45"/>
      <c r="F16" s="45"/>
      <c r="G16" s="48">
        <v>50</v>
      </c>
      <c r="H16" s="49" t="s">
        <v>27</v>
      </c>
      <c r="I16" s="49">
        <f t="shared" si="0"/>
        <v>5</v>
      </c>
    </row>
    <row r="17" spans="1:11" x14ac:dyDescent="0.25">
      <c r="A17" s="45"/>
      <c r="B17" s="45"/>
      <c r="C17" s="45"/>
      <c r="D17" s="45"/>
      <c r="E17" s="45"/>
      <c r="F17" s="45"/>
      <c r="G17" s="48">
        <v>55</v>
      </c>
      <c r="H17" s="49" t="s">
        <v>28</v>
      </c>
      <c r="I17" s="49">
        <f t="shared" si="0"/>
        <v>9</v>
      </c>
    </row>
    <row r="18" spans="1:11" x14ac:dyDescent="0.25">
      <c r="A18" s="45"/>
      <c r="B18" s="45"/>
      <c r="C18" s="45"/>
      <c r="D18" s="45"/>
      <c r="E18" s="45"/>
      <c r="F18" s="45"/>
      <c r="G18" s="48">
        <v>65</v>
      </c>
      <c r="H18" s="49" t="s">
        <v>29</v>
      </c>
      <c r="I18" s="49">
        <f t="shared" si="0"/>
        <v>4</v>
      </c>
    </row>
    <row r="19" spans="1:11" x14ac:dyDescent="0.25">
      <c r="A19" s="45"/>
      <c r="B19" s="45"/>
      <c r="C19" s="45"/>
      <c r="D19" s="45"/>
      <c r="E19" s="45"/>
      <c r="F19" s="45"/>
      <c r="G19" s="48">
        <v>77</v>
      </c>
      <c r="H19" s="49" t="s">
        <v>30</v>
      </c>
      <c r="I19" s="49">
        <f t="shared" si="0"/>
        <v>2</v>
      </c>
    </row>
    <row r="20" spans="1:11" x14ac:dyDescent="0.25">
      <c r="A20" s="45"/>
      <c r="B20" s="45"/>
      <c r="C20" s="45"/>
      <c r="D20" s="45"/>
      <c r="E20" s="45"/>
      <c r="F20" s="45"/>
      <c r="G20" s="129" t="s">
        <v>31</v>
      </c>
      <c r="H20" s="130"/>
      <c r="I20" s="46">
        <f>SUM(I9:I19)</f>
        <v>27</v>
      </c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11" ht="33" customHeight="1" x14ac:dyDescent="0.25">
      <c r="A22" s="30" t="s">
        <v>32</v>
      </c>
      <c r="B22" s="122" t="s">
        <v>33</v>
      </c>
      <c r="C22" s="123"/>
      <c r="D22" s="31" t="s">
        <v>55</v>
      </c>
      <c r="E22" s="31" t="s">
        <v>54</v>
      </c>
      <c r="F22" s="30" t="s">
        <v>73</v>
      </c>
      <c r="G22" s="32" t="s">
        <v>56</v>
      </c>
      <c r="H22" s="33" t="s">
        <v>34</v>
      </c>
      <c r="I22" s="30" t="s">
        <v>18</v>
      </c>
      <c r="K22">
        <v>4</v>
      </c>
    </row>
    <row r="23" spans="1:11" ht="12.95" customHeight="1" x14ac:dyDescent="0.25">
      <c r="A23" s="124" t="s">
        <v>35</v>
      </c>
      <c r="B23" s="125"/>
      <c r="C23" s="126"/>
      <c r="D23" s="34">
        <v>16</v>
      </c>
      <c r="E23" s="34">
        <v>24</v>
      </c>
      <c r="F23" s="34">
        <v>20</v>
      </c>
      <c r="G23" s="93">
        <f>40</f>
        <v>40</v>
      </c>
      <c r="H23" s="35">
        <f>SUM(D23:G23)</f>
        <v>100</v>
      </c>
      <c r="I23" s="36"/>
    </row>
    <row r="24" spans="1:11" ht="12.95" customHeight="1" x14ac:dyDescent="0.25">
      <c r="A24" s="124" t="s">
        <v>36</v>
      </c>
      <c r="B24" s="125"/>
      <c r="C24" s="126"/>
      <c r="D24" s="34">
        <v>16</v>
      </c>
      <c r="E24" s="34">
        <v>24</v>
      </c>
      <c r="F24" s="34">
        <v>20</v>
      </c>
      <c r="G24" s="93">
        <f>40</f>
        <v>40</v>
      </c>
      <c r="H24" s="35">
        <f>SUM(D24:G24)</f>
        <v>100</v>
      </c>
      <c r="I24" s="36"/>
    </row>
    <row r="25" spans="1:11" ht="12.95" customHeight="1" x14ac:dyDescent="0.25">
      <c r="A25" s="104" t="s">
        <v>115</v>
      </c>
      <c r="B25" s="127" t="s">
        <v>81</v>
      </c>
      <c r="C25" s="128" t="s">
        <v>81</v>
      </c>
      <c r="D25" s="86">
        <v>8</v>
      </c>
      <c r="E25" s="86">
        <v>20</v>
      </c>
      <c r="F25" s="86">
        <v>11</v>
      </c>
      <c r="G25" s="86">
        <v>31</v>
      </c>
      <c r="H25" s="87">
        <f>SUM(D25:G25)</f>
        <v>70</v>
      </c>
      <c r="I25" s="88" t="str">
        <f t="shared" ref="I25:I51" si="1">VLOOKUP(H25,$G$9:$H$19,2,TRUE)</f>
        <v>A-</v>
      </c>
    </row>
    <row r="26" spans="1:11" ht="12.95" customHeight="1" x14ac:dyDescent="0.25">
      <c r="A26" s="104" t="s">
        <v>116</v>
      </c>
      <c r="B26" s="121" t="s">
        <v>82</v>
      </c>
      <c r="C26" s="121" t="s">
        <v>82</v>
      </c>
      <c r="D26" s="86">
        <v>7</v>
      </c>
      <c r="E26" s="86">
        <v>9</v>
      </c>
      <c r="F26" s="86">
        <v>5</v>
      </c>
      <c r="G26" s="86">
        <v>19</v>
      </c>
      <c r="H26" s="87">
        <f t="shared" ref="H26:H51" si="2">SUM(D26:G26)</f>
        <v>40</v>
      </c>
      <c r="I26" s="88" t="str">
        <f t="shared" si="1"/>
        <v>C+</v>
      </c>
    </row>
    <row r="27" spans="1:11" ht="12.95" customHeight="1" x14ac:dyDescent="0.25">
      <c r="A27" s="104" t="s">
        <v>117</v>
      </c>
      <c r="B27" s="121" t="s">
        <v>83</v>
      </c>
      <c r="C27" s="121" t="s">
        <v>83</v>
      </c>
      <c r="D27" s="86">
        <v>8</v>
      </c>
      <c r="E27" s="86">
        <v>14</v>
      </c>
      <c r="F27" s="86">
        <v>11</v>
      </c>
      <c r="G27" s="86">
        <v>27</v>
      </c>
      <c r="H27" s="87">
        <f t="shared" si="2"/>
        <v>60</v>
      </c>
      <c r="I27" s="88" t="str">
        <f t="shared" si="1"/>
        <v>B+</v>
      </c>
    </row>
    <row r="28" spans="1:11" ht="12.95" customHeight="1" x14ac:dyDescent="0.25">
      <c r="A28" s="104" t="s">
        <v>118</v>
      </c>
      <c r="B28" s="121" t="s">
        <v>84</v>
      </c>
      <c r="C28" s="121" t="s">
        <v>84</v>
      </c>
      <c r="D28" s="86">
        <v>8</v>
      </c>
      <c r="E28" s="86">
        <v>16</v>
      </c>
      <c r="F28" s="86">
        <v>9</v>
      </c>
      <c r="G28" s="86">
        <v>27</v>
      </c>
      <c r="H28" s="87">
        <f t="shared" si="2"/>
        <v>60</v>
      </c>
      <c r="I28" s="88" t="str">
        <f t="shared" si="1"/>
        <v>B+</v>
      </c>
    </row>
    <row r="29" spans="1:11" ht="12.95" customHeight="1" x14ac:dyDescent="0.25">
      <c r="A29" s="104" t="s">
        <v>119</v>
      </c>
      <c r="B29" s="121" t="s">
        <v>85</v>
      </c>
      <c r="C29" s="121" t="s">
        <v>85</v>
      </c>
      <c r="D29" s="86">
        <v>7</v>
      </c>
      <c r="E29" s="86">
        <v>21</v>
      </c>
      <c r="F29" s="86">
        <v>8</v>
      </c>
      <c r="G29" s="86">
        <v>29</v>
      </c>
      <c r="H29" s="87">
        <f t="shared" si="2"/>
        <v>65</v>
      </c>
      <c r="I29" s="88" t="str">
        <f t="shared" si="1"/>
        <v>A-</v>
      </c>
    </row>
    <row r="30" spans="1:11" ht="12.95" customHeight="1" x14ac:dyDescent="0.25">
      <c r="A30" s="104" t="s">
        <v>120</v>
      </c>
      <c r="B30" s="121" t="s">
        <v>86</v>
      </c>
      <c r="C30" s="121" t="s">
        <v>86</v>
      </c>
      <c r="D30" s="86">
        <v>8</v>
      </c>
      <c r="E30" s="86">
        <v>13</v>
      </c>
      <c r="F30" s="86">
        <v>11</v>
      </c>
      <c r="G30" s="86">
        <v>26</v>
      </c>
      <c r="H30" s="87">
        <f t="shared" si="2"/>
        <v>58</v>
      </c>
      <c r="I30" s="88" t="str">
        <f t="shared" si="1"/>
        <v>B+</v>
      </c>
    </row>
    <row r="31" spans="1:11" ht="12.95" customHeight="1" x14ac:dyDescent="0.25">
      <c r="A31" s="104" t="s">
        <v>121</v>
      </c>
      <c r="B31" s="121" t="s">
        <v>87</v>
      </c>
      <c r="C31" s="121" t="s">
        <v>87</v>
      </c>
      <c r="D31" s="86">
        <v>12</v>
      </c>
      <c r="E31" s="86">
        <v>15</v>
      </c>
      <c r="F31" s="86">
        <v>14</v>
      </c>
      <c r="G31" s="86">
        <v>34</v>
      </c>
      <c r="H31" s="87">
        <f t="shared" si="2"/>
        <v>75</v>
      </c>
      <c r="I31" s="88" t="str">
        <f t="shared" si="1"/>
        <v>A-</v>
      </c>
    </row>
    <row r="32" spans="1:11" ht="12.95" customHeight="1" x14ac:dyDescent="0.25">
      <c r="A32" s="104" t="s">
        <v>123</v>
      </c>
      <c r="B32" s="121" t="s">
        <v>88</v>
      </c>
      <c r="C32" s="121" t="s">
        <v>88</v>
      </c>
      <c r="D32" s="86">
        <v>6</v>
      </c>
      <c r="E32" s="86">
        <v>17</v>
      </c>
      <c r="F32" s="86">
        <v>6</v>
      </c>
      <c r="G32" s="86">
        <v>24</v>
      </c>
      <c r="H32" s="87">
        <f t="shared" si="2"/>
        <v>53</v>
      </c>
      <c r="I32" s="88" t="str">
        <f t="shared" si="1"/>
        <v>B</v>
      </c>
    </row>
    <row r="33" spans="1:9" ht="12.95" customHeight="1" x14ac:dyDescent="0.25">
      <c r="A33" s="104" t="s">
        <v>124</v>
      </c>
      <c r="B33" s="121" t="s">
        <v>89</v>
      </c>
      <c r="C33" s="121" t="s">
        <v>89</v>
      </c>
      <c r="D33" s="86">
        <v>7</v>
      </c>
      <c r="E33" s="86">
        <v>17</v>
      </c>
      <c r="F33" s="86">
        <v>8</v>
      </c>
      <c r="G33" s="86">
        <v>26</v>
      </c>
      <c r="H33" s="87">
        <f t="shared" si="2"/>
        <v>58</v>
      </c>
      <c r="I33" s="88" t="str">
        <f t="shared" si="1"/>
        <v>B+</v>
      </c>
    </row>
    <row r="34" spans="1:9" ht="12.95" customHeight="1" x14ac:dyDescent="0.25">
      <c r="A34" s="104" t="s">
        <v>125</v>
      </c>
      <c r="B34" s="121" t="s">
        <v>108</v>
      </c>
      <c r="C34" s="121" t="s">
        <v>90</v>
      </c>
      <c r="D34" s="86">
        <v>13</v>
      </c>
      <c r="E34" s="86">
        <v>18</v>
      </c>
      <c r="F34" s="86">
        <v>17</v>
      </c>
      <c r="G34" s="86">
        <v>37</v>
      </c>
      <c r="H34" s="87">
        <f t="shared" si="2"/>
        <v>85</v>
      </c>
      <c r="I34" s="88" t="str">
        <f t="shared" si="1"/>
        <v>A</v>
      </c>
    </row>
    <row r="35" spans="1:9" ht="12.95" customHeight="1" x14ac:dyDescent="0.25">
      <c r="A35" s="104" t="s">
        <v>126</v>
      </c>
      <c r="B35" s="121" t="s">
        <v>91</v>
      </c>
      <c r="C35" s="121" t="s">
        <v>91</v>
      </c>
      <c r="D35" s="89">
        <v>8</v>
      </c>
      <c r="E35" s="89">
        <v>15</v>
      </c>
      <c r="F35" s="89">
        <v>9</v>
      </c>
      <c r="G35" s="89">
        <v>26</v>
      </c>
      <c r="H35" s="87">
        <f t="shared" si="2"/>
        <v>58</v>
      </c>
      <c r="I35" s="88" t="str">
        <f t="shared" si="1"/>
        <v>B+</v>
      </c>
    </row>
    <row r="36" spans="1:9" ht="12.95" customHeight="1" x14ac:dyDescent="0.25">
      <c r="A36" s="104" t="s">
        <v>127</v>
      </c>
      <c r="B36" s="121" t="s">
        <v>92</v>
      </c>
      <c r="C36" s="121" t="s">
        <v>92</v>
      </c>
      <c r="D36" s="89">
        <v>7</v>
      </c>
      <c r="E36" s="89">
        <v>17</v>
      </c>
      <c r="F36" s="89">
        <v>8</v>
      </c>
      <c r="G36" s="89">
        <v>26</v>
      </c>
      <c r="H36" s="87">
        <f t="shared" si="2"/>
        <v>58</v>
      </c>
      <c r="I36" s="88" t="str">
        <f t="shared" si="1"/>
        <v>B+</v>
      </c>
    </row>
    <row r="37" spans="1:9" ht="12.95" customHeight="1" x14ac:dyDescent="0.25">
      <c r="A37" s="104" t="s">
        <v>128</v>
      </c>
      <c r="B37" s="121" t="s">
        <v>93</v>
      </c>
      <c r="C37" s="121" t="s">
        <v>93</v>
      </c>
      <c r="D37" s="89">
        <v>6</v>
      </c>
      <c r="E37" s="89">
        <v>16</v>
      </c>
      <c r="F37" s="89">
        <v>7</v>
      </c>
      <c r="G37" s="89">
        <v>24</v>
      </c>
      <c r="H37" s="87">
        <f t="shared" si="2"/>
        <v>53</v>
      </c>
      <c r="I37" s="88" t="str">
        <f t="shared" si="1"/>
        <v>B</v>
      </c>
    </row>
    <row r="38" spans="1:9" ht="12.95" customHeight="1" x14ac:dyDescent="0.25">
      <c r="A38" s="104" t="s">
        <v>142</v>
      </c>
      <c r="B38" s="121" t="s">
        <v>94</v>
      </c>
      <c r="C38" s="121" t="s">
        <v>94</v>
      </c>
      <c r="D38" s="89">
        <v>8</v>
      </c>
      <c r="E38" s="89">
        <v>20</v>
      </c>
      <c r="F38" s="89">
        <v>9</v>
      </c>
      <c r="G38" s="89">
        <v>29</v>
      </c>
      <c r="H38" s="87">
        <f t="shared" si="2"/>
        <v>66</v>
      </c>
      <c r="I38" s="88" t="str">
        <f t="shared" si="1"/>
        <v>A-</v>
      </c>
    </row>
    <row r="39" spans="1:9" ht="12.95" customHeight="1" x14ac:dyDescent="0.25">
      <c r="A39" s="104" t="s">
        <v>140</v>
      </c>
      <c r="B39" s="121" t="s">
        <v>95</v>
      </c>
      <c r="C39" s="121" t="s">
        <v>95</v>
      </c>
      <c r="D39" s="89">
        <v>9</v>
      </c>
      <c r="E39" s="89">
        <v>7</v>
      </c>
      <c r="F39" s="89">
        <v>7</v>
      </c>
      <c r="G39" s="89">
        <v>20</v>
      </c>
      <c r="H39" s="87">
        <f t="shared" si="2"/>
        <v>43</v>
      </c>
      <c r="I39" s="88" t="str">
        <f t="shared" si="1"/>
        <v>C+</v>
      </c>
    </row>
    <row r="40" spans="1:9" ht="12.95" customHeight="1" x14ac:dyDescent="0.25">
      <c r="A40" s="104" t="s">
        <v>141</v>
      </c>
      <c r="B40" s="121" t="s">
        <v>96</v>
      </c>
      <c r="C40" s="121" t="s">
        <v>96</v>
      </c>
      <c r="D40" s="89">
        <v>8</v>
      </c>
      <c r="E40" s="89">
        <v>12</v>
      </c>
      <c r="F40" s="89">
        <v>10</v>
      </c>
      <c r="G40" s="89">
        <v>25</v>
      </c>
      <c r="H40" s="87">
        <f t="shared" si="2"/>
        <v>55</v>
      </c>
      <c r="I40" s="88" t="str">
        <f t="shared" si="1"/>
        <v>B+</v>
      </c>
    </row>
    <row r="41" spans="1:9" ht="12.95" customHeight="1" x14ac:dyDescent="0.25">
      <c r="A41" s="104" t="s">
        <v>139</v>
      </c>
      <c r="B41" s="121" t="s">
        <v>97</v>
      </c>
      <c r="C41" s="121" t="s">
        <v>97</v>
      </c>
      <c r="D41" s="89">
        <v>7</v>
      </c>
      <c r="E41" s="89">
        <v>19</v>
      </c>
      <c r="F41" s="89">
        <v>7</v>
      </c>
      <c r="G41" s="89">
        <v>27</v>
      </c>
      <c r="H41" s="87">
        <f t="shared" si="2"/>
        <v>60</v>
      </c>
      <c r="I41" s="88" t="str">
        <f t="shared" si="1"/>
        <v>B+</v>
      </c>
    </row>
    <row r="42" spans="1:9" ht="12.95" customHeight="1" x14ac:dyDescent="0.25">
      <c r="A42" s="104" t="s">
        <v>138</v>
      </c>
      <c r="B42" s="121" t="s">
        <v>98</v>
      </c>
      <c r="C42" s="121" t="s">
        <v>98</v>
      </c>
      <c r="D42" s="89">
        <v>4</v>
      </c>
      <c r="E42" s="89">
        <v>0</v>
      </c>
      <c r="F42" s="89">
        <v>5</v>
      </c>
      <c r="G42" s="89">
        <v>11</v>
      </c>
      <c r="H42" s="87">
        <f t="shared" si="2"/>
        <v>20</v>
      </c>
      <c r="I42" s="88" t="str">
        <f t="shared" si="1"/>
        <v>D</v>
      </c>
    </row>
    <row r="43" spans="1:9" ht="12.95" customHeight="1" x14ac:dyDescent="0.25">
      <c r="A43" s="104" t="s">
        <v>137</v>
      </c>
      <c r="B43" s="121" t="s">
        <v>99</v>
      </c>
      <c r="C43" s="121" t="s">
        <v>99</v>
      </c>
      <c r="D43" s="89">
        <v>6</v>
      </c>
      <c r="E43" s="89">
        <v>14</v>
      </c>
      <c r="F43" s="89">
        <v>7</v>
      </c>
      <c r="G43" s="89">
        <v>23</v>
      </c>
      <c r="H43" s="87">
        <f t="shared" si="2"/>
        <v>50</v>
      </c>
      <c r="I43" s="88" t="str">
        <f t="shared" si="1"/>
        <v>B</v>
      </c>
    </row>
    <row r="44" spans="1:9" ht="12.95" customHeight="1" x14ac:dyDescent="0.25">
      <c r="A44" s="104" t="s">
        <v>136</v>
      </c>
      <c r="B44" s="121" t="s">
        <v>100</v>
      </c>
      <c r="C44" s="121" t="s">
        <v>100</v>
      </c>
      <c r="D44" s="89">
        <v>8</v>
      </c>
      <c r="E44" s="89">
        <v>12</v>
      </c>
      <c r="F44" s="89">
        <v>9</v>
      </c>
      <c r="G44" s="89">
        <v>24</v>
      </c>
      <c r="H44" s="87">
        <f t="shared" si="2"/>
        <v>53</v>
      </c>
      <c r="I44" s="88" t="str">
        <f t="shared" si="1"/>
        <v>B</v>
      </c>
    </row>
    <row r="45" spans="1:9" ht="12.95" customHeight="1" x14ac:dyDescent="0.25">
      <c r="A45" s="104" t="s">
        <v>135</v>
      </c>
      <c r="B45" s="121" t="s">
        <v>101</v>
      </c>
      <c r="C45" s="121" t="s">
        <v>101</v>
      </c>
      <c r="D45" s="89">
        <v>6</v>
      </c>
      <c r="E45" s="89">
        <v>2</v>
      </c>
      <c r="F45" s="89">
        <v>5</v>
      </c>
      <c r="G45" s="89">
        <v>14</v>
      </c>
      <c r="H45" s="87">
        <f t="shared" si="2"/>
        <v>27</v>
      </c>
      <c r="I45" s="88" t="str">
        <f t="shared" si="1"/>
        <v>D+</v>
      </c>
    </row>
    <row r="46" spans="1:9" ht="12.95" customHeight="1" x14ac:dyDescent="0.25">
      <c r="A46" s="104" t="s">
        <v>134</v>
      </c>
      <c r="B46" s="121" t="s">
        <v>81</v>
      </c>
      <c r="C46" s="121" t="s">
        <v>81</v>
      </c>
      <c r="D46" s="89">
        <v>6</v>
      </c>
      <c r="E46" s="89">
        <v>17</v>
      </c>
      <c r="F46" s="89">
        <v>7</v>
      </c>
      <c r="G46" s="89">
        <v>25</v>
      </c>
      <c r="H46" s="87">
        <f t="shared" si="2"/>
        <v>55</v>
      </c>
      <c r="I46" s="88" t="str">
        <f t="shared" si="1"/>
        <v>B+</v>
      </c>
    </row>
    <row r="47" spans="1:9" ht="12.95" customHeight="1" x14ac:dyDescent="0.25">
      <c r="A47" s="104" t="s">
        <v>133</v>
      </c>
      <c r="B47" s="121" t="s">
        <v>102</v>
      </c>
      <c r="C47" s="121" t="s">
        <v>102</v>
      </c>
      <c r="D47" s="89">
        <v>9</v>
      </c>
      <c r="E47" s="89">
        <v>11</v>
      </c>
      <c r="F47" s="89">
        <v>8</v>
      </c>
      <c r="G47" s="89">
        <v>24</v>
      </c>
      <c r="H47" s="87">
        <f t="shared" si="2"/>
        <v>52</v>
      </c>
      <c r="I47" s="88" t="str">
        <f t="shared" si="1"/>
        <v>B</v>
      </c>
    </row>
    <row r="48" spans="1:9" ht="12.95" customHeight="1" x14ac:dyDescent="0.25">
      <c r="A48" s="104" t="s">
        <v>132</v>
      </c>
      <c r="B48" s="121" t="s">
        <v>103</v>
      </c>
      <c r="C48" s="121" t="s">
        <v>103</v>
      </c>
      <c r="D48" s="89">
        <v>5</v>
      </c>
      <c r="E48" s="89">
        <v>19</v>
      </c>
      <c r="F48" s="89"/>
      <c r="G48" s="89">
        <v>21</v>
      </c>
      <c r="H48" s="87">
        <f t="shared" si="2"/>
        <v>45</v>
      </c>
      <c r="I48" s="88" t="str">
        <f t="shared" si="1"/>
        <v>B-</v>
      </c>
    </row>
    <row r="49" spans="1:9" ht="12.95" customHeight="1" x14ac:dyDescent="0.25">
      <c r="A49" s="104" t="s">
        <v>131</v>
      </c>
      <c r="B49" s="121" t="s">
        <v>104</v>
      </c>
      <c r="C49" s="121" t="s">
        <v>104</v>
      </c>
      <c r="D49" s="89">
        <v>7</v>
      </c>
      <c r="E49" s="89">
        <v>11</v>
      </c>
      <c r="F49" s="89">
        <v>7</v>
      </c>
      <c r="G49" s="89">
        <v>22</v>
      </c>
      <c r="H49" s="87">
        <f t="shared" si="2"/>
        <v>47</v>
      </c>
      <c r="I49" s="88" t="str">
        <f t="shared" si="1"/>
        <v>B-</v>
      </c>
    </row>
    <row r="50" spans="1:9" ht="12.95" customHeight="1" x14ac:dyDescent="0.25">
      <c r="A50" s="104" t="s">
        <v>130</v>
      </c>
      <c r="B50" s="121" t="s">
        <v>105</v>
      </c>
      <c r="C50" s="121" t="s">
        <v>105</v>
      </c>
      <c r="D50" s="89">
        <v>13</v>
      </c>
      <c r="E50" s="89">
        <v>20</v>
      </c>
      <c r="F50" s="89">
        <v>17</v>
      </c>
      <c r="G50" s="89">
        <v>38</v>
      </c>
      <c r="H50" s="87">
        <f t="shared" si="2"/>
        <v>88</v>
      </c>
      <c r="I50" s="88" t="str">
        <f t="shared" si="1"/>
        <v>A</v>
      </c>
    </row>
    <row r="51" spans="1:9" ht="12.95" customHeight="1" x14ac:dyDescent="0.25">
      <c r="A51" s="104" t="s">
        <v>129</v>
      </c>
      <c r="B51" s="121" t="s">
        <v>106</v>
      </c>
      <c r="C51" s="121" t="s">
        <v>106</v>
      </c>
      <c r="D51" s="89">
        <v>0</v>
      </c>
      <c r="E51" s="89">
        <v>0</v>
      </c>
      <c r="F51" s="89">
        <v>0</v>
      </c>
      <c r="G51" s="89">
        <v>0</v>
      </c>
      <c r="H51" s="87">
        <f t="shared" si="2"/>
        <v>0</v>
      </c>
      <c r="I51" s="88" t="str">
        <f t="shared" si="1"/>
        <v>F</v>
      </c>
    </row>
    <row r="54" spans="1:9" x14ac:dyDescent="0.25">
      <c r="A54" s="120" t="s">
        <v>44</v>
      </c>
      <c r="B54" s="120"/>
      <c r="C54" s="120"/>
      <c r="D54" s="120"/>
      <c r="E54" s="120" t="s">
        <v>143</v>
      </c>
      <c r="F54" s="120"/>
      <c r="G54" s="120"/>
      <c r="H54" s="120"/>
      <c r="I54" s="120"/>
    </row>
  </sheetData>
  <mergeCells count="46">
    <mergeCell ref="G20:H20"/>
    <mergeCell ref="A1:I1"/>
    <mergeCell ref="A2:I2"/>
    <mergeCell ref="B3:D3"/>
    <mergeCell ref="E3:F4"/>
    <mergeCell ref="G3:I3"/>
    <mergeCell ref="B4:D4"/>
    <mergeCell ref="G4:I4"/>
    <mergeCell ref="A5:A6"/>
    <mergeCell ref="B5:D5"/>
    <mergeCell ref="E5:F6"/>
    <mergeCell ref="G5:I6"/>
    <mergeCell ref="C6:D6"/>
    <mergeCell ref="G7:I7"/>
    <mergeCell ref="B33:C33"/>
    <mergeCell ref="B22:C22"/>
    <mergeCell ref="A23:C23"/>
    <mergeCell ref="A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4:C44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A54:D54"/>
    <mergeCell ref="E54:I54"/>
    <mergeCell ref="B50:C50"/>
    <mergeCell ref="B51:C51"/>
    <mergeCell ref="B45:C45"/>
    <mergeCell ref="B46:C46"/>
    <mergeCell ref="B47:C47"/>
    <mergeCell ref="B48:C48"/>
    <mergeCell ref="B49:C49"/>
  </mergeCells>
  <phoneticPr fontId="26" type="noConversion"/>
  <conditionalFormatting sqref="H22:H51">
    <cfRule type="cellIs" dxfId="2" priority="4" operator="between">
      <formula>10</formula>
      <formula>40</formula>
    </cfRule>
    <cfRule type="cellIs" dxfId="1" priority="5" operator="between">
      <formula>1</formula>
      <formula>40</formula>
    </cfRule>
    <cfRule type="cellIs" dxfId="0" priority="6" operator="between">
      <formula>1</formula>
      <formula>45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43"/>
  <sheetViews>
    <sheetView view="pageBreakPreview" topLeftCell="A14" zoomScale="40" zoomScaleNormal="44" zoomScaleSheetLayoutView="40" zoomScalePageLayoutView="22" workbookViewId="0">
      <selection activeCell="K18" sqref="K18"/>
    </sheetView>
  </sheetViews>
  <sheetFormatPr defaultRowHeight="20.25" x14ac:dyDescent="0.25"/>
  <cols>
    <col min="1" max="1" width="7.7109375" style="52" customWidth="1"/>
    <col min="2" max="2" width="11.140625" style="53" customWidth="1"/>
    <col min="3" max="3" width="62.5703125" style="52" customWidth="1"/>
    <col min="4" max="4" width="37.85546875" style="52" customWidth="1"/>
    <col min="5" max="13" width="13.7109375" style="70" customWidth="1"/>
    <col min="14" max="16" width="13.7109375" style="52" customWidth="1"/>
    <col min="17" max="17" width="29.42578125" style="52" customWidth="1"/>
    <col min="18" max="16384" width="9.140625" style="52"/>
  </cols>
  <sheetData>
    <row r="1" spans="2:21" ht="51" customHeight="1" x14ac:dyDescent="0.25">
      <c r="B1" s="56"/>
      <c r="C1" s="183" t="str">
        <f>'Result Sheet'!A1</f>
        <v>MNS - UNIVERSITY OF ENGINEERING AND TECHNOLOGY MULTAN</v>
      </c>
      <c r="D1" s="183"/>
      <c r="E1" s="183"/>
      <c r="F1" s="183"/>
      <c r="G1" s="183"/>
      <c r="H1" s="183"/>
      <c r="I1" s="183"/>
      <c r="J1" s="184" t="str">
        <f>'Result Sheet'!A2</f>
        <v>Department of Chemical Engineering and Technology</v>
      </c>
      <c r="K1" s="184"/>
      <c r="L1" s="184"/>
      <c r="M1" s="184"/>
      <c r="N1" s="183" t="str">
        <f>'Result Sheet'!B4</f>
        <v>2019 (Morning)</v>
      </c>
      <c r="O1" s="183"/>
      <c r="P1" s="183"/>
      <c r="Q1" s="183"/>
    </row>
    <row r="2" spans="2:21" ht="32.1" customHeight="1" thickBot="1" x14ac:dyDescent="0.3">
      <c r="B2" s="160" t="s">
        <v>57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</row>
    <row r="3" spans="2:21" ht="32.1" customHeight="1" thickBot="1" x14ac:dyDescent="0.3">
      <c r="B3" s="174" t="s">
        <v>37</v>
      </c>
      <c r="C3" s="175"/>
      <c r="D3" s="176"/>
      <c r="E3" s="177" t="str">
        <f>'Result Sheet'!B5</f>
        <v>Ch.E- 206L Fluid Dynamics</v>
      </c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</row>
    <row r="4" spans="2:21" ht="32.1" customHeight="1" thickBot="1" x14ac:dyDescent="0.3">
      <c r="B4" s="179" t="s">
        <v>38</v>
      </c>
      <c r="C4" s="180"/>
      <c r="D4" s="181"/>
      <c r="E4" s="168" t="s">
        <v>69</v>
      </c>
      <c r="F4" s="169"/>
      <c r="G4" s="169"/>
      <c r="H4" s="169"/>
      <c r="I4" s="169"/>
      <c r="J4" s="169"/>
      <c r="K4" s="169"/>
      <c r="L4" s="169"/>
      <c r="M4" s="170"/>
      <c r="N4" s="171" t="s">
        <v>68</v>
      </c>
      <c r="O4" s="172"/>
      <c r="P4" s="173"/>
      <c r="Q4" s="115" t="s">
        <v>70</v>
      </c>
    </row>
    <row r="5" spans="2:21" ht="50.25" customHeight="1" thickBot="1" x14ac:dyDescent="0.3">
      <c r="B5" s="157"/>
      <c r="C5" s="187"/>
      <c r="D5" s="75" t="s">
        <v>3</v>
      </c>
      <c r="E5" s="162" t="s">
        <v>78</v>
      </c>
      <c r="F5" s="163"/>
      <c r="G5" s="163"/>
      <c r="H5" s="163"/>
      <c r="I5" s="163"/>
      <c r="J5" s="163"/>
      <c r="K5" s="163"/>
      <c r="L5" s="163"/>
      <c r="M5" s="164"/>
      <c r="N5" s="165" t="s">
        <v>67</v>
      </c>
      <c r="O5" s="166"/>
      <c r="P5" s="167"/>
      <c r="Q5" s="115" t="s">
        <v>55</v>
      </c>
    </row>
    <row r="6" spans="2:21" ht="45" x14ac:dyDescent="0.25">
      <c r="B6" s="158"/>
      <c r="C6" s="188"/>
      <c r="D6" s="77" t="s">
        <v>58</v>
      </c>
      <c r="E6" s="78" t="s">
        <v>59</v>
      </c>
      <c r="F6" s="78" t="s">
        <v>60</v>
      </c>
      <c r="G6" s="78" t="s">
        <v>61</v>
      </c>
      <c r="H6" s="78" t="s">
        <v>62</v>
      </c>
      <c r="I6" s="78" t="s">
        <v>63</v>
      </c>
      <c r="J6" s="78" t="s">
        <v>64</v>
      </c>
      <c r="K6" s="78" t="s">
        <v>65</v>
      </c>
      <c r="L6" s="78" t="s">
        <v>66</v>
      </c>
      <c r="M6" s="78" t="s">
        <v>34</v>
      </c>
      <c r="N6" s="79" t="s">
        <v>73</v>
      </c>
      <c r="O6" s="78" t="s">
        <v>77</v>
      </c>
      <c r="P6" s="79" t="s">
        <v>34</v>
      </c>
      <c r="Q6" s="78" t="s">
        <v>71</v>
      </c>
      <c r="U6" s="85"/>
    </row>
    <row r="7" spans="2:21" ht="32.1" customHeight="1" x14ac:dyDescent="0.25">
      <c r="B7" s="158"/>
      <c r="C7" s="188"/>
      <c r="D7" s="80" t="s">
        <v>40</v>
      </c>
      <c r="E7" s="67">
        <v>5</v>
      </c>
      <c r="F7" s="67">
        <v>5</v>
      </c>
      <c r="G7" s="67">
        <v>5</v>
      </c>
      <c r="H7" s="67">
        <v>5</v>
      </c>
      <c r="I7" s="67">
        <v>5</v>
      </c>
      <c r="J7" s="67">
        <v>5</v>
      </c>
      <c r="K7" s="67">
        <v>5</v>
      </c>
      <c r="L7" s="67">
        <v>5</v>
      </c>
      <c r="M7" s="68">
        <f>SUM(E7:L7)</f>
        <v>40</v>
      </c>
      <c r="N7" s="41">
        <v>20</v>
      </c>
      <c r="O7" s="41">
        <v>24</v>
      </c>
      <c r="P7" s="42">
        <f>N7+O7</f>
        <v>44</v>
      </c>
      <c r="Q7" s="42">
        <v>16</v>
      </c>
      <c r="U7" s="85"/>
    </row>
    <row r="8" spans="2:21" ht="26.25" x14ac:dyDescent="0.25">
      <c r="B8" s="158"/>
      <c r="C8" s="188"/>
      <c r="D8" s="80" t="s">
        <v>6</v>
      </c>
      <c r="E8" s="74">
        <f>E7*0.4</f>
        <v>2</v>
      </c>
      <c r="F8" s="74">
        <f t="shared" ref="F8:L8" si="0">F7*0.4</f>
        <v>2</v>
      </c>
      <c r="G8" s="74">
        <f t="shared" si="0"/>
        <v>2</v>
      </c>
      <c r="H8" s="74">
        <f t="shared" si="0"/>
        <v>2</v>
      </c>
      <c r="I8" s="74">
        <f t="shared" si="0"/>
        <v>2</v>
      </c>
      <c r="J8" s="74">
        <f t="shared" si="0"/>
        <v>2</v>
      </c>
      <c r="K8" s="74">
        <f t="shared" si="0"/>
        <v>2</v>
      </c>
      <c r="L8" s="74">
        <f t="shared" si="0"/>
        <v>2</v>
      </c>
      <c r="M8" s="74">
        <f t="shared" ref="M8:P8" si="1">M7*0.4</f>
        <v>16</v>
      </c>
      <c r="N8" s="76">
        <f t="shared" si="1"/>
        <v>8</v>
      </c>
      <c r="O8" s="76">
        <f t="shared" si="1"/>
        <v>9.6000000000000014</v>
      </c>
      <c r="P8" s="76">
        <f t="shared" si="1"/>
        <v>17.600000000000001</v>
      </c>
      <c r="Q8" s="42">
        <f>Q7*0.4</f>
        <v>6.4</v>
      </c>
      <c r="U8" s="85"/>
    </row>
    <row r="9" spans="2:21" ht="30" x14ac:dyDescent="0.25">
      <c r="B9" s="158"/>
      <c r="C9" s="188"/>
      <c r="D9" s="80" t="s">
        <v>79</v>
      </c>
      <c r="E9" s="74">
        <v>2</v>
      </c>
      <c r="F9" s="74">
        <v>2</v>
      </c>
      <c r="G9" s="67">
        <v>2</v>
      </c>
      <c r="H9" s="67">
        <v>2</v>
      </c>
      <c r="I9" s="67">
        <v>2</v>
      </c>
      <c r="J9" s="67">
        <v>2</v>
      </c>
      <c r="K9" s="67">
        <v>2</v>
      </c>
      <c r="L9" s="67">
        <v>2</v>
      </c>
      <c r="M9" s="68"/>
      <c r="N9" s="41">
        <v>1</v>
      </c>
      <c r="O9" s="41">
        <v>2</v>
      </c>
      <c r="P9" s="42"/>
      <c r="Q9" s="82">
        <v>3</v>
      </c>
      <c r="U9" s="85"/>
    </row>
    <row r="10" spans="2:21" ht="30.75" thickBot="1" x14ac:dyDescent="0.3">
      <c r="B10" s="159"/>
      <c r="C10" s="189"/>
      <c r="D10" s="81" t="s">
        <v>72</v>
      </c>
      <c r="E10" s="94"/>
      <c r="F10" s="94"/>
      <c r="G10" s="95"/>
      <c r="H10" s="95"/>
      <c r="I10" s="95"/>
      <c r="J10" s="95"/>
      <c r="K10" s="95"/>
      <c r="L10" s="95"/>
      <c r="M10" s="96"/>
      <c r="N10" s="97"/>
      <c r="O10" s="97"/>
      <c r="P10" s="92"/>
      <c r="Q10" s="98"/>
      <c r="U10" s="85"/>
    </row>
    <row r="11" spans="2:21" ht="43.5" customHeight="1" thickBot="1" x14ac:dyDescent="0.3">
      <c r="B11" s="71" t="s">
        <v>7</v>
      </c>
      <c r="C11" s="72" t="s">
        <v>42</v>
      </c>
      <c r="D11" s="73" t="s">
        <v>41</v>
      </c>
      <c r="E11" s="185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U11" s="85"/>
    </row>
    <row r="12" spans="2:21" ht="29.1" customHeight="1" x14ac:dyDescent="0.25">
      <c r="B12" s="19">
        <v>1</v>
      </c>
      <c r="C12" s="20" t="str">
        <f>'Result Sheet'!B25:C25</f>
        <v>MUHAMMAD BILAL</v>
      </c>
      <c r="D12" s="21" t="str">
        <f>'Result Sheet'!A25</f>
        <v>2019-CH-01</v>
      </c>
      <c r="E12" s="69">
        <v>2</v>
      </c>
      <c r="F12" s="69">
        <v>3</v>
      </c>
      <c r="G12" s="69">
        <v>5</v>
      </c>
      <c r="H12" s="69">
        <v>5</v>
      </c>
      <c r="I12" s="69">
        <v>5</v>
      </c>
      <c r="J12" s="69">
        <v>3</v>
      </c>
      <c r="K12" s="69">
        <v>3</v>
      </c>
      <c r="L12" s="69">
        <v>5</v>
      </c>
      <c r="M12" s="112">
        <f t="shared" ref="M12:M38" si="2">SUM(E12:L12)</f>
        <v>31</v>
      </c>
      <c r="N12" s="113">
        <f>'Result Sheet'!F25</f>
        <v>11</v>
      </c>
      <c r="O12" s="27">
        <f>'Result Sheet'!E25</f>
        <v>20</v>
      </c>
      <c r="P12" s="27">
        <f>N12+O12</f>
        <v>31</v>
      </c>
      <c r="Q12" s="27">
        <v>8</v>
      </c>
      <c r="S12" s="110"/>
      <c r="U12" s="85"/>
    </row>
    <row r="13" spans="2:21" ht="29.1" customHeight="1" x14ac:dyDescent="0.25">
      <c r="B13" s="25">
        <v>2</v>
      </c>
      <c r="C13" s="20" t="str">
        <f>'Result Sheet'!B26:C26</f>
        <v>MUHAMMAD NOMAN TARIQ</v>
      </c>
      <c r="D13" s="21" t="str">
        <f>'Result Sheet'!A26</f>
        <v>2019-CH-02</v>
      </c>
      <c r="E13" s="69">
        <v>2</v>
      </c>
      <c r="F13" s="69">
        <v>3</v>
      </c>
      <c r="G13" s="69">
        <v>2</v>
      </c>
      <c r="H13" s="69">
        <v>2</v>
      </c>
      <c r="I13" s="69">
        <v>2</v>
      </c>
      <c r="J13" s="69">
        <v>2</v>
      </c>
      <c r="K13" s="69">
        <v>3</v>
      </c>
      <c r="L13" s="69">
        <v>3</v>
      </c>
      <c r="M13" s="112">
        <f t="shared" si="2"/>
        <v>19</v>
      </c>
      <c r="N13" s="113">
        <f>'Result Sheet'!F26</f>
        <v>5</v>
      </c>
      <c r="O13" s="27">
        <f>'Result Sheet'!E26</f>
        <v>9</v>
      </c>
      <c r="P13" s="27">
        <f t="shared" ref="P13:P38" si="3">N13+O13</f>
        <v>14</v>
      </c>
      <c r="Q13" s="26">
        <v>12</v>
      </c>
      <c r="S13" s="110"/>
      <c r="U13" s="85"/>
    </row>
    <row r="14" spans="2:21" ht="29.1" customHeight="1" x14ac:dyDescent="0.25">
      <c r="B14" s="25">
        <v>3</v>
      </c>
      <c r="C14" s="20" t="str">
        <f>'Result Sheet'!B27:C27</f>
        <v>MUHAMMAD MOHSIN</v>
      </c>
      <c r="D14" s="21" t="str">
        <f>'Result Sheet'!A27</f>
        <v>2019-CH-04</v>
      </c>
      <c r="E14" s="69">
        <v>2</v>
      </c>
      <c r="F14" s="69">
        <v>3</v>
      </c>
      <c r="G14" s="69">
        <v>5</v>
      </c>
      <c r="H14" s="69">
        <v>3</v>
      </c>
      <c r="I14" s="69">
        <v>5</v>
      </c>
      <c r="J14" s="69">
        <v>3</v>
      </c>
      <c r="K14" s="69">
        <v>3</v>
      </c>
      <c r="L14" s="69">
        <v>3</v>
      </c>
      <c r="M14" s="112">
        <f t="shared" si="2"/>
        <v>27</v>
      </c>
      <c r="N14" s="113">
        <f>'Result Sheet'!F27</f>
        <v>11</v>
      </c>
      <c r="O14" s="27">
        <f>'Result Sheet'!E27</f>
        <v>14</v>
      </c>
      <c r="P14" s="27">
        <f t="shared" si="3"/>
        <v>25</v>
      </c>
      <c r="Q14" s="26">
        <v>15</v>
      </c>
      <c r="S14" s="110"/>
      <c r="U14" s="85"/>
    </row>
    <row r="15" spans="2:21" ht="29.1" customHeight="1" x14ac:dyDescent="0.25">
      <c r="B15" s="28">
        <v>4</v>
      </c>
      <c r="C15" s="20" t="str">
        <f>'Result Sheet'!B28:C28</f>
        <v>ZIA UR REHMAN</v>
      </c>
      <c r="D15" s="21" t="str">
        <f>'Result Sheet'!A28</f>
        <v>2019-CH-05</v>
      </c>
      <c r="E15" s="69">
        <v>3</v>
      </c>
      <c r="F15" s="69">
        <v>2</v>
      </c>
      <c r="G15" s="69">
        <v>5</v>
      </c>
      <c r="H15" s="69">
        <v>3</v>
      </c>
      <c r="I15" s="69">
        <v>3</v>
      </c>
      <c r="J15" s="69">
        <v>5</v>
      </c>
      <c r="K15" s="69">
        <v>3</v>
      </c>
      <c r="L15" s="69">
        <v>3</v>
      </c>
      <c r="M15" s="112">
        <f t="shared" si="2"/>
        <v>27</v>
      </c>
      <c r="N15" s="113">
        <f>'Result Sheet'!F28</f>
        <v>9</v>
      </c>
      <c r="O15" s="27">
        <f>'Result Sheet'!E28</f>
        <v>16</v>
      </c>
      <c r="P15" s="27">
        <f t="shared" si="3"/>
        <v>25</v>
      </c>
      <c r="Q15" s="26">
        <v>12</v>
      </c>
      <c r="S15" s="110"/>
      <c r="U15" s="85"/>
    </row>
    <row r="16" spans="2:21" ht="29.1" customHeight="1" x14ac:dyDescent="0.25">
      <c r="B16" s="28">
        <v>5</v>
      </c>
      <c r="C16" s="20" t="str">
        <f>'Result Sheet'!B29:C29</f>
        <v>TEHREEM YAQUB</v>
      </c>
      <c r="D16" s="21" t="str">
        <f>'Result Sheet'!A29</f>
        <v>2019-CH-06</v>
      </c>
      <c r="E16" s="69">
        <v>3</v>
      </c>
      <c r="F16" s="69">
        <v>5</v>
      </c>
      <c r="G16" s="69">
        <v>3</v>
      </c>
      <c r="H16" s="69">
        <v>3</v>
      </c>
      <c r="I16" s="69">
        <v>5</v>
      </c>
      <c r="J16" s="69">
        <v>3</v>
      </c>
      <c r="K16" s="69">
        <v>2</v>
      </c>
      <c r="L16" s="69">
        <v>5</v>
      </c>
      <c r="M16" s="112">
        <f t="shared" si="2"/>
        <v>29</v>
      </c>
      <c r="N16" s="113">
        <f>'Result Sheet'!F29</f>
        <v>8</v>
      </c>
      <c r="O16" s="27">
        <f>'Result Sheet'!E29</f>
        <v>21</v>
      </c>
      <c r="P16" s="27">
        <f t="shared" si="3"/>
        <v>29</v>
      </c>
      <c r="Q16" s="26">
        <v>12</v>
      </c>
      <c r="S16" s="110"/>
      <c r="U16" s="85"/>
    </row>
    <row r="17" spans="2:19" ht="29.1" customHeight="1" x14ac:dyDescent="0.25">
      <c r="B17" s="25">
        <v>6</v>
      </c>
      <c r="C17" s="20" t="str">
        <f>'Result Sheet'!B30:C30</f>
        <v>SAAD REHMAN</v>
      </c>
      <c r="D17" s="21" t="str">
        <f>'Result Sheet'!A30</f>
        <v>2019-CH-07</v>
      </c>
      <c r="E17" s="69">
        <v>2</v>
      </c>
      <c r="F17" s="69">
        <v>3</v>
      </c>
      <c r="G17" s="69">
        <v>5</v>
      </c>
      <c r="H17" s="69">
        <v>3</v>
      </c>
      <c r="I17" s="69">
        <v>3</v>
      </c>
      <c r="J17" s="69">
        <v>3</v>
      </c>
      <c r="K17" s="69">
        <v>5</v>
      </c>
      <c r="L17" s="69">
        <v>2</v>
      </c>
      <c r="M17" s="112">
        <f t="shared" si="2"/>
        <v>26</v>
      </c>
      <c r="N17" s="113">
        <f>'Result Sheet'!F30</f>
        <v>11</v>
      </c>
      <c r="O17" s="27">
        <f>'Result Sheet'!E30</f>
        <v>13</v>
      </c>
      <c r="P17" s="27">
        <f t="shared" si="3"/>
        <v>24</v>
      </c>
      <c r="Q17" s="26">
        <v>4</v>
      </c>
      <c r="S17" s="110"/>
    </row>
    <row r="18" spans="2:19" ht="29.1" customHeight="1" x14ac:dyDescent="0.25">
      <c r="B18" s="25">
        <v>7</v>
      </c>
      <c r="C18" s="20" t="str">
        <f>'Result Sheet'!B31:C31</f>
        <v>TALHA FAROOQ</v>
      </c>
      <c r="D18" s="21" t="str">
        <f>'Result Sheet'!A31</f>
        <v>2019-CH-08</v>
      </c>
      <c r="E18" s="69">
        <v>3</v>
      </c>
      <c r="F18" s="69">
        <v>5</v>
      </c>
      <c r="G18" s="69">
        <v>5</v>
      </c>
      <c r="H18" s="69">
        <v>3</v>
      </c>
      <c r="I18" s="69">
        <v>5</v>
      </c>
      <c r="J18" s="69">
        <v>5</v>
      </c>
      <c r="K18" s="69">
        <v>5</v>
      </c>
      <c r="L18" s="69">
        <v>3</v>
      </c>
      <c r="M18" s="112">
        <f t="shared" si="2"/>
        <v>34</v>
      </c>
      <c r="N18" s="113">
        <f>'Result Sheet'!F31</f>
        <v>14</v>
      </c>
      <c r="O18" s="27">
        <f>'Result Sheet'!E31</f>
        <v>15</v>
      </c>
      <c r="P18" s="27">
        <f t="shared" si="3"/>
        <v>29</v>
      </c>
      <c r="Q18" s="26">
        <v>6</v>
      </c>
      <c r="S18" s="110"/>
    </row>
    <row r="19" spans="2:19" ht="29.1" customHeight="1" x14ac:dyDescent="0.25">
      <c r="B19" s="28">
        <v>8</v>
      </c>
      <c r="C19" s="20" t="str">
        <f>'Result Sheet'!B32:C32</f>
        <v>AHMAD HABIB</v>
      </c>
      <c r="D19" s="21" t="str">
        <f>'Result Sheet'!A32</f>
        <v>2019-CH-09</v>
      </c>
      <c r="E19" s="69">
        <v>3</v>
      </c>
      <c r="F19" s="69">
        <v>3</v>
      </c>
      <c r="G19" s="69">
        <v>3</v>
      </c>
      <c r="H19" s="69">
        <v>3</v>
      </c>
      <c r="I19" s="69">
        <v>3</v>
      </c>
      <c r="J19" s="69">
        <v>3</v>
      </c>
      <c r="K19" s="69">
        <v>3</v>
      </c>
      <c r="L19" s="69">
        <v>3</v>
      </c>
      <c r="M19" s="112">
        <f t="shared" si="2"/>
        <v>24</v>
      </c>
      <c r="N19" s="113">
        <f>'Result Sheet'!F32</f>
        <v>6</v>
      </c>
      <c r="O19" s="27">
        <f>'Result Sheet'!E32</f>
        <v>17</v>
      </c>
      <c r="P19" s="27">
        <f t="shared" si="3"/>
        <v>23</v>
      </c>
      <c r="Q19" s="26">
        <v>14</v>
      </c>
      <c r="S19" s="110"/>
    </row>
    <row r="20" spans="2:19" ht="29.1" customHeight="1" x14ac:dyDescent="0.25">
      <c r="B20" s="28">
        <v>9</v>
      </c>
      <c r="C20" s="20" t="str">
        <f>'Result Sheet'!B33:C33</f>
        <v>AHMAD FARAZ QAYYUM</v>
      </c>
      <c r="D20" s="21" t="str">
        <f>'Result Sheet'!A33</f>
        <v>2019-CH-11</v>
      </c>
      <c r="E20" s="69">
        <v>3</v>
      </c>
      <c r="F20" s="69">
        <v>5</v>
      </c>
      <c r="G20" s="69">
        <v>3</v>
      </c>
      <c r="H20" s="69">
        <v>3</v>
      </c>
      <c r="I20" s="69">
        <v>3</v>
      </c>
      <c r="J20" s="69">
        <v>3</v>
      </c>
      <c r="K20" s="69">
        <v>3</v>
      </c>
      <c r="L20" s="69">
        <v>3</v>
      </c>
      <c r="M20" s="112">
        <f t="shared" si="2"/>
        <v>26</v>
      </c>
      <c r="N20" s="113">
        <f>'Result Sheet'!F33</f>
        <v>8</v>
      </c>
      <c r="O20" s="27">
        <f>'Result Sheet'!E33</f>
        <v>17</v>
      </c>
      <c r="P20" s="27">
        <f t="shared" si="3"/>
        <v>25</v>
      </c>
      <c r="Q20" s="26">
        <v>12</v>
      </c>
      <c r="S20" s="110"/>
    </row>
    <row r="21" spans="2:19" ht="29.1" customHeight="1" x14ac:dyDescent="0.25">
      <c r="B21" s="25">
        <v>10</v>
      </c>
      <c r="C21" s="20" t="str">
        <f>'Result Sheet'!B34:C34</f>
        <v>DANISH AHMAD</v>
      </c>
      <c r="D21" s="21" t="str">
        <f>'Result Sheet'!A34</f>
        <v>2019-CH-12</v>
      </c>
      <c r="E21" s="69">
        <v>5</v>
      </c>
      <c r="F21" s="69">
        <v>5</v>
      </c>
      <c r="G21" s="69">
        <v>2</v>
      </c>
      <c r="H21" s="69">
        <v>5</v>
      </c>
      <c r="I21" s="69">
        <v>5</v>
      </c>
      <c r="J21" s="69">
        <v>5</v>
      </c>
      <c r="K21" s="69">
        <v>5</v>
      </c>
      <c r="L21" s="69">
        <v>5</v>
      </c>
      <c r="M21" s="112">
        <f t="shared" si="2"/>
        <v>37</v>
      </c>
      <c r="N21" s="113">
        <f>'Result Sheet'!F34</f>
        <v>17</v>
      </c>
      <c r="O21" s="27">
        <f>'Result Sheet'!E34</f>
        <v>18</v>
      </c>
      <c r="P21" s="27">
        <f t="shared" si="3"/>
        <v>35</v>
      </c>
      <c r="Q21" s="26">
        <v>4</v>
      </c>
      <c r="S21" s="110"/>
    </row>
    <row r="22" spans="2:19" ht="29.1" customHeight="1" x14ac:dyDescent="0.25">
      <c r="B22" s="25">
        <v>11</v>
      </c>
      <c r="C22" s="20" t="str">
        <f>'Result Sheet'!B35:C35</f>
        <v>ZEESHAN BASHARAT</v>
      </c>
      <c r="D22" s="21" t="str">
        <f>'Result Sheet'!A35</f>
        <v>2019-CH-13</v>
      </c>
      <c r="E22" s="69">
        <v>3</v>
      </c>
      <c r="F22" s="69">
        <v>5</v>
      </c>
      <c r="G22" s="69">
        <v>3</v>
      </c>
      <c r="H22" s="69">
        <v>3</v>
      </c>
      <c r="I22" s="69">
        <v>3</v>
      </c>
      <c r="J22" s="69">
        <v>3</v>
      </c>
      <c r="K22" s="69">
        <v>3</v>
      </c>
      <c r="L22" s="69">
        <v>3</v>
      </c>
      <c r="M22" s="112">
        <f t="shared" si="2"/>
        <v>26</v>
      </c>
      <c r="N22" s="113">
        <f>'Result Sheet'!F35</f>
        <v>9</v>
      </c>
      <c r="O22" s="27">
        <f>'Result Sheet'!E35</f>
        <v>15</v>
      </c>
      <c r="P22" s="27">
        <f t="shared" si="3"/>
        <v>24</v>
      </c>
      <c r="Q22" s="26">
        <v>4</v>
      </c>
      <c r="S22" s="110"/>
    </row>
    <row r="23" spans="2:19" ht="29.1" customHeight="1" x14ac:dyDescent="0.25">
      <c r="B23" s="28">
        <v>12</v>
      </c>
      <c r="C23" s="20" t="str">
        <f>'Result Sheet'!B36:C36</f>
        <v>MUHAMMAD MUJAHID</v>
      </c>
      <c r="D23" s="21" t="str">
        <f>'Result Sheet'!A36</f>
        <v>2019-CH-15</v>
      </c>
      <c r="E23" s="69">
        <v>3</v>
      </c>
      <c r="F23" s="69">
        <v>3</v>
      </c>
      <c r="G23" s="69">
        <v>3</v>
      </c>
      <c r="H23" s="69">
        <v>3</v>
      </c>
      <c r="I23" s="69">
        <v>5</v>
      </c>
      <c r="J23" s="69">
        <v>3</v>
      </c>
      <c r="K23" s="69">
        <v>3</v>
      </c>
      <c r="L23" s="69">
        <v>3</v>
      </c>
      <c r="M23" s="112">
        <f t="shared" si="2"/>
        <v>26</v>
      </c>
      <c r="N23" s="113">
        <f>'Result Sheet'!F36</f>
        <v>8</v>
      </c>
      <c r="O23" s="27">
        <f>'Result Sheet'!E36</f>
        <v>17</v>
      </c>
      <c r="P23" s="27">
        <f t="shared" si="3"/>
        <v>25</v>
      </c>
      <c r="Q23" s="26">
        <v>12</v>
      </c>
      <c r="S23" s="110"/>
    </row>
    <row r="24" spans="2:19" ht="29.1" customHeight="1" x14ac:dyDescent="0.25">
      <c r="B24" s="28">
        <v>13</v>
      </c>
      <c r="C24" s="20" t="str">
        <f>'Result Sheet'!B37:C37</f>
        <v>MUHAMMAD USAMA</v>
      </c>
      <c r="D24" s="21" t="str">
        <f>'Result Sheet'!A37</f>
        <v>2019-CH-16</v>
      </c>
      <c r="E24" s="69">
        <v>3</v>
      </c>
      <c r="F24" s="69">
        <v>3</v>
      </c>
      <c r="G24" s="69">
        <v>3</v>
      </c>
      <c r="H24" s="69">
        <v>3</v>
      </c>
      <c r="I24" s="69">
        <v>3</v>
      </c>
      <c r="J24" s="69">
        <v>3</v>
      </c>
      <c r="K24" s="69">
        <v>3</v>
      </c>
      <c r="L24" s="69">
        <v>3</v>
      </c>
      <c r="M24" s="112">
        <f t="shared" si="2"/>
        <v>24</v>
      </c>
      <c r="N24" s="113">
        <f>'Result Sheet'!F37</f>
        <v>7</v>
      </c>
      <c r="O24" s="27">
        <f>'Result Sheet'!E37</f>
        <v>16</v>
      </c>
      <c r="P24" s="27">
        <f t="shared" si="3"/>
        <v>23</v>
      </c>
      <c r="Q24" s="26">
        <v>11</v>
      </c>
      <c r="S24" s="110"/>
    </row>
    <row r="25" spans="2:19" ht="29.1" customHeight="1" x14ac:dyDescent="0.25">
      <c r="B25" s="25">
        <v>14</v>
      </c>
      <c r="C25" s="20" t="str">
        <f>'Result Sheet'!B38:C38</f>
        <v>MUHAMMAD AHMAD RAZA</v>
      </c>
      <c r="D25" s="21" t="str">
        <f>'Result Sheet'!A38</f>
        <v>2019-CH-17</v>
      </c>
      <c r="E25" s="69">
        <v>2</v>
      </c>
      <c r="F25" s="69">
        <v>5</v>
      </c>
      <c r="G25" s="69">
        <v>5</v>
      </c>
      <c r="H25" s="69">
        <v>3</v>
      </c>
      <c r="I25" s="69">
        <v>3</v>
      </c>
      <c r="J25" s="69">
        <v>5</v>
      </c>
      <c r="K25" s="69">
        <v>3</v>
      </c>
      <c r="L25" s="69">
        <v>3</v>
      </c>
      <c r="M25" s="112">
        <f t="shared" si="2"/>
        <v>29</v>
      </c>
      <c r="N25" s="113">
        <f>'Result Sheet'!F38</f>
        <v>9</v>
      </c>
      <c r="O25" s="27">
        <f>'Result Sheet'!E38</f>
        <v>20</v>
      </c>
      <c r="P25" s="27">
        <f t="shared" si="3"/>
        <v>29</v>
      </c>
      <c r="Q25" s="26">
        <v>5</v>
      </c>
      <c r="S25" s="110"/>
    </row>
    <row r="26" spans="2:19" ht="29.1" customHeight="1" x14ac:dyDescent="0.25">
      <c r="B26" s="25">
        <v>15</v>
      </c>
      <c r="C26" s="20" t="str">
        <f>'Result Sheet'!B39:C39</f>
        <v>MUHAMMAD TALHA</v>
      </c>
      <c r="D26" s="21" t="str">
        <f>'Result Sheet'!A39</f>
        <v>2019-CH-18</v>
      </c>
      <c r="E26" s="69">
        <v>2</v>
      </c>
      <c r="F26" s="69">
        <v>2</v>
      </c>
      <c r="G26" s="69">
        <v>3</v>
      </c>
      <c r="H26" s="69">
        <v>2</v>
      </c>
      <c r="I26" s="69">
        <v>3</v>
      </c>
      <c r="J26" s="69">
        <v>2</v>
      </c>
      <c r="K26" s="69">
        <v>3</v>
      </c>
      <c r="L26" s="69">
        <v>3</v>
      </c>
      <c r="M26" s="112">
        <f t="shared" si="2"/>
        <v>20</v>
      </c>
      <c r="N26" s="113">
        <f>'Result Sheet'!F39</f>
        <v>7</v>
      </c>
      <c r="O26" s="27">
        <f>'Result Sheet'!E39</f>
        <v>7</v>
      </c>
      <c r="P26" s="27">
        <f t="shared" si="3"/>
        <v>14</v>
      </c>
      <c r="Q26" s="26">
        <v>8</v>
      </c>
      <c r="S26" s="110"/>
    </row>
    <row r="27" spans="2:19" ht="29.1" customHeight="1" x14ac:dyDescent="0.25">
      <c r="B27" s="28">
        <v>16</v>
      </c>
      <c r="C27" s="20" t="str">
        <f>'Result Sheet'!B40:C40</f>
        <v>KASHIF BASHIR</v>
      </c>
      <c r="D27" s="21" t="str">
        <f>'Result Sheet'!A40</f>
        <v>2019-CH-19</v>
      </c>
      <c r="E27" s="69">
        <v>2</v>
      </c>
      <c r="F27" s="69">
        <v>3</v>
      </c>
      <c r="G27" s="69">
        <v>3</v>
      </c>
      <c r="H27" s="69">
        <v>5</v>
      </c>
      <c r="I27" s="69">
        <v>3</v>
      </c>
      <c r="J27" s="69">
        <v>3</v>
      </c>
      <c r="K27" s="69">
        <v>3</v>
      </c>
      <c r="L27" s="69">
        <v>3</v>
      </c>
      <c r="M27" s="112">
        <f t="shared" si="2"/>
        <v>25</v>
      </c>
      <c r="N27" s="113">
        <f>'Result Sheet'!F40</f>
        <v>10</v>
      </c>
      <c r="O27" s="27">
        <f>'Result Sheet'!E40</f>
        <v>12</v>
      </c>
      <c r="P27" s="27">
        <f t="shared" si="3"/>
        <v>22</v>
      </c>
      <c r="Q27" s="26">
        <v>12</v>
      </c>
      <c r="S27" s="110"/>
    </row>
    <row r="28" spans="2:19" ht="29.1" customHeight="1" x14ac:dyDescent="0.25">
      <c r="B28" s="28">
        <v>17</v>
      </c>
      <c r="C28" s="20" t="str">
        <f>'Result Sheet'!B41:C41</f>
        <v>TAYYAB KHAN</v>
      </c>
      <c r="D28" s="21" t="str">
        <f>'Result Sheet'!A41</f>
        <v>2019-CH-20</v>
      </c>
      <c r="E28" s="69">
        <v>2</v>
      </c>
      <c r="F28" s="69">
        <v>3</v>
      </c>
      <c r="G28" s="69">
        <v>5</v>
      </c>
      <c r="H28" s="69">
        <v>3</v>
      </c>
      <c r="I28" s="69">
        <v>3</v>
      </c>
      <c r="J28" s="69">
        <v>3</v>
      </c>
      <c r="K28" s="69">
        <v>5</v>
      </c>
      <c r="L28" s="69">
        <v>3</v>
      </c>
      <c r="M28" s="112">
        <f t="shared" si="2"/>
        <v>27</v>
      </c>
      <c r="N28" s="113">
        <f>'Result Sheet'!F41</f>
        <v>7</v>
      </c>
      <c r="O28" s="27">
        <f>'Result Sheet'!E41</f>
        <v>19</v>
      </c>
      <c r="P28" s="27">
        <f t="shared" si="3"/>
        <v>26</v>
      </c>
      <c r="Q28" s="26">
        <v>8</v>
      </c>
      <c r="S28" s="110"/>
    </row>
    <row r="29" spans="2:19" ht="29.1" customHeight="1" x14ac:dyDescent="0.25">
      <c r="B29" s="25">
        <v>18</v>
      </c>
      <c r="C29" s="20" t="str">
        <f>'Result Sheet'!B42:C42</f>
        <v>ADEEL SADIQ</v>
      </c>
      <c r="D29" s="21" t="str">
        <f>'Result Sheet'!A42</f>
        <v>2019-CH-21</v>
      </c>
      <c r="E29" s="69">
        <v>2</v>
      </c>
      <c r="F29" s="69">
        <v>0</v>
      </c>
      <c r="G29" s="69">
        <v>2</v>
      </c>
      <c r="H29" s="69">
        <v>3</v>
      </c>
      <c r="I29" s="69">
        <v>0</v>
      </c>
      <c r="J29" s="69">
        <v>0</v>
      </c>
      <c r="K29" s="69">
        <v>2</v>
      </c>
      <c r="L29" s="69">
        <v>2</v>
      </c>
      <c r="M29" s="112">
        <f t="shared" si="2"/>
        <v>11</v>
      </c>
      <c r="N29" s="113">
        <f>'Result Sheet'!F42</f>
        <v>5</v>
      </c>
      <c r="O29" s="27">
        <f>'Result Sheet'!E42</f>
        <v>0</v>
      </c>
      <c r="P29" s="27">
        <f t="shared" si="3"/>
        <v>5</v>
      </c>
      <c r="Q29" s="26">
        <v>4</v>
      </c>
      <c r="S29" s="110"/>
    </row>
    <row r="30" spans="2:19" ht="29.1" customHeight="1" x14ac:dyDescent="0.25">
      <c r="B30" s="25">
        <v>19</v>
      </c>
      <c r="C30" s="20" t="str">
        <f>'Result Sheet'!B43:C43</f>
        <v>ALLYAN JAVAID</v>
      </c>
      <c r="D30" s="21" t="str">
        <f>'Result Sheet'!A43</f>
        <v>2019-CH-22</v>
      </c>
      <c r="E30" s="69">
        <v>2</v>
      </c>
      <c r="F30" s="69">
        <v>3</v>
      </c>
      <c r="G30" s="69">
        <v>3</v>
      </c>
      <c r="H30" s="69">
        <v>3</v>
      </c>
      <c r="I30" s="69">
        <v>3</v>
      </c>
      <c r="J30" s="69">
        <v>3</v>
      </c>
      <c r="K30" s="69">
        <v>3</v>
      </c>
      <c r="L30" s="69">
        <v>3</v>
      </c>
      <c r="M30" s="112">
        <f t="shared" si="2"/>
        <v>23</v>
      </c>
      <c r="N30" s="113">
        <f>'Result Sheet'!F43</f>
        <v>7</v>
      </c>
      <c r="O30" s="27">
        <f>'Result Sheet'!E43</f>
        <v>14</v>
      </c>
      <c r="P30" s="27">
        <f t="shared" si="3"/>
        <v>21</v>
      </c>
      <c r="Q30" s="26">
        <v>8</v>
      </c>
      <c r="S30" s="110"/>
    </row>
    <row r="31" spans="2:19" ht="29.1" customHeight="1" x14ac:dyDescent="0.25">
      <c r="B31" s="28">
        <v>20</v>
      </c>
      <c r="C31" s="20" t="str">
        <f>'Result Sheet'!B44:C44</f>
        <v>IJAZ HUSSAIN</v>
      </c>
      <c r="D31" s="21" t="str">
        <f>'Result Sheet'!A44</f>
        <v>2019-CH-23</v>
      </c>
      <c r="E31" s="69">
        <v>3</v>
      </c>
      <c r="F31" s="69">
        <v>3</v>
      </c>
      <c r="G31" s="69">
        <v>3</v>
      </c>
      <c r="H31" s="69">
        <v>3</v>
      </c>
      <c r="I31" s="69">
        <v>3</v>
      </c>
      <c r="J31" s="69">
        <v>3</v>
      </c>
      <c r="K31" s="69">
        <v>3</v>
      </c>
      <c r="L31" s="69">
        <v>3</v>
      </c>
      <c r="M31" s="112">
        <f t="shared" si="2"/>
        <v>24</v>
      </c>
      <c r="N31" s="113">
        <f>'Result Sheet'!F44</f>
        <v>9</v>
      </c>
      <c r="O31" s="27">
        <f>'Result Sheet'!E44</f>
        <v>12</v>
      </c>
      <c r="P31" s="27">
        <f t="shared" si="3"/>
        <v>21</v>
      </c>
      <c r="Q31" s="26">
        <v>8</v>
      </c>
      <c r="S31" s="110"/>
    </row>
    <row r="32" spans="2:19" ht="29.1" customHeight="1" x14ac:dyDescent="0.25">
      <c r="B32" s="28">
        <v>21</v>
      </c>
      <c r="C32" s="20" t="str">
        <f>'Result Sheet'!B45:C45</f>
        <v>MUHAMMAD AFZAAL</v>
      </c>
      <c r="D32" s="21" t="str">
        <f>'Result Sheet'!A45</f>
        <v>2019-CH-24</v>
      </c>
      <c r="E32" s="69">
        <v>2</v>
      </c>
      <c r="F32" s="69">
        <v>2</v>
      </c>
      <c r="G32" s="69">
        <v>2</v>
      </c>
      <c r="H32" s="69">
        <v>2</v>
      </c>
      <c r="I32" s="69">
        <v>0</v>
      </c>
      <c r="J32" s="69">
        <v>2</v>
      </c>
      <c r="K32" s="69">
        <v>2</v>
      </c>
      <c r="L32" s="69">
        <v>2</v>
      </c>
      <c r="M32" s="112">
        <f t="shared" si="2"/>
        <v>14</v>
      </c>
      <c r="N32" s="113">
        <f>'Result Sheet'!F45</f>
        <v>5</v>
      </c>
      <c r="O32" s="27">
        <f>'Result Sheet'!E45</f>
        <v>2</v>
      </c>
      <c r="P32" s="27">
        <f t="shared" si="3"/>
        <v>7</v>
      </c>
      <c r="Q32" s="26">
        <v>12</v>
      </c>
      <c r="S32" s="110"/>
    </row>
    <row r="33" spans="2:19" ht="29.1" customHeight="1" x14ac:dyDescent="0.25">
      <c r="B33" s="25">
        <v>22</v>
      </c>
      <c r="C33" s="20" t="str">
        <f>'Result Sheet'!B46:C46</f>
        <v>MUHAMMAD BILAL</v>
      </c>
      <c r="D33" s="21" t="str">
        <f>'Result Sheet'!A46</f>
        <v>2019-CH-25</v>
      </c>
      <c r="E33" s="69">
        <v>2</v>
      </c>
      <c r="F33" s="69">
        <v>3</v>
      </c>
      <c r="G33" s="69">
        <v>3</v>
      </c>
      <c r="H33" s="69">
        <v>5</v>
      </c>
      <c r="I33" s="69">
        <v>3</v>
      </c>
      <c r="J33" s="69">
        <v>3</v>
      </c>
      <c r="K33" s="69">
        <v>3</v>
      </c>
      <c r="L33" s="69">
        <v>3</v>
      </c>
      <c r="M33" s="112">
        <f t="shared" si="2"/>
        <v>25</v>
      </c>
      <c r="N33" s="113">
        <f>'Result Sheet'!F46</f>
        <v>7</v>
      </c>
      <c r="O33" s="27">
        <f>'Result Sheet'!E46</f>
        <v>17</v>
      </c>
      <c r="P33" s="27">
        <f t="shared" si="3"/>
        <v>24</v>
      </c>
      <c r="Q33" s="26">
        <v>8</v>
      </c>
      <c r="S33" s="110"/>
    </row>
    <row r="34" spans="2:19" ht="29.1" customHeight="1" x14ac:dyDescent="0.25">
      <c r="B34" s="25">
        <v>23</v>
      </c>
      <c r="C34" s="20" t="str">
        <f>'Result Sheet'!B47:C47</f>
        <v>ABDUL HANNAN</v>
      </c>
      <c r="D34" s="21" t="str">
        <f>'Result Sheet'!A47</f>
        <v>2019-CH-27</v>
      </c>
      <c r="E34" s="69">
        <v>3</v>
      </c>
      <c r="F34" s="69">
        <v>3</v>
      </c>
      <c r="G34" s="69">
        <v>3</v>
      </c>
      <c r="H34" s="69">
        <v>3</v>
      </c>
      <c r="I34" s="69">
        <v>3</v>
      </c>
      <c r="J34" s="69">
        <v>3</v>
      </c>
      <c r="K34" s="69">
        <v>3</v>
      </c>
      <c r="L34" s="69">
        <v>3</v>
      </c>
      <c r="M34" s="112">
        <f t="shared" si="2"/>
        <v>24</v>
      </c>
      <c r="N34" s="113">
        <f>'Result Sheet'!F47</f>
        <v>8</v>
      </c>
      <c r="O34" s="27">
        <f>'Result Sheet'!E47</f>
        <v>11</v>
      </c>
      <c r="P34" s="27">
        <f t="shared" si="3"/>
        <v>19</v>
      </c>
      <c r="Q34" s="26">
        <v>0</v>
      </c>
      <c r="S34" s="110"/>
    </row>
    <row r="35" spans="2:19" ht="29.1" customHeight="1" x14ac:dyDescent="0.25">
      <c r="B35" s="28">
        <v>24</v>
      </c>
      <c r="C35" s="20" t="str">
        <f>'Result Sheet'!B48:C48</f>
        <v>MUTAHIR HASHMI</v>
      </c>
      <c r="D35" s="21" t="str">
        <f>'Result Sheet'!A48</f>
        <v>2019-CH-28</v>
      </c>
      <c r="E35" s="69">
        <v>3</v>
      </c>
      <c r="F35" s="69">
        <v>3</v>
      </c>
      <c r="G35" s="69">
        <v>2</v>
      </c>
      <c r="H35" s="69">
        <v>3</v>
      </c>
      <c r="I35" s="69">
        <v>2</v>
      </c>
      <c r="J35" s="69">
        <v>2</v>
      </c>
      <c r="K35" s="69">
        <v>3</v>
      </c>
      <c r="L35" s="69">
        <v>3</v>
      </c>
      <c r="M35" s="112">
        <f t="shared" si="2"/>
        <v>21</v>
      </c>
      <c r="N35" s="113">
        <f>'Result Sheet'!F48</f>
        <v>0</v>
      </c>
      <c r="O35" s="27">
        <f>'Result Sheet'!E48</f>
        <v>19</v>
      </c>
      <c r="P35" s="27">
        <f t="shared" si="3"/>
        <v>19</v>
      </c>
      <c r="Q35" s="26">
        <v>8</v>
      </c>
      <c r="S35" s="110"/>
    </row>
    <row r="36" spans="2:19" ht="29.1" customHeight="1" x14ac:dyDescent="0.25">
      <c r="B36" s="28">
        <v>25</v>
      </c>
      <c r="C36" s="20" t="str">
        <f>'Result Sheet'!B49:C49</f>
        <v>ALI AWAIS</v>
      </c>
      <c r="D36" s="21" t="str">
        <f>'Result Sheet'!A49</f>
        <v>2019-CH-30</v>
      </c>
      <c r="E36" s="69">
        <v>2</v>
      </c>
      <c r="F36" s="69">
        <v>3</v>
      </c>
      <c r="G36" s="69">
        <v>2</v>
      </c>
      <c r="H36" s="69">
        <v>3</v>
      </c>
      <c r="I36" s="69">
        <v>3</v>
      </c>
      <c r="J36" s="69">
        <v>3</v>
      </c>
      <c r="K36" s="69">
        <v>3</v>
      </c>
      <c r="L36" s="69">
        <v>3</v>
      </c>
      <c r="M36" s="112">
        <f t="shared" si="2"/>
        <v>22</v>
      </c>
      <c r="N36" s="113">
        <f>'Result Sheet'!F49</f>
        <v>7</v>
      </c>
      <c r="O36" s="27">
        <f>'Result Sheet'!E49</f>
        <v>11</v>
      </c>
      <c r="P36" s="27">
        <f t="shared" si="3"/>
        <v>18</v>
      </c>
      <c r="Q36" s="26">
        <v>4</v>
      </c>
      <c r="S36" s="110"/>
    </row>
    <row r="37" spans="2:19" ht="29.1" customHeight="1" x14ac:dyDescent="0.25">
      <c r="B37" s="29">
        <v>26</v>
      </c>
      <c r="C37" s="20" t="str">
        <f>'Result Sheet'!B50:C50</f>
        <v>SYED UMAIS AHMAD</v>
      </c>
      <c r="D37" s="21" t="str">
        <f>'Result Sheet'!A50</f>
        <v>2019-CH-31</v>
      </c>
      <c r="E37" s="69">
        <v>3</v>
      </c>
      <c r="F37" s="69">
        <v>5</v>
      </c>
      <c r="G37" s="69">
        <v>5</v>
      </c>
      <c r="H37" s="69">
        <v>5</v>
      </c>
      <c r="I37" s="69">
        <v>5</v>
      </c>
      <c r="J37" s="69">
        <v>5</v>
      </c>
      <c r="K37" s="69">
        <v>5</v>
      </c>
      <c r="L37" s="69">
        <v>5</v>
      </c>
      <c r="M37" s="112">
        <f t="shared" si="2"/>
        <v>38</v>
      </c>
      <c r="N37" s="113">
        <f>'Result Sheet'!F50</f>
        <v>17</v>
      </c>
      <c r="O37" s="27">
        <f>'Result Sheet'!E50</f>
        <v>20</v>
      </c>
      <c r="P37" s="27">
        <f t="shared" si="3"/>
        <v>37</v>
      </c>
      <c r="Q37" s="26">
        <v>8</v>
      </c>
      <c r="S37" s="110"/>
    </row>
    <row r="38" spans="2:19" ht="29.1" customHeight="1" x14ac:dyDescent="0.25">
      <c r="B38" s="28">
        <v>27</v>
      </c>
      <c r="C38" s="20" t="str">
        <f>'Result Sheet'!B51:C51</f>
        <v>ABDUL MALIK</v>
      </c>
      <c r="D38" s="21" t="str">
        <f>'Result Sheet'!A51</f>
        <v>2019-CH-33</v>
      </c>
      <c r="E38" s="69">
        <v>0</v>
      </c>
      <c r="F38" s="69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112">
        <f t="shared" si="2"/>
        <v>0</v>
      </c>
      <c r="N38" s="113">
        <f>'Result Sheet'!F51</f>
        <v>0</v>
      </c>
      <c r="O38" s="27">
        <f>'Result Sheet'!E51</f>
        <v>0</v>
      </c>
      <c r="P38" s="27">
        <f t="shared" si="3"/>
        <v>0</v>
      </c>
      <c r="Q38" s="26">
        <v>5</v>
      </c>
      <c r="S38" s="110"/>
    </row>
    <row r="39" spans="2:19" x14ac:dyDescent="0.25">
      <c r="M39" s="114"/>
      <c r="N39" s="111"/>
      <c r="S39" s="111"/>
    </row>
    <row r="40" spans="2:19" x14ac:dyDescent="0.25">
      <c r="M40" s="114"/>
      <c r="N40" s="111"/>
      <c r="S40" s="111"/>
    </row>
    <row r="41" spans="2:19" x14ac:dyDescent="0.25">
      <c r="S41" s="111"/>
    </row>
    <row r="43" spans="2:19" x14ac:dyDescent="0.25">
      <c r="C43" s="52" t="str">
        <f>'Result Sheet'!G7</f>
        <v>Date: July 05, 2021</v>
      </c>
      <c r="M43" s="182"/>
      <c r="N43" s="182"/>
    </row>
  </sheetData>
  <mergeCells count="15">
    <mergeCell ref="M43:N43"/>
    <mergeCell ref="C1:I1"/>
    <mergeCell ref="J1:M1"/>
    <mergeCell ref="N1:Q1"/>
    <mergeCell ref="E11:Q11"/>
    <mergeCell ref="C5:C10"/>
    <mergeCell ref="B5:B10"/>
    <mergeCell ref="B2:Q2"/>
    <mergeCell ref="E5:M5"/>
    <mergeCell ref="N5:P5"/>
    <mergeCell ref="E4:M4"/>
    <mergeCell ref="N4:P4"/>
    <mergeCell ref="B3:D3"/>
    <mergeCell ref="E3:Q3"/>
    <mergeCell ref="B4:D4"/>
  </mergeCells>
  <pageMargins left="0" right="0" top="0" bottom="0" header="0.31496062992125984" footer="0.31496062992125984"/>
  <pageSetup paperSize="9" scale="47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71"/>
  <sheetViews>
    <sheetView tabSelected="1" view="pageBreakPreview" topLeftCell="A11" zoomScale="50" zoomScaleNormal="50" zoomScaleSheetLayoutView="50" zoomScalePageLayoutView="22" workbookViewId="0">
      <selection activeCell="V50" sqref="V50"/>
    </sheetView>
  </sheetViews>
  <sheetFormatPr defaultRowHeight="20.25" x14ac:dyDescent="0.25"/>
  <cols>
    <col min="1" max="1" width="7.7109375" style="52" customWidth="1"/>
    <col min="2" max="2" width="11.140625" style="53" customWidth="1"/>
    <col min="3" max="3" width="45.5703125" style="52" customWidth="1"/>
    <col min="4" max="4" width="39.42578125" style="52" customWidth="1"/>
    <col min="5" max="5" width="12.5703125" style="52" customWidth="1"/>
    <col min="6" max="6" width="17.7109375" style="52" customWidth="1"/>
    <col min="7" max="7" width="15.140625" style="52" customWidth="1"/>
    <col min="8" max="8" width="15.140625" style="52" bestFit="1" customWidth="1"/>
    <col min="9" max="9" width="14.140625" style="52" customWidth="1"/>
    <col min="10" max="10" width="18.28515625" style="52" customWidth="1"/>
    <col min="11" max="11" width="15.42578125" style="52" bestFit="1" customWidth="1"/>
    <col min="12" max="14" width="9.140625" style="52" customWidth="1"/>
    <col min="15" max="15" width="10.42578125" style="52" customWidth="1"/>
    <col min="16" max="16" width="9.140625" style="52" customWidth="1"/>
    <col min="17" max="17" width="11.140625" style="52" customWidth="1"/>
    <col min="18" max="18" width="11.85546875" style="52" customWidth="1"/>
    <col min="19" max="19" width="9.140625" style="52" customWidth="1"/>
    <col min="20" max="20" width="13.140625" style="52" customWidth="1"/>
    <col min="21" max="21" width="14.7109375" style="52" customWidth="1"/>
    <col min="22" max="23" width="9.140625" style="52"/>
    <col min="24" max="24" width="15.28515625" style="52" bestFit="1" customWidth="1"/>
    <col min="25" max="16384" width="9.140625" style="52"/>
  </cols>
  <sheetData>
    <row r="1" spans="2:25" ht="51" customHeight="1" x14ac:dyDescent="0.25">
      <c r="B1" s="44"/>
      <c r="C1" s="183" t="str">
        <f>'Result Sheet'!A1</f>
        <v>MNS - UNIVERSITY OF ENGINEERING AND TECHNOLOGY MULTAN</v>
      </c>
      <c r="D1" s="183"/>
      <c r="E1" s="183"/>
      <c r="F1" s="183"/>
      <c r="G1" s="183"/>
      <c r="H1" s="183"/>
      <c r="I1" s="183"/>
      <c r="J1" s="183"/>
      <c r="K1" s="183"/>
      <c r="L1" s="183" t="str">
        <f>'Result Sheet'!G4</f>
        <v>Fall 2020</v>
      </c>
      <c r="M1" s="183"/>
      <c r="N1" s="183"/>
      <c r="O1" s="183"/>
      <c r="P1" s="183"/>
      <c r="Q1" s="183"/>
      <c r="R1" s="183" t="str">
        <f>'Result Sheet'!G5</f>
        <v>Sheikh Naveed Ahmad(Visiting)</v>
      </c>
      <c r="S1" s="183"/>
      <c r="T1" s="183"/>
      <c r="U1" s="183"/>
    </row>
    <row r="2" spans="2:25" ht="32.1" customHeight="1" thickBot="1" x14ac:dyDescent="0.3">
      <c r="B2" s="160" t="s">
        <v>8</v>
      </c>
      <c r="C2" s="161"/>
      <c r="D2" s="161"/>
      <c r="E2" s="161"/>
      <c r="F2" s="161"/>
      <c r="G2" s="161"/>
      <c r="H2" s="161"/>
      <c r="I2" s="161"/>
      <c r="J2" s="219"/>
      <c r="K2" s="160" t="s">
        <v>43</v>
      </c>
      <c r="L2" s="161"/>
      <c r="M2" s="161"/>
      <c r="N2" s="161"/>
      <c r="O2" s="161"/>
      <c r="P2" s="161"/>
      <c r="Q2" s="161"/>
      <c r="R2" s="161"/>
      <c r="S2" s="161"/>
      <c r="T2" s="161"/>
      <c r="U2" s="219"/>
    </row>
    <row r="3" spans="2:25" ht="32.1" customHeight="1" thickBot="1" x14ac:dyDescent="0.3">
      <c r="B3" s="209" t="s">
        <v>37</v>
      </c>
      <c r="C3" s="205"/>
      <c r="D3" s="205"/>
      <c r="E3" s="205" t="str">
        <f>'Result Sheet'!B5</f>
        <v>Ch.E- 206L Fluid Dynamics</v>
      </c>
      <c r="F3" s="205"/>
      <c r="G3" s="205"/>
      <c r="H3" s="205"/>
      <c r="I3" s="205"/>
      <c r="J3" s="206"/>
      <c r="K3" s="220"/>
      <c r="L3" s="221"/>
      <c r="M3" s="221"/>
      <c r="N3" s="221"/>
      <c r="O3" s="221"/>
      <c r="P3" s="221"/>
      <c r="Q3" s="221"/>
      <c r="R3" s="221"/>
      <c r="S3" s="221"/>
      <c r="T3" s="221"/>
      <c r="U3" s="222"/>
    </row>
    <row r="4" spans="2:25" ht="59.25" customHeight="1" thickBot="1" x14ac:dyDescent="0.3">
      <c r="B4" s="207" t="s">
        <v>38</v>
      </c>
      <c r="C4" s="181"/>
      <c r="D4" s="208"/>
      <c r="E4" s="102" t="str">
        <f>'Result Sheet'!D22</f>
        <v>Final Viva</v>
      </c>
      <c r="F4" s="58" t="str">
        <f>'Result Sheet'!E22</f>
        <v>Lab Report</v>
      </c>
      <c r="G4" s="59" t="str">
        <f>'Result Sheet'!F22</f>
        <v>Quiz</v>
      </c>
      <c r="H4" s="63" t="str">
        <f>'Result Sheet'!G22</f>
        <v>Lab. Performance</v>
      </c>
      <c r="I4" s="2" t="s">
        <v>34</v>
      </c>
      <c r="J4" s="3" t="s">
        <v>18</v>
      </c>
      <c r="K4" s="194" t="s">
        <v>2</v>
      </c>
      <c r="L4" s="195"/>
      <c r="M4" s="195"/>
      <c r="N4" s="195"/>
      <c r="O4" s="195"/>
      <c r="P4" s="195"/>
      <c r="Q4" s="195"/>
      <c r="R4" s="195"/>
      <c r="S4" s="195"/>
      <c r="T4" s="195"/>
      <c r="U4" s="196"/>
    </row>
    <row r="5" spans="2:25" ht="50.25" customHeight="1" thickBot="1" x14ac:dyDescent="0.3">
      <c r="B5" s="4"/>
      <c r="C5" s="5"/>
      <c r="D5" s="6" t="s">
        <v>3</v>
      </c>
      <c r="E5" s="102">
        <v>16</v>
      </c>
      <c r="F5" s="58">
        <v>24</v>
      </c>
      <c r="G5" s="59">
        <v>20</v>
      </c>
      <c r="H5" s="66">
        <f>'Result Sheet'!G23</f>
        <v>40</v>
      </c>
      <c r="I5" s="7">
        <f>SUM(E5:H5)</f>
        <v>100</v>
      </c>
      <c r="J5" s="215"/>
      <c r="K5" s="8" t="s">
        <v>80</v>
      </c>
      <c r="L5" s="9">
        <v>1</v>
      </c>
      <c r="M5" s="43">
        <v>2</v>
      </c>
      <c r="N5" s="55"/>
      <c r="O5" s="43">
        <v>3</v>
      </c>
      <c r="P5" s="226"/>
      <c r="Q5" s="227"/>
      <c r="R5" s="228"/>
      <c r="S5" s="226"/>
      <c r="T5" s="227"/>
      <c r="U5" s="235"/>
    </row>
    <row r="6" spans="2:25" ht="45" customHeight="1" thickBot="1" x14ac:dyDescent="0.3">
      <c r="B6" s="10"/>
      <c r="C6" s="11"/>
      <c r="D6" s="12" t="s">
        <v>39</v>
      </c>
      <c r="E6" s="42" t="s">
        <v>1</v>
      </c>
      <c r="F6" s="42" t="s">
        <v>1</v>
      </c>
      <c r="G6" s="42" t="s">
        <v>0</v>
      </c>
      <c r="H6" s="42" t="s">
        <v>1</v>
      </c>
      <c r="I6" s="217"/>
      <c r="J6" s="216"/>
      <c r="K6" s="8" t="s">
        <v>4</v>
      </c>
      <c r="L6" s="9">
        <v>1</v>
      </c>
      <c r="M6" s="43">
        <v>4</v>
      </c>
      <c r="N6" s="55"/>
      <c r="O6" s="43">
        <v>8</v>
      </c>
      <c r="P6" s="229"/>
      <c r="Q6" s="230"/>
      <c r="R6" s="231"/>
      <c r="S6" s="229"/>
      <c r="T6" s="230"/>
      <c r="U6" s="236"/>
    </row>
    <row r="7" spans="2:25" ht="32.1" customHeight="1" thickBot="1" x14ac:dyDescent="0.3">
      <c r="B7" s="10"/>
      <c r="C7" s="11"/>
      <c r="D7" s="12" t="s">
        <v>40</v>
      </c>
      <c r="E7" s="42">
        <v>16</v>
      </c>
      <c r="F7" s="42">
        <v>24</v>
      </c>
      <c r="G7" s="41">
        <v>20</v>
      </c>
      <c r="H7" s="41">
        <v>40</v>
      </c>
      <c r="I7" s="218"/>
      <c r="J7" s="216"/>
      <c r="K7" s="223"/>
      <c r="L7" s="9">
        <f>G7</f>
        <v>20</v>
      </c>
      <c r="M7" s="43">
        <f>H7+F7</f>
        <v>64</v>
      </c>
      <c r="N7" s="55"/>
      <c r="O7" s="43">
        <f>E7</f>
        <v>16</v>
      </c>
      <c r="P7" s="232"/>
      <c r="Q7" s="233"/>
      <c r="R7" s="234"/>
      <c r="S7" s="232"/>
      <c r="T7" s="233"/>
      <c r="U7" s="237"/>
    </row>
    <row r="8" spans="2:25" ht="69" customHeight="1" thickBot="1" x14ac:dyDescent="0.3">
      <c r="B8" s="10"/>
      <c r="C8" s="11"/>
      <c r="D8" s="12" t="s">
        <v>6</v>
      </c>
      <c r="E8" s="83">
        <f>E7*0.4</f>
        <v>6.4</v>
      </c>
      <c r="F8" s="83">
        <f>F7*0.4</f>
        <v>9.6000000000000014</v>
      </c>
      <c r="G8" s="83">
        <f t="shared" ref="G8" si="0">G7*0.4</f>
        <v>8</v>
      </c>
      <c r="H8" s="84">
        <f>H7*0.4</f>
        <v>16</v>
      </c>
      <c r="I8" s="67">
        <f>SUM(E8:G8)+SUM(H8:H8)</f>
        <v>40</v>
      </c>
      <c r="J8" s="216"/>
      <c r="K8" s="224"/>
      <c r="L8" s="197" t="s">
        <v>110</v>
      </c>
      <c r="M8" s="198"/>
      <c r="N8" s="198"/>
      <c r="O8" s="198"/>
      <c r="P8" s="199" t="s">
        <v>111</v>
      </c>
      <c r="Q8" s="199"/>
      <c r="R8" s="199"/>
      <c r="S8" s="225" t="s">
        <v>5</v>
      </c>
      <c r="T8" s="195"/>
      <c r="U8" s="196"/>
    </row>
    <row r="9" spans="2:25" ht="42.75" customHeight="1" thickBot="1" x14ac:dyDescent="0.3">
      <c r="B9" s="10"/>
      <c r="C9" s="11"/>
      <c r="D9" s="12" t="s">
        <v>79</v>
      </c>
      <c r="E9" s="105">
        <v>3</v>
      </c>
      <c r="F9" s="61">
        <v>2</v>
      </c>
      <c r="G9" s="62">
        <v>1</v>
      </c>
      <c r="H9" s="62">
        <v>2</v>
      </c>
      <c r="I9" s="61"/>
      <c r="J9" s="216"/>
      <c r="K9" s="224"/>
      <c r="L9" s="9">
        <f>L5</f>
        <v>1</v>
      </c>
      <c r="M9" s="43">
        <v>2</v>
      </c>
      <c r="N9" s="55"/>
      <c r="O9" s="43">
        <v>3</v>
      </c>
      <c r="P9" s="43">
        <v>1</v>
      </c>
      <c r="Q9" s="43">
        <v>2</v>
      </c>
      <c r="R9" s="14">
        <v>3</v>
      </c>
      <c r="S9" s="38">
        <f>L6</f>
        <v>1</v>
      </c>
      <c r="T9" s="39">
        <f>M6</f>
        <v>4</v>
      </c>
      <c r="U9" s="40">
        <f>O6</f>
        <v>8</v>
      </c>
    </row>
    <row r="10" spans="2:25" ht="43.5" customHeight="1" thickBot="1" x14ac:dyDescent="0.3">
      <c r="B10" s="15" t="s">
        <v>7</v>
      </c>
      <c r="C10" s="16" t="s">
        <v>42</v>
      </c>
      <c r="D10" s="60" t="s">
        <v>41</v>
      </c>
      <c r="E10" s="212"/>
      <c r="F10" s="213"/>
      <c r="G10" s="213"/>
      <c r="H10" s="213"/>
      <c r="I10" s="213"/>
      <c r="J10" s="214"/>
      <c r="K10" s="224"/>
      <c r="L10" s="17"/>
      <c r="M10" s="18"/>
      <c r="N10" s="18"/>
      <c r="O10" s="18"/>
      <c r="P10" s="226"/>
      <c r="Q10" s="227"/>
      <c r="R10" s="227"/>
      <c r="S10" s="37" t="s">
        <v>50</v>
      </c>
      <c r="T10" s="37" t="s">
        <v>51</v>
      </c>
      <c r="U10" s="54"/>
    </row>
    <row r="11" spans="2:25" ht="29.1" customHeight="1" thickBot="1" x14ac:dyDescent="0.4">
      <c r="B11" s="19">
        <v>1</v>
      </c>
      <c r="C11" s="20" t="str">
        <f>'Result Sheet'!B25:C25</f>
        <v>MUHAMMAD BILAL</v>
      </c>
      <c r="D11" s="106" t="str">
        <f>'Result Sheet'!A25</f>
        <v>2019-CH-01</v>
      </c>
      <c r="E11" s="108">
        <f>'Result Sheet'!D25</f>
        <v>8</v>
      </c>
      <c r="F11" s="107">
        <f>'Result Sheet'!E25</f>
        <v>20</v>
      </c>
      <c r="G11" s="109">
        <f>'Result Sheet'!F25</f>
        <v>11</v>
      </c>
      <c r="H11" s="65">
        <f>'Result Sheet'!G25</f>
        <v>31</v>
      </c>
      <c r="I11" s="64">
        <f>SUM(E11:G11)+SUM(H11:H11)</f>
        <v>70</v>
      </c>
      <c r="J11" s="90" t="str">
        <f>'Result Sheet'!I25</f>
        <v>A-</v>
      </c>
      <c r="K11" s="91"/>
      <c r="L11" s="22">
        <f>G11</f>
        <v>11</v>
      </c>
      <c r="M11" s="23">
        <f>H11+F11</f>
        <v>51</v>
      </c>
      <c r="N11" s="23"/>
      <c r="O11" s="23">
        <f>E11</f>
        <v>8</v>
      </c>
      <c r="P11" s="24">
        <f>((L11/$L$7)*100)</f>
        <v>55.000000000000007</v>
      </c>
      <c r="Q11" s="24">
        <f>((M11/$M$7)*100)</f>
        <v>79.6875</v>
      </c>
      <c r="R11" s="24">
        <f>((O11/$O$7)*100)</f>
        <v>50</v>
      </c>
      <c r="S11" s="37" t="str">
        <f>IF(P11&gt;=40,"Y","N")</f>
        <v>Y</v>
      </c>
      <c r="T11" s="37" t="str">
        <f>IF(Q11&gt;40,"Y","N")</f>
        <v>Y</v>
      </c>
      <c r="U11" s="37" t="str">
        <f>IF(R11&gt;40,"Y","N")</f>
        <v>Y</v>
      </c>
    </row>
    <row r="12" spans="2:25" ht="29.1" customHeight="1" thickBot="1" x14ac:dyDescent="0.4">
      <c r="B12" s="25">
        <v>2</v>
      </c>
      <c r="C12" s="20" t="str">
        <f>'Result Sheet'!B26:C26</f>
        <v>MUHAMMAD NOMAN TARIQ</v>
      </c>
      <c r="D12" s="106" t="str">
        <f>'Result Sheet'!A26</f>
        <v>2019-CH-02</v>
      </c>
      <c r="E12" s="108">
        <f>'Result Sheet'!D26</f>
        <v>7</v>
      </c>
      <c r="F12" s="107">
        <f>'Result Sheet'!E26</f>
        <v>9</v>
      </c>
      <c r="G12" s="109">
        <f>'Result Sheet'!F26</f>
        <v>5</v>
      </c>
      <c r="H12" s="65">
        <f>'Result Sheet'!G26</f>
        <v>19</v>
      </c>
      <c r="I12" s="64">
        <f t="shared" ref="I12:I37" si="1">SUM(E12:G12)+SUM(H12:H12)</f>
        <v>40</v>
      </c>
      <c r="J12" s="90" t="str">
        <f>'Result Sheet'!I26</f>
        <v>C+</v>
      </c>
      <c r="K12" s="91"/>
      <c r="L12" s="22">
        <f t="shared" ref="L12:L37" si="2">G12</f>
        <v>5</v>
      </c>
      <c r="M12" s="23">
        <f t="shared" ref="M12:M37" si="3">H12+F12</f>
        <v>28</v>
      </c>
      <c r="N12" s="23"/>
      <c r="O12" s="23">
        <f t="shared" ref="O12:O37" si="4">E12</f>
        <v>7</v>
      </c>
      <c r="P12" s="24">
        <f t="shared" ref="P12:P37" si="5">((L12/$L$7)*100)</f>
        <v>25</v>
      </c>
      <c r="Q12" s="24">
        <f t="shared" ref="Q12:Q37" si="6">((M12/$M$7)*100)</f>
        <v>43.75</v>
      </c>
      <c r="R12" s="24">
        <f t="shared" ref="R12:R37" si="7">((O12/$O$7)*100)</f>
        <v>43.75</v>
      </c>
      <c r="S12" s="37" t="str">
        <f t="shared" ref="S12:S37" si="8">IF(P12&gt;=40,"Y","N")</f>
        <v>N</v>
      </c>
      <c r="T12" s="37" t="str">
        <f t="shared" ref="T12:T37" si="9">IF(Q12&gt;40,"Y","N")</f>
        <v>Y</v>
      </c>
      <c r="U12" s="37" t="str">
        <f t="shared" ref="U12:U37" si="10">IF(R12&gt;40,"Y","N")</f>
        <v>Y</v>
      </c>
      <c r="X12" s="101"/>
      <c r="Y12" s="101"/>
    </row>
    <row r="13" spans="2:25" ht="29.1" customHeight="1" thickBot="1" x14ac:dyDescent="0.4">
      <c r="B13" s="25">
        <v>3</v>
      </c>
      <c r="C13" s="20" t="str">
        <f>'Result Sheet'!B27:C27</f>
        <v>MUHAMMAD MOHSIN</v>
      </c>
      <c r="D13" s="106" t="str">
        <f>'Result Sheet'!A27</f>
        <v>2019-CH-04</v>
      </c>
      <c r="E13" s="108">
        <f>'Result Sheet'!D27</f>
        <v>8</v>
      </c>
      <c r="F13" s="107">
        <f>'Result Sheet'!E27</f>
        <v>14</v>
      </c>
      <c r="G13" s="109">
        <f>'Result Sheet'!F27</f>
        <v>11</v>
      </c>
      <c r="H13" s="65">
        <f>'Result Sheet'!G27</f>
        <v>27</v>
      </c>
      <c r="I13" s="64">
        <f t="shared" si="1"/>
        <v>60</v>
      </c>
      <c r="J13" s="90" t="str">
        <f>'Result Sheet'!I27</f>
        <v>B+</v>
      </c>
      <c r="K13" s="91"/>
      <c r="L13" s="22">
        <f t="shared" si="2"/>
        <v>11</v>
      </c>
      <c r="M13" s="23">
        <f t="shared" si="3"/>
        <v>41</v>
      </c>
      <c r="N13" s="55"/>
      <c r="O13" s="23">
        <f t="shared" si="4"/>
        <v>8</v>
      </c>
      <c r="P13" s="24">
        <f t="shared" si="5"/>
        <v>55.000000000000007</v>
      </c>
      <c r="Q13" s="24">
        <f t="shared" si="6"/>
        <v>64.0625</v>
      </c>
      <c r="R13" s="24">
        <f t="shared" si="7"/>
        <v>50</v>
      </c>
      <c r="S13" s="37" t="str">
        <f t="shared" si="8"/>
        <v>Y</v>
      </c>
      <c r="T13" s="37" t="str">
        <f t="shared" si="9"/>
        <v>Y</v>
      </c>
      <c r="U13" s="37" t="str">
        <f t="shared" si="10"/>
        <v>Y</v>
      </c>
      <c r="X13" s="101"/>
      <c r="Y13" s="101"/>
    </row>
    <row r="14" spans="2:25" ht="29.1" customHeight="1" thickBot="1" x14ac:dyDescent="0.4">
      <c r="B14" s="28">
        <v>4</v>
      </c>
      <c r="C14" s="20" t="str">
        <f>'Result Sheet'!B28:C28</f>
        <v>ZIA UR REHMAN</v>
      </c>
      <c r="D14" s="106" t="str">
        <f>'Result Sheet'!A28</f>
        <v>2019-CH-05</v>
      </c>
      <c r="E14" s="108">
        <f>'Result Sheet'!D28</f>
        <v>8</v>
      </c>
      <c r="F14" s="107">
        <f>'Result Sheet'!E28</f>
        <v>16</v>
      </c>
      <c r="G14" s="109">
        <f>'Result Sheet'!F28</f>
        <v>9</v>
      </c>
      <c r="H14" s="65">
        <f>'Result Sheet'!G28</f>
        <v>27</v>
      </c>
      <c r="I14" s="64">
        <f t="shared" si="1"/>
        <v>60</v>
      </c>
      <c r="J14" s="90" t="str">
        <f>'Result Sheet'!I28</f>
        <v>B+</v>
      </c>
      <c r="K14" s="91"/>
      <c r="L14" s="22">
        <f t="shared" si="2"/>
        <v>9</v>
      </c>
      <c r="M14" s="23">
        <f t="shared" si="3"/>
        <v>43</v>
      </c>
      <c r="N14" s="55"/>
      <c r="O14" s="23">
        <f t="shared" si="4"/>
        <v>8</v>
      </c>
      <c r="P14" s="24">
        <f t="shared" si="5"/>
        <v>45</v>
      </c>
      <c r="Q14" s="24">
        <f t="shared" si="6"/>
        <v>67.1875</v>
      </c>
      <c r="R14" s="24">
        <f t="shared" si="7"/>
        <v>50</v>
      </c>
      <c r="S14" s="37" t="str">
        <f t="shared" si="8"/>
        <v>Y</v>
      </c>
      <c r="T14" s="37" t="str">
        <f t="shared" si="9"/>
        <v>Y</v>
      </c>
      <c r="U14" s="37" t="str">
        <f t="shared" si="10"/>
        <v>Y</v>
      </c>
      <c r="X14" s="101"/>
      <c r="Y14" s="101"/>
    </row>
    <row r="15" spans="2:25" ht="29.1" customHeight="1" thickBot="1" x14ac:dyDescent="0.4">
      <c r="B15" s="28">
        <v>5</v>
      </c>
      <c r="C15" s="20" t="str">
        <f>'Result Sheet'!B29:C29</f>
        <v>TEHREEM YAQUB</v>
      </c>
      <c r="D15" s="106" t="str">
        <f>'Result Sheet'!A29</f>
        <v>2019-CH-06</v>
      </c>
      <c r="E15" s="108">
        <f>'Result Sheet'!D29</f>
        <v>7</v>
      </c>
      <c r="F15" s="107">
        <f>'Result Sheet'!E29</f>
        <v>21</v>
      </c>
      <c r="G15" s="109">
        <f>'Result Sheet'!F29</f>
        <v>8</v>
      </c>
      <c r="H15" s="65">
        <f>'Result Sheet'!G29</f>
        <v>29</v>
      </c>
      <c r="I15" s="64">
        <f t="shared" si="1"/>
        <v>65</v>
      </c>
      <c r="J15" s="90" t="str">
        <f>'Result Sheet'!I29</f>
        <v>A-</v>
      </c>
      <c r="K15" s="91"/>
      <c r="L15" s="22">
        <f t="shared" si="2"/>
        <v>8</v>
      </c>
      <c r="M15" s="23">
        <f t="shared" si="3"/>
        <v>50</v>
      </c>
      <c r="N15" s="55"/>
      <c r="O15" s="23">
        <f t="shared" si="4"/>
        <v>7</v>
      </c>
      <c r="P15" s="24">
        <f t="shared" si="5"/>
        <v>40</v>
      </c>
      <c r="Q15" s="24">
        <f t="shared" si="6"/>
        <v>78.125</v>
      </c>
      <c r="R15" s="24">
        <f t="shared" si="7"/>
        <v>43.75</v>
      </c>
      <c r="S15" s="37" t="str">
        <f t="shared" si="8"/>
        <v>Y</v>
      </c>
      <c r="T15" s="37" t="str">
        <f t="shared" si="9"/>
        <v>Y</v>
      </c>
      <c r="U15" s="37" t="str">
        <f t="shared" si="10"/>
        <v>Y</v>
      </c>
      <c r="X15" s="101"/>
      <c r="Y15" s="101"/>
    </row>
    <row r="16" spans="2:25" ht="29.1" customHeight="1" thickBot="1" x14ac:dyDescent="0.4">
      <c r="B16" s="25">
        <v>6</v>
      </c>
      <c r="C16" s="20" t="str">
        <f>'Result Sheet'!B30:C30</f>
        <v>SAAD REHMAN</v>
      </c>
      <c r="D16" s="106" t="str">
        <f>'Result Sheet'!A30</f>
        <v>2019-CH-07</v>
      </c>
      <c r="E16" s="108">
        <f>'Result Sheet'!D30</f>
        <v>8</v>
      </c>
      <c r="F16" s="107">
        <f>'Result Sheet'!E30</f>
        <v>13</v>
      </c>
      <c r="G16" s="109">
        <f>'Result Sheet'!F30</f>
        <v>11</v>
      </c>
      <c r="H16" s="65">
        <f>'Result Sheet'!G30</f>
        <v>26</v>
      </c>
      <c r="I16" s="64">
        <f t="shared" si="1"/>
        <v>58</v>
      </c>
      <c r="J16" s="90" t="str">
        <f>'Result Sheet'!I30</f>
        <v>B+</v>
      </c>
      <c r="K16" s="91"/>
      <c r="L16" s="22">
        <f t="shared" si="2"/>
        <v>11</v>
      </c>
      <c r="M16" s="23">
        <f t="shared" si="3"/>
        <v>39</v>
      </c>
      <c r="N16" s="23"/>
      <c r="O16" s="23">
        <f t="shared" si="4"/>
        <v>8</v>
      </c>
      <c r="P16" s="24">
        <f t="shared" si="5"/>
        <v>55.000000000000007</v>
      </c>
      <c r="Q16" s="24">
        <f t="shared" si="6"/>
        <v>60.9375</v>
      </c>
      <c r="R16" s="24">
        <f t="shared" si="7"/>
        <v>50</v>
      </c>
      <c r="S16" s="37" t="str">
        <f t="shared" si="8"/>
        <v>Y</v>
      </c>
      <c r="T16" s="37" t="str">
        <f t="shared" si="9"/>
        <v>Y</v>
      </c>
      <c r="U16" s="37" t="str">
        <f t="shared" si="10"/>
        <v>Y</v>
      </c>
      <c r="X16" s="101"/>
      <c r="Y16" s="101"/>
    </row>
    <row r="17" spans="2:25" ht="29.1" customHeight="1" thickBot="1" x14ac:dyDescent="0.4">
      <c r="B17" s="25">
        <v>7</v>
      </c>
      <c r="C17" s="20" t="str">
        <f>'Result Sheet'!B31:C31</f>
        <v>TALHA FAROOQ</v>
      </c>
      <c r="D17" s="106" t="str">
        <f>'Result Sheet'!A31</f>
        <v>2019-CH-08</v>
      </c>
      <c r="E17" s="108">
        <f>'Result Sheet'!D31</f>
        <v>12</v>
      </c>
      <c r="F17" s="107">
        <f>'Result Sheet'!E31</f>
        <v>15</v>
      </c>
      <c r="G17" s="109">
        <f>'Result Sheet'!F31</f>
        <v>14</v>
      </c>
      <c r="H17" s="65">
        <f>'Result Sheet'!G31</f>
        <v>34</v>
      </c>
      <c r="I17" s="64">
        <f t="shared" si="1"/>
        <v>75</v>
      </c>
      <c r="J17" s="90" t="str">
        <f>'Result Sheet'!I31</f>
        <v>A-</v>
      </c>
      <c r="K17" s="91"/>
      <c r="L17" s="22">
        <f t="shared" si="2"/>
        <v>14</v>
      </c>
      <c r="M17" s="23">
        <f t="shared" si="3"/>
        <v>49</v>
      </c>
      <c r="N17" s="55"/>
      <c r="O17" s="23">
        <f t="shared" si="4"/>
        <v>12</v>
      </c>
      <c r="P17" s="24">
        <f t="shared" si="5"/>
        <v>70</v>
      </c>
      <c r="Q17" s="24">
        <f t="shared" si="6"/>
        <v>76.5625</v>
      </c>
      <c r="R17" s="24">
        <f t="shared" si="7"/>
        <v>75</v>
      </c>
      <c r="S17" s="37" t="str">
        <f t="shared" si="8"/>
        <v>Y</v>
      </c>
      <c r="T17" s="37" t="str">
        <f t="shared" si="9"/>
        <v>Y</v>
      </c>
      <c r="U17" s="37" t="str">
        <f t="shared" si="10"/>
        <v>Y</v>
      </c>
      <c r="X17" s="101"/>
      <c r="Y17" s="101"/>
    </row>
    <row r="18" spans="2:25" ht="29.1" customHeight="1" thickBot="1" x14ac:dyDescent="0.4">
      <c r="B18" s="28">
        <v>8</v>
      </c>
      <c r="C18" s="20" t="str">
        <f>'Result Sheet'!B32:C32</f>
        <v>AHMAD HABIB</v>
      </c>
      <c r="D18" s="106" t="str">
        <f>'Result Sheet'!A32</f>
        <v>2019-CH-09</v>
      </c>
      <c r="E18" s="108">
        <f>'Result Sheet'!D32</f>
        <v>6</v>
      </c>
      <c r="F18" s="107">
        <f>'Result Sheet'!E32</f>
        <v>17</v>
      </c>
      <c r="G18" s="109">
        <f>'Result Sheet'!F32</f>
        <v>6</v>
      </c>
      <c r="H18" s="65">
        <f>'Result Sheet'!G32</f>
        <v>24</v>
      </c>
      <c r="I18" s="64">
        <f t="shared" si="1"/>
        <v>53</v>
      </c>
      <c r="J18" s="90" t="str">
        <f>'Result Sheet'!I32</f>
        <v>B</v>
      </c>
      <c r="K18" s="91"/>
      <c r="L18" s="22">
        <f t="shared" si="2"/>
        <v>6</v>
      </c>
      <c r="M18" s="23">
        <f t="shared" si="3"/>
        <v>41</v>
      </c>
      <c r="N18" s="18"/>
      <c r="O18" s="23">
        <f t="shared" si="4"/>
        <v>6</v>
      </c>
      <c r="P18" s="24">
        <f t="shared" si="5"/>
        <v>30</v>
      </c>
      <c r="Q18" s="24">
        <f t="shared" si="6"/>
        <v>64.0625</v>
      </c>
      <c r="R18" s="24">
        <f t="shared" si="7"/>
        <v>37.5</v>
      </c>
      <c r="S18" s="37" t="str">
        <f t="shared" si="8"/>
        <v>N</v>
      </c>
      <c r="T18" s="37" t="str">
        <f t="shared" si="9"/>
        <v>Y</v>
      </c>
      <c r="U18" s="37" t="str">
        <f t="shared" si="10"/>
        <v>N</v>
      </c>
      <c r="X18" s="101"/>
      <c r="Y18" s="101"/>
    </row>
    <row r="19" spans="2:25" ht="29.1" customHeight="1" thickBot="1" x14ac:dyDescent="0.4">
      <c r="B19" s="28">
        <v>9</v>
      </c>
      <c r="C19" s="20" t="str">
        <f>'Result Sheet'!B33:C33</f>
        <v>AHMAD FARAZ QAYYUM</v>
      </c>
      <c r="D19" s="106" t="str">
        <f>'Result Sheet'!A33</f>
        <v>2019-CH-11</v>
      </c>
      <c r="E19" s="108">
        <f>'Result Sheet'!D33</f>
        <v>7</v>
      </c>
      <c r="F19" s="107">
        <f>'Result Sheet'!E33</f>
        <v>17</v>
      </c>
      <c r="G19" s="109">
        <f>'Result Sheet'!F33</f>
        <v>8</v>
      </c>
      <c r="H19" s="65">
        <f>'Result Sheet'!G33</f>
        <v>26</v>
      </c>
      <c r="I19" s="64">
        <f t="shared" si="1"/>
        <v>58</v>
      </c>
      <c r="J19" s="90" t="str">
        <f>'Result Sheet'!I33</f>
        <v>B+</v>
      </c>
      <c r="K19" s="91"/>
      <c r="L19" s="22">
        <f t="shared" si="2"/>
        <v>8</v>
      </c>
      <c r="M19" s="23">
        <f t="shared" si="3"/>
        <v>43</v>
      </c>
      <c r="N19" s="23"/>
      <c r="O19" s="23">
        <f t="shared" si="4"/>
        <v>7</v>
      </c>
      <c r="P19" s="24">
        <f t="shared" si="5"/>
        <v>40</v>
      </c>
      <c r="Q19" s="24">
        <f t="shared" si="6"/>
        <v>67.1875</v>
      </c>
      <c r="R19" s="24">
        <f t="shared" si="7"/>
        <v>43.75</v>
      </c>
      <c r="S19" s="37" t="str">
        <f t="shared" si="8"/>
        <v>Y</v>
      </c>
      <c r="T19" s="37" t="str">
        <f t="shared" si="9"/>
        <v>Y</v>
      </c>
      <c r="U19" s="37" t="str">
        <f t="shared" si="10"/>
        <v>Y</v>
      </c>
      <c r="X19" s="101"/>
      <c r="Y19" s="101"/>
    </row>
    <row r="20" spans="2:25" ht="29.1" customHeight="1" thickBot="1" x14ac:dyDescent="0.4">
      <c r="B20" s="25">
        <v>10</v>
      </c>
      <c r="C20" s="20" t="str">
        <f>'Result Sheet'!B34:C34</f>
        <v>DANISH AHMAD</v>
      </c>
      <c r="D20" s="106" t="str">
        <f>'Result Sheet'!A34</f>
        <v>2019-CH-12</v>
      </c>
      <c r="E20" s="108">
        <f>'Result Sheet'!D34</f>
        <v>13</v>
      </c>
      <c r="F20" s="107">
        <f>'Result Sheet'!E34</f>
        <v>18</v>
      </c>
      <c r="G20" s="109">
        <f>'Result Sheet'!F34</f>
        <v>17</v>
      </c>
      <c r="H20" s="65">
        <f>'Result Sheet'!G34</f>
        <v>37</v>
      </c>
      <c r="I20" s="64">
        <f t="shared" si="1"/>
        <v>85</v>
      </c>
      <c r="J20" s="90" t="str">
        <f>'Result Sheet'!I34</f>
        <v>A</v>
      </c>
      <c r="K20" s="91"/>
      <c r="L20" s="22">
        <f t="shared" si="2"/>
        <v>17</v>
      </c>
      <c r="M20" s="23">
        <f t="shared" si="3"/>
        <v>55</v>
      </c>
      <c r="N20" s="23"/>
      <c r="O20" s="23">
        <f t="shared" si="4"/>
        <v>13</v>
      </c>
      <c r="P20" s="24">
        <f t="shared" si="5"/>
        <v>85</v>
      </c>
      <c r="Q20" s="24">
        <f t="shared" si="6"/>
        <v>85.9375</v>
      </c>
      <c r="R20" s="24">
        <f t="shared" si="7"/>
        <v>81.25</v>
      </c>
      <c r="S20" s="37" t="str">
        <f t="shared" si="8"/>
        <v>Y</v>
      </c>
      <c r="T20" s="37" t="str">
        <f t="shared" si="9"/>
        <v>Y</v>
      </c>
      <c r="U20" s="37" t="str">
        <f t="shared" si="10"/>
        <v>Y</v>
      </c>
      <c r="X20" s="101"/>
      <c r="Y20" s="101"/>
    </row>
    <row r="21" spans="2:25" ht="29.1" customHeight="1" thickBot="1" x14ac:dyDescent="0.4">
      <c r="B21" s="25">
        <v>11</v>
      </c>
      <c r="C21" s="20" t="str">
        <f>'Result Sheet'!B35:C35</f>
        <v>ZEESHAN BASHARAT</v>
      </c>
      <c r="D21" s="106" t="str">
        <f>'Result Sheet'!A35</f>
        <v>2019-CH-13</v>
      </c>
      <c r="E21" s="108">
        <f>'Result Sheet'!D35</f>
        <v>8</v>
      </c>
      <c r="F21" s="107">
        <f>'Result Sheet'!E35</f>
        <v>15</v>
      </c>
      <c r="G21" s="109">
        <f>'Result Sheet'!F35</f>
        <v>9</v>
      </c>
      <c r="H21" s="65">
        <f>'Result Sheet'!G35</f>
        <v>26</v>
      </c>
      <c r="I21" s="64">
        <f t="shared" si="1"/>
        <v>58</v>
      </c>
      <c r="J21" s="90" t="str">
        <f>'Result Sheet'!I35</f>
        <v>B+</v>
      </c>
      <c r="K21" s="91"/>
      <c r="L21" s="22">
        <f t="shared" si="2"/>
        <v>9</v>
      </c>
      <c r="M21" s="23">
        <f t="shared" si="3"/>
        <v>41</v>
      </c>
      <c r="N21" s="23"/>
      <c r="O21" s="23">
        <f t="shared" si="4"/>
        <v>8</v>
      </c>
      <c r="P21" s="24">
        <f t="shared" si="5"/>
        <v>45</v>
      </c>
      <c r="Q21" s="24">
        <f t="shared" si="6"/>
        <v>64.0625</v>
      </c>
      <c r="R21" s="24">
        <f t="shared" si="7"/>
        <v>50</v>
      </c>
      <c r="S21" s="37" t="str">
        <f t="shared" si="8"/>
        <v>Y</v>
      </c>
      <c r="T21" s="37" t="str">
        <f t="shared" si="9"/>
        <v>Y</v>
      </c>
      <c r="U21" s="37" t="str">
        <f t="shared" si="10"/>
        <v>Y</v>
      </c>
      <c r="X21" s="101"/>
      <c r="Y21" s="101"/>
    </row>
    <row r="22" spans="2:25" ht="29.1" customHeight="1" thickBot="1" x14ac:dyDescent="0.4">
      <c r="B22" s="28">
        <v>12</v>
      </c>
      <c r="C22" s="20" t="str">
        <f>'Result Sheet'!B36:C36</f>
        <v>MUHAMMAD MUJAHID</v>
      </c>
      <c r="D22" s="106" t="str">
        <f>'Result Sheet'!A36</f>
        <v>2019-CH-15</v>
      </c>
      <c r="E22" s="108">
        <f>'Result Sheet'!D36</f>
        <v>7</v>
      </c>
      <c r="F22" s="107">
        <f>'Result Sheet'!E36</f>
        <v>17</v>
      </c>
      <c r="G22" s="109">
        <f>'Result Sheet'!F36</f>
        <v>8</v>
      </c>
      <c r="H22" s="65">
        <f>'Result Sheet'!G36</f>
        <v>26</v>
      </c>
      <c r="I22" s="64">
        <f t="shared" si="1"/>
        <v>58</v>
      </c>
      <c r="J22" s="90" t="str">
        <f>'Result Sheet'!I36</f>
        <v>B+</v>
      </c>
      <c r="K22" s="91"/>
      <c r="L22" s="22">
        <f t="shared" si="2"/>
        <v>8</v>
      </c>
      <c r="M22" s="23">
        <f t="shared" si="3"/>
        <v>43</v>
      </c>
      <c r="N22" s="23"/>
      <c r="O22" s="23">
        <f t="shared" si="4"/>
        <v>7</v>
      </c>
      <c r="P22" s="24">
        <f t="shared" si="5"/>
        <v>40</v>
      </c>
      <c r="Q22" s="24">
        <f t="shared" si="6"/>
        <v>67.1875</v>
      </c>
      <c r="R22" s="24">
        <f t="shared" si="7"/>
        <v>43.75</v>
      </c>
      <c r="S22" s="37" t="str">
        <f t="shared" si="8"/>
        <v>Y</v>
      </c>
      <c r="T22" s="37" t="str">
        <f t="shared" si="9"/>
        <v>Y</v>
      </c>
      <c r="U22" s="37" t="str">
        <f t="shared" si="10"/>
        <v>Y</v>
      </c>
      <c r="X22" s="101"/>
      <c r="Y22" s="101"/>
    </row>
    <row r="23" spans="2:25" ht="29.1" customHeight="1" thickBot="1" x14ac:dyDescent="0.4">
      <c r="B23" s="28">
        <v>13</v>
      </c>
      <c r="C23" s="20" t="str">
        <f>'Result Sheet'!B37:C37</f>
        <v>MUHAMMAD USAMA</v>
      </c>
      <c r="D23" s="106" t="str">
        <f>'Result Sheet'!A37</f>
        <v>2019-CH-16</v>
      </c>
      <c r="E23" s="108">
        <f>'Result Sheet'!D37</f>
        <v>6</v>
      </c>
      <c r="F23" s="107">
        <f>'Result Sheet'!E37</f>
        <v>16</v>
      </c>
      <c r="G23" s="109">
        <f>'Result Sheet'!F37</f>
        <v>7</v>
      </c>
      <c r="H23" s="65">
        <f>'Result Sheet'!G37</f>
        <v>24</v>
      </c>
      <c r="I23" s="64">
        <f t="shared" si="1"/>
        <v>53</v>
      </c>
      <c r="J23" s="90" t="str">
        <f>'Result Sheet'!I37</f>
        <v>B</v>
      </c>
      <c r="K23" s="91"/>
      <c r="L23" s="22">
        <f t="shared" si="2"/>
        <v>7</v>
      </c>
      <c r="M23" s="23">
        <f t="shared" si="3"/>
        <v>40</v>
      </c>
      <c r="N23" s="23"/>
      <c r="O23" s="23">
        <f t="shared" si="4"/>
        <v>6</v>
      </c>
      <c r="P23" s="24">
        <f t="shared" si="5"/>
        <v>35</v>
      </c>
      <c r="Q23" s="24">
        <f t="shared" si="6"/>
        <v>62.5</v>
      </c>
      <c r="R23" s="24">
        <f t="shared" si="7"/>
        <v>37.5</v>
      </c>
      <c r="S23" s="37" t="str">
        <f t="shared" si="8"/>
        <v>N</v>
      </c>
      <c r="T23" s="37" t="str">
        <f t="shared" si="9"/>
        <v>Y</v>
      </c>
      <c r="U23" s="37" t="str">
        <f t="shared" si="10"/>
        <v>N</v>
      </c>
      <c r="X23" s="101"/>
      <c r="Y23" s="101"/>
    </row>
    <row r="24" spans="2:25" ht="29.1" customHeight="1" thickBot="1" x14ac:dyDescent="0.4">
      <c r="B24" s="25">
        <v>14</v>
      </c>
      <c r="C24" s="20" t="str">
        <f>'Result Sheet'!B38:C38</f>
        <v>MUHAMMAD AHMAD RAZA</v>
      </c>
      <c r="D24" s="106" t="str">
        <f>'Result Sheet'!A38</f>
        <v>2019-CH-17</v>
      </c>
      <c r="E24" s="108">
        <f>'Result Sheet'!D38</f>
        <v>8</v>
      </c>
      <c r="F24" s="107">
        <f>'Result Sheet'!E38</f>
        <v>20</v>
      </c>
      <c r="G24" s="109">
        <f>'Result Sheet'!F38</f>
        <v>9</v>
      </c>
      <c r="H24" s="65">
        <f>'Result Sheet'!G38</f>
        <v>29</v>
      </c>
      <c r="I24" s="64">
        <f t="shared" si="1"/>
        <v>66</v>
      </c>
      <c r="J24" s="90" t="str">
        <f>'Result Sheet'!I38</f>
        <v>A-</v>
      </c>
      <c r="K24" s="91"/>
      <c r="L24" s="22">
        <f t="shared" si="2"/>
        <v>9</v>
      </c>
      <c r="M24" s="23">
        <f t="shared" si="3"/>
        <v>49</v>
      </c>
      <c r="N24" s="23"/>
      <c r="O24" s="23">
        <f t="shared" si="4"/>
        <v>8</v>
      </c>
      <c r="P24" s="24">
        <f t="shared" si="5"/>
        <v>45</v>
      </c>
      <c r="Q24" s="24">
        <f t="shared" si="6"/>
        <v>76.5625</v>
      </c>
      <c r="R24" s="24">
        <f t="shared" si="7"/>
        <v>50</v>
      </c>
      <c r="S24" s="37" t="str">
        <f t="shared" si="8"/>
        <v>Y</v>
      </c>
      <c r="T24" s="37" t="str">
        <f t="shared" si="9"/>
        <v>Y</v>
      </c>
      <c r="U24" s="37" t="str">
        <f t="shared" si="10"/>
        <v>Y</v>
      </c>
      <c r="X24" s="101"/>
      <c r="Y24" s="101"/>
    </row>
    <row r="25" spans="2:25" ht="29.1" customHeight="1" thickBot="1" x14ac:dyDescent="0.4">
      <c r="B25" s="25">
        <v>15</v>
      </c>
      <c r="C25" s="20" t="str">
        <f>'Result Sheet'!B39:C39</f>
        <v>MUHAMMAD TALHA</v>
      </c>
      <c r="D25" s="106" t="str">
        <f>'Result Sheet'!A39</f>
        <v>2019-CH-18</v>
      </c>
      <c r="E25" s="108">
        <f>'Result Sheet'!D39</f>
        <v>9</v>
      </c>
      <c r="F25" s="107">
        <f>'Result Sheet'!E39</f>
        <v>7</v>
      </c>
      <c r="G25" s="109">
        <f>'Result Sheet'!F39</f>
        <v>7</v>
      </c>
      <c r="H25" s="65">
        <f>'Result Sheet'!G39</f>
        <v>20</v>
      </c>
      <c r="I25" s="64">
        <f t="shared" si="1"/>
        <v>43</v>
      </c>
      <c r="J25" s="90" t="str">
        <f>'Result Sheet'!I39</f>
        <v>C+</v>
      </c>
      <c r="K25" s="91"/>
      <c r="L25" s="22">
        <f t="shared" si="2"/>
        <v>7</v>
      </c>
      <c r="M25" s="23">
        <f t="shared" si="3"/>
        <v>27</v>
      </c>
      <c r="N25" s="23"/>
      <c r="O25" s="23">
        <f t="shared" si="4"/>
        <v>9</v>
      </c>
      <c r="P25" s="24">
        <f t="shared" si="5"/>
        <v>35</v>
      </c>
      <c r="Q25" s="24">
        <f t="shared" si="6"/>
        <v>42.1875</v>
      </c>
      <c r="R25" s="24">
        <f t="shared" si="7"/>
        <v>56.25</v>
      </c>
      <c r="S25" s="37" t="str">
        <f t="shared" si="8"/>
        <v>N</v>
      </c>
      <c r="T25" s="37" t="str">
        <f t="shared" si="9"/>
        <v>Y</v>
      </c>
      <c r="U25" s="37" t="str">
        <f t="shared" si="10"/>
        <v>Y</v>
      </c>
      <c r="X25" s="101"/>
      <c r="Y25" s="101"/>
    </row>
    <row r="26" spans="2:25" ht="29.1" customHeight="1" thickBot="1" x14ac:dyDescent="0.4">
      <c r="B26" s="28">
        <v>16</v>
      </c>
      <c r="C26" s="20" t="str">
        <f>'Result Sheet'!B40:C40</f>
        <v>KASHIF BASHIR</v>
      </c>
      <c r="D26" s="106" t="str">
        <f>'Result Sheet'!A40</f>
        <v>2019-CH-19</v>
      </c>
      <c r="E26" s="108">
        <f>'Result Sheet'!D40</f>
        <v>8</v>
      </c>
      <c r="F26" s="107">
        <f>'Result Sheet'!E40</f>
        <v>12</v>
      </c>
      <c r="G26" s="109">
        <f>'Result Sheet'!F40</f>
        <v>10</v>
      </c>
      <c r="H26" s="65">
        <f>'Result Sheet'!G40</f>
        <v>25</v>
      </c>
      <c r="I26" s="64">
        <f t="shared" si="1"/>
        <v>55</v>
      </c>
      <c r="J26" s="90" t="str">
        <f>'Result Sheet'!I40</f>
        <v>B+</v>
      </c>
      <c r="K26" s="91"/>
      <c r="L26" s="22">
        <f t="shared" si="2"/>
        <v>10</v>
      </c>
      <c r="M26" s="23">
        <f t="shared" si="3"/>
        <v>37</v>
      </c>
      <c r="N26" s="23"/>
      <c r="O26" s="23">
        <f t="shared" si="4"/>
        <v>8</v>
      </c>
      <c r="P26" s="24">
        <f t="shared" si="5"/>
        <v>50</v>
      </c>
      <c r="Q26" s="24">
        <f t="shared" si="6"/>
        <v>57.8125</v>
      </c>
      <c r="R26" s="24">
        <f t="shared" si="7"/>
        <v>50</v>
      </c>
      <c r="S26" s="37" t="str">
        <f t="shared" si="8"/>
        <v>Y</v>
      </c>
      <c r="T26" s="37" t="str">
        <f t="shared" si="9"/>
        <v>Y</v>
      </c>
      <c r="U26" s="37" t="str">
        <f t="shared" si="10"/>
        <v>Y</v>
      </c>
      <c r="X26" s="101"/>
      <c r="Y26" s="101"/>
    </row>
    <row r="27" spans="2:25" ht="29.1" customHeight="1" thickBot="1" x14ac:dyDescent="0.4">
      <c r="B27" s="28">
        <v>17</v>
      </c>
      <c r="C27" s="20" t="str">
        <f>'Result Sheet'!B41:C41</f>
        <v>TAYYAB KHAN</v>
      </c>
      <c r="D27" s="106" t="str">
        <f>'Result Sheet'!A41</f>
        <v>2019-CH-20</v>
      </c>
      <c r="E27" s="108">
        <f>'Result Sheet'!D41</f>
        <v>7</v>
      </c>
      <c r="F27" s="107">
        <f>'Result Sheet'!E41</f>
        <v>19</v>
      </c>
      <c r="G27" s="109">
        <f>'Result Sheet'!F41</f>
        <v>7</v>
      </c>
      <c r="H27" s="65">
        <f>'Result Sheet'!G41</f>
        <v>27</v>
      </c>
      <c r="I27" s="64">
        <f t="shared" si="1"/>
        <v>60</v>
      </c>
      <c r="J27" s="90" t="str">
        <f>'Result Sheet'!I41</f>
        <v>B+</v>
      </c>
      <c r="K27" s="91"/>
      <c r="L27" s="22">
        <f t="shared" si="2"/>
        <v>7</v>
      </c>
      <c r="M27" s="23">
        <f t="shared" si="3"/>
        <v>46</v>
      </c>
      <c r="N27" s="23"/>
      <c r="O27" s="23">
        <f t="shared" si="4"/>
        <v>7</v>
      </c>
      <c r="P27" s="24">
        <f t="shared" si="5"/>
        <v>35</v>
      </c>
      <c r="Q27" s="24">
        <f t="shared" si="6"/>
        <v>71.875</v>
      </c>
      <c r="R27" s="24">
        <f t="shared" si="7"/>
        <v>43.75</v>
      </c>
      <c r="S27" s="37" t="str">
        <f t="shared" si="8"/>
        <v>N</v>
      </c>
      <c r="T27" s="37" t="str">
        <f t="shared" si="9"/>
        <v>Y</v>
      </c>
      <c r="U27" s="37" t="str">
        <f t="shared" si="10"/>
        <v>Y</v>
      </c>
      <c r="X27" s="101"/>
      <c r="Y27" s="101"/>
    </row>
    <row r="28" spans="2:25" ht="29.1" customHeight="1" thickBot="1" x14ac:dyDescent="0.4">
      <c r="B28" s="25">
        <v>18</v>
      </c>
      <c r="C28" s="20" t="str">
        <f>'Result Sheet'!B42:C42</f>
        <v>ADEEL SADIQ</v>
      </c>
      <c r="D28" s="106" t="str">
        <f>'Result Sheet'!A42</f>
        <v>2019-CH-21</v>
      </c>
      <c r="E28" s="108">
        <f>'Result Sheet'!D42</f>
        <v>4</v>
      </c>
      <c r="F28" s="107">
        <f>'Result Sheet'!E42</f>
        <v>0</v>
      </c>
      <c r="G28" s="109">
        <f>'Result Sheet'!F42</f>
        <v>5</v>
      </c>
      <c r="H28" s="65">
        <f>'Result Sheet'!G42</f>
        <v>11</v>
      </c>
      <c r="I28" s="64">
        <f t="shared" si="1"/>
        <v>20</v>
      </c>
      <c r="J28" s="90" t="str">
        <f>'Result Sheet'!I42</f>
        <v>D</v>
      </c>
      <c r="K28" s="91"/>
      <c r="L28" s="22">
        <f t="shared" si="2"/>
        <v>5</v>
      </c>
      <c r="M28" s="23">
        <f t="shared" si="3"/>
        <v>11</v>
      </c>
      <c r="N28" s="23"/>
      <c r="O28" s="23">
        <f t="shared" si="4"/>
        <v>4</v>
      </c>
      <c r="P28" s="24">
        <f t="shared" si="5"/>
        <v>25</v>
      </c>
      <c r="Q28" s="24">
        <f t="shared" si="6"/>
        <v>17.1875</v>
      </c>
      <c r="R28" s="24">
        <f t="shared" si="7"/>
        <v>25</v>
      </c>
      <c r="S28" s="37" t="str">
        <f t="shared" si="8"/>
        <v>N</v>
      </c>
      <c r="T28" s="37" t="str">
        <f t="shared" si="9"/>
        <v>N</v>
      </c>
      <c r="U28" s="37" t="str">
        <f t="shared" si="10"/>
        <v>N</v>
      </c>
      <c r="X28" s="101"/>
      <c r="Y28" s="101"/>
    </row>
    <row r="29" spans="2:25" ht="29.1" customHeight="1" thickBot="1" x14ac:dyDescent="0.4">
      <c r="B29" s="25">
        <v>19</v>
      </c>
      <c r="C29" s="20" t="str">
        <f>'Result Sheet'!B43:C43</f>
        <v>ALLYAN JAVAID</v>
      </c>
      <c r="D29" s="106" t="str">
        <f>'Result Sheet'!A43</f>
        <v>2019-CH-22</v>
      </c>
      <c r="E29" s="108">
        <f>'Result Sheet'!D43</f>
        <v>6</v>
      </c>
      <c r="F29" s="107">
        <f>'Result Sheet'!E43</f>
        <v>14</v>
      </c>
      <c r="G29" s="109">
        <f>'Result Sheet'!F43</f>
        <v>7</v>
      </c>
      <c r="H29" s="65">
        <f>'Result Sheet'!G43</f>
        <v>23</v>
      </c>
      <c r="I29" s="64">
        <f t="shared" si="1"/>
        <v>50</v>
      </c>
      <c r="J29" s="90" t="str">
        <f>'Result Sheet'!I43</f>
        <v>B</v>
      </c>
      <c r="K29" s="91"/>
      <c r="L29" s="22">
        <f t="shared" si="2"/>
        <v>7</v>
      </c>
      <c r="M29" s="23">
        <f t="shared" si="3"/>
        <v>37</v>
      </c>
      <c r="N29" s="23"/>
      <c r="O29" s="23">
        <f t="shared" si="4"/>
        <v>6</v>
      </c>
      <c r="P29" s="24">
        <f t="shared" si="5"/>
        <v>35</v>
      </c>
      <c r="Q29" s="24">
        <f t="shared" si="6"/>
        <v>57.8125</v>
      </c>
      <c r="R29" s="24">
        <f t="shared" si="7"/>
        <v>37.5</v>
      </c>
      <c r="S29" s="37" t="str">
        <f t="shared" si="8"/>
        <v>N</v>
      </c>
      <c r="T29" s="37" t="str">
        <f t="shared" si="9"/>
        <v>Y</v>
      </c>
      <c r="U29" s="37" t="str">
        <f t="shared" si="10"/>
        <v>N</v>
      </c>
      <c r="X29" s="101"/>
      <c r="Y29" s="101"/>
    </row>
    <row r="30" spans="2:25" ht="29.1" customHeight="1" thickBot="1" x14ac:dyDescent="0.4">
      <c r="B30" s="28">
        <v>20</v>
      </c>
      <c r="C30" s="20" t="str">
        <f>'Result Sheet'!B44:C44</f>
        <v>IJAZ HUSSAIN</v>
      </c>
      <c r="D30" s="106" t="str">
        <f>'Result Sheet'!A44</f>
        <v>2019-CH-23</v>
      </c>
      <c r="E30" s="108">
        <f>'Result Sheet'!D44</f>
        <v>8</v>
      </c>
      <c r="F30" s="107">
        <f>'Result Sheet'!E44</f>
        <v>12</v>
      </c>
      <c r="G30" s="109">
        <f>'Result Sheet'!F44</f>
        <v>9</v>
      </c>
      <c r="H30" s="65">
        <f>'Result Sheet'!G44</f>
        <v>24</v>
      </c>
      <c r="I30" s="64">
        <f t="shared" si="1"/>
        <v>53</v>
      </c>
      <c r="J30" s="90" t="str">
        <f>'Result Sheet'!I44</f>
        <v>B</v>
      </c>
      <c r="K30" s="91"/>
      <c r="L30" s="22">
        <f t="shared" si="2"/>
        <v>9</v>
      </c>
      <c r="M30" s="23">
        <f t="shared" si="3"/>
        <v>36</v>
      </c>
      <c r="N30" s="23"/>
      <c r="O30" s="23">
        <f t="shared" si="4"/>
        <v>8</v>
      </c>
      <c r="P30" s="24">
        <f t="shared" si="5"/>
        <v>45</v>
      </c>
      <c r="Q30" s="24">
        <f t="shared" si="6"/>
        <v>56.25</v>
      </c>
      <c r="R30" s="24">
        <f t="shared" si="7"/>
        <v>50</v>
      </c>
      <c r="S30" s="37" t="str">
        <f t="shared" si="8"/>
        <v>Y</v>
      </c>
      <c r="T30" s="37" t="str">
        <f t="shared" si="9"/>
        <v>Y</v>
      </c>
      <c r="U30" s="37" t="str">
        <f t="shared" si="10"/>
        <v>Y</v>
      </c>
      <c r="X30" s="101"/>
      <c r="Y30" s="101"/>
    </row>
    <row r="31" spans="2:25" ht="29.1" customHeight="1" thickBot="1" x14ac:dyDescent="0.4">
      <c r="B31" s="28">
        <v>21</v>
      </c>
      <c r="C31" s="20" t="str">
        <f>'Result Sheet'!B45:C45</f>
        <v>MUHAMMAD AFZAAL</v>
      </c>
      <c r="D31" s="106" t="str">
        <f>'Result Sheet'!A45</f>
        <v>2019-CH-24</v>
      </c>
      <c r="E31" s="108">
        <f>'Result Sheet'!D45</f>
        <v>6</v>
      </c>
      <c r="F31" s="107">
        <f>'Result Sheet'!E45</f>
        <v>2</v>
      </c>
      <c r="G31" s="109">
        <f>'Result Sheet'!F45</f>
        <v>5</v>
      </c>
      <c r="H31" s="65">
        <f>'Result Sheet'!G45</f>
        <v>14</v>
      </c>
      <c r="I31" s="64">
        <f t="shared" si="1"/>
        <v>27</v>
      </c>
      <c r="J31" s="90" t="str">
        <f>'Result Sheet'!I45</f>
        <v>D+</v>
      </c>
      <c r="K31" s="91"/>
      <c r="L31" s="22">
        <f t="shared" si="2"/>
        <v>5</v>
      </c>
      <c r="M31" s="23">
        <f t="shared" si="3"/>
        <v>16</v>
      </c>
      <c r="N31" s="23"/>
      <c r="O31" s="23">
        <f t="shared" si="4"/>
        <v>6</v>
      </c>
      <c r="P31" s="24">
        <f t="shared" si="5"/>
        <v>25</v>
      </c>
      <c r="Q31" s="24">
        <f t="shared" si="6"/>
        <v>25</v>
      </c>
      <c r="R31" s="24">
        <f t="shared" si="7"/>
        <v>37.5</v>
      </c>
      <c r="S31" s="37" t="str">
        <f t="shared" si="8"/>
        <v>N</v>
      </c>
      <c r="T31" s="37" t="str">
        <f t="shared" si="9"/>
        <v>N</v>
      </c>
      <c r="U31" s="37" t="str">
        <f t="shared" si="10"/>
        <v>N</v>
      </c>
      <c r="X31" s="101"/>
      <c r="Y31" s="101"/>
    </row>
    <row r="32" spans="2:25" ht="29.1" customHeight="1" thickBot="1" x14ac:dyDescent="0.4">
      <c r="B32" s="25">
        <v>22</v>
      </c>
      <c r="C32" s="20" t="str">
        <f>'Result Sheet'!B46:C46</f>
        <v>MUHAMMAD BILAL</v>
      </c>
      <c r="D32" s="106" t="str">
        <f>'Result Sheet'!A46</f>
        <v>2019-CH-25</v>
      </c>
      <c r="E32" s="108">
        <f>'Result Sheet'!D46</f>
        <v>6</v>
      </c>
      <c r="F32" s="107">
        <f>'Result Sheet'!E46</f>
        <v>17</v>
      </c>
      <c r="G32" s="109">
        <f>'Result Sheet'!F46</f>
        <v>7</v>
      </c>
      <c r="H32" s="65">
        <f>'Result Sheet'!G46</f>
        <v>25</v>
      </c>
      <c r="I32" s="64">
        <f t="shared" si="1"/>
        <v>55</v>
      </c>
      <c r="J32" s="90" t="str">
        <f>'Result Sheet'!I46</f>
        <v>B+</v>
      </c>
      <c r="K32" s="91"/>
      <c r="L32" s="22">
        <f t="shared" si="2"/>
        <v>7</v>
      </c>
      <c r="M32" s="23">
        <f t="shared" si="3"/>
        <v>42</v>
      </c>
      <c r="N32" s="23"/>
      <c r="O32" s="23">
        <f t="shared" si="4"/>
        <v>6</v>
      </c>
      <c r="P32" s="24">
        <f t="shared" si="5"/>
        <v>35</v>
      </c>
      <c r="Q32" s="24">
        <f t="shared" si="6"/>
        <v>65.625</v>
      </c>
      <c r="R32" s="24">
        <f t="shared" si="7"/>
        <v>37.5</v>
      </c>
      <c r="S32" s="37" t="str">
        <f t="shared" si="8"/>
        <v>N</v>
      </c>
      <c r="T32" s="37" t="str">
        <f t="shared" si="9"/>
        <v>Y</v>
      </c>
      <c r="U32" s="37" t="str">
        <f t="shared" si="10"/>
        <v>N</v>
      </c>
      <c r="X32" s="101"/>
      <c r="Y32" s="101"/>
    </row>
    <row r="33" spans="2:34" ht="29.1" customHeight="1" thickBot="1" x14ac:dyDescent="0.4">
      <c r="B33" s="25">
        <v>23</v>
      </c>
      <c r="C33" s="20" t="str">
        <f>'Result Sheet'!B47:C47</f>
        <v>ABDUL HANNAN</v>
      </c>
      <c r="D33" s="106" t="str">
        <f>'Result Sheet'!A47</f>
        <v>2019-CH-27</v>
      </c>
      <c r="E33" s="108">
        <f>'Result Sheet'!D47</f>
        <v>9</v>
      </c>
      <c r="F33" s="107">
        <f>'Result Sheet'!E47</f>
        <v>11</v>
      </c>
      <c r="G33" s="109">
        <f>'Result Sheet'!F47</f>
        <v>8</v>
      </c>
      <c r="H33" s="65">
        <f>'Result Sheet'!G47</f>
        <v>24</v>
      </c>
      <c r="I33" s="64">
        <f t="shared" si="1"/>
        <v>52</v>
      </c>
      <c r="J33" s="90" t="str">
        <f>'Result Sheet'!I47</f>
        <v>B</v>
      </c>
      <c r="K33" s="91"/>
      <c r="L33" s="22">
        <f t="shared" si="2"/>
        <v>8</v>
      </c>
      <c r="M33" s="23">
        <f t="shared" si="3"/>
        <v>35</v>
      </c>
      <c r="N33" s="23"/>
      <c r="O33" s="23">
        <f t="shared" si="4"/>
        <v>9</v>
      </c>
      <c r="P33" s="24">
        <f t="shared" si="5"/>
        <v>40</v>
      </c>
      <c r="Q33" s="24">
        <f t="shared" si="6"/>
        <v>54.6875</v>
      </c>
      <c r="R33" s="24">
        <f t="shared" si="7"/>
        <v>56.25</v>
      </c>
      <c r="S33" s="37" t="str">
        <f t="shared" si="8"/>
        <v>Y</v>
      </c>
      <c r="T33" s="37" t="str">
        <f t="shared" si="9"/>
        <v>Y</v>
      </c>
      <c r="U33" s="37" t="str">
        <f t="shared" si="10"/>
        <v>Y</v>
      </c>
      <c r="X33" s="101"/>
      <c r="Y33" s="101"/>
    </row>
    <row r="34" spans="2:34" ht="29.1" customHeight="1" thickBot="1" x14ac:dyDescent="0.4">
      <c r="B34" s="28">
        <v>24</v>
      </c>
      <c r="C34" s="20" t="str">
        <f>'Result Sheet'!B48:C48</f>
        <v>MUTAHIR HASHMI</v>
      </c>
      <c r="D34" s="106" t="str">
        <f>'Result Sheet'!A48</f>
        <v>2019-CH-28</v>
      </c>
      <c r="E34" s="108">
        <f>'Result Sheet'!D48</f>
        <v>5</v>
      </c>
      <c r="F34" s="107">
        <f>'Result Sheet'!E48</f>
        <v>19</v>
      </c>
      <c r="G34" s="109">
        <f>'Result Sheet'!F48</f>
        <v>0</v>
      </c>
      <c r="H34" s="65">
        <f>'Result Sheet'!G48</f>
        <v>21</v>
      </c>
      <c r="I34" s="64">
        <f t="shared" si="1"/>
        <v>45</v>
      </c>
      <c r="J34" s="90" t="str">
        <f>'Result Sheet'!I48</f>
        <v>B-</v>
      </c>
      <c r="K34" s="91"/>
      <c r="L34" s="22">
        <f t="shared" si="2"/>
        <v>0</v>
      </c>
      <c r="M34" s="23">
        <f t="shared" si="3"/>
        <v>40</v>
      </c>
      <c r="N34" s="23"/>
      <c r="O34" s="23">
        <f t="shared" si="4"/>
        <v>5</v>
      </c>
      <c r="P34" s="24">
        <f t="shared" si="5"/>
        <v>0</v>
      </c>
      <c r="Q34" s="24">
        <f t="shared" si="6"/>
        <v>62.5</v>
      </c>
      <c r="R34" s="24">
        <f t="shared" si="7"/>
        <v>31.25</v>
      </c>
      <c r="S34" s="37" t="str">
        <f t="shared" si="8"/>
        <v>N</v>
      </c>
      <c r="T34" s="37" t="str">
        <f t="shared" si="9"/>
        <v>Y</v>
      </c>
      <c r="U34" s="37" t="str">
        <f t="shared" si="10"/>
        <v>N</v>
      </c>
      <c r="X34" s="101"/>
      <c r="Y34" s="101"/>
    </row>
    <row r="35" spans="2:34" ht="29.1" customHeight="1" thickBot="1" x14ac:dyDescent="0.4">
      <c r="B35" s="28">
        <v>25</v>
      </c>
      <c r="C35" s="20" t="str">
        <f>'Result Sheet'!B49:C49</f>
        <v>ALI AWAIS</v>
      </c>
      <c r="D35" s="106" t="str">
        <f>'Result Sheet'!A49</f>
        <v>2019-CH-30</v>
      </c>
      <c r="E35" s="108">
        <f>'Result Sheet'!D49</f>
        <v>7</v>
      </c>
      <c r="F35" s="107">
        <f>'Result Sheet'!E49</f>
        <v>11</v>
      </c>
      <c r="G35" s="109">
        <f>'Result Sheet'!F49</f>
        <v>7</v>
      </c>
      <c r="H35" s="65">
        <f>'Result Sheet'!G49</f>
        <v>22</v>
      </c>
      <c r="I35" s="64">
        <f t="shared" si="1"/>
        <v>47</v>
      </c>
      <c r="J35" s="90" t="str">
        <f>'Result Sheet'!I49</f>
        <v>B-</v>
      </c>
      <c r="K35" s="91"/>
      <c r="L35" s="22">
        <f t="shared" si="2"/>
        <v>7</v>
      </c>
      <c r="M35" s="23">
        <f t="shared" si="3"/>
        <v>33</v>
      </c>
      <c r="N35" s="23"/>
      <c r="O35" s="23">
        <f t="shared" si="4"/>
        <v>7</v>
      </c>
      <c r="P35" s="24">
        <f t="shared" si="5"/>
        <v>35</v>
      </c>
      <c r="Q35" s="24">
        <f t="shared" si="6"/>
        <v>51.5625</v>
      </c>
      <c r="R35" s="24">
        <f t="shared" si="7"/>
        <v>43.75</v>
      </c>
      <c r="S35" s="37" t="str">
        <f t="shared" si="8"/>
        <v>N</v>
      </c>
      <c r="T35" s="37" t="str">
        <f t="shared" si="9"/>
        <v>Y</v>
      </c>
      <c r="U35" s="37" t="str">
        <f t="shared" si="10"/>
        <v>Y</v>
      </c>
      <c r="X35" s="101"/>
      <c r="Y35" s="101"/>
    </row>
    <row r="36" spans="2:34" ht="29.1" customHeight="1" thickBot="1" x14ac:dyDescent="0.4">
      <c r="B36" s="29">
        <v>26</v>
      </c>
      <c r="C36" s="20" t="str">
        <f>'Result Sheet'!B50:C50</f>
        <v>SYED UMAIS AHMAD</v>
      </c>
      <c r="D36" s="106" t="str">
        <f>'Result Sheet'!A50</f>
        <v>2019-CH-31</v>
      </c>
      <c r="E36" s="108">
        <f>'Result Sheet'!D50</f>
        <v>13</v>
      </c>
      <c r="F36" s="107">
        <f>'Result Sheet'!E50</f>
        <v>20</v>
      </c>
      <c r="G36" s="109">
        <f>'Result Sheet'!F50</f>
        <v>17</v>
      </c>
      <c r="H36" s="65">
        <f>'Result Sheet'!G50</f>
        <v>38</v>
      </c>
      <c r="I36" s="64">
        <f t="shared" si="1"/>
        <v>88</v>
      </c>
      <c r="J36" s="90" t="str">
        <f>'Result Sheet'!I50</f>
        <v>A</v>
      </c>
      <c r="K36" s="91"/>
      <c r="L36" s="22">
        <f t="shared" si="2"/>
        <v>17</v>
      </c>
      <c r="M36" s="23">
        <f t="shared" si="3"/>
        <v>58</v>
      </c>
      <c r="N36" s="23"/>
      <c r="O36" s="23">
        <f t="shared" si="4"/>
        <v>13</v>
      </c>
      <c r="P36" s="24">
        <f t="shared" si="5"/>
        <v>85</v>
      </c>
      <c r="Q36" s="24">
        <f t="shared" si="6"/>
        <v>90.625</v>
      </c>
      <c r="R36" s="24">
        <f t="shared" si="7"/>
        <v>81.25</v>
      </c>
      <c r="S36" s="37" t="str">
        <f t="shared" si="8"/>
        <v>Y</v>
      </c>
      <c r="T36" s="37" t="str">
        <f t="shared" si="9"/>
        <v>Y</v>
      </c>
      <c r="U36" s="37" t="str">
        <f t="shared" si="10"/>
        <v>Y</v>
      </c>
      <c r="X36" s="101"/>
      <c r="Y36" s="101"/>
    </row>
    <row r="37" spans="2:34" ht="29.1" customHeight="1" x14ac:dyDescent="0.35">
      <c r="B37" s="28">
        <v>27</v>
      </c>
      <c r="C37" s="20" t="str">
        <f>'Result Sheet'!B51:C51</f>
        <v>ABDUL MALIK</v>
      </c>
      <c r="D37" s="106" t="str">
        <f>'Result Sheet'!A51</f>
        <v>2019-CH-33</v>
      </c>
      <c r="E37" s="108">
        <f>'Result Sheet'!D51</f>
        <v>0</v>
      </c>
      <c r="F37" s="107">
        <f>'Result Sheet'!E51</f>
        <v>0</v>
      </c>
      <c r="G37" s="109">
        <f>'Result Sheet'!F51</f>
        <v>0</v>
      </c>
      <c r="H37" s="65">
        <f>'Result Sheet'!G51</f>
        <v>0</v>
      </c>
      <c r="I37" s="64">
        <f t="shared" si="1"/>
        <v>0</v>
      </c>
      <c r="J37" s="90" t="str">
        <f>'Result Sheet'!I51</f>
        <v>F</v>
      </c>
      <c r="K37" s="91"/>
      <c r="L37" s="22">
        <f t="shared" si="2"/>
        <v>0</v>
      </c>
      <c r="M37" s="23">
        <f t="shared" si="3"/>
        <v>0</v>
      </c>
      <c r="N37" s="23"/>
      <c r="O37" s="23">
        <f t="shared" si="4"/>
        <v>0</v>
      </c>
      <c r="P37" s="24">
        <f t="shared" si="5"/>
        <v>0</v>
      </c>
      <c r="Q37" s="24">
        <f t="shared" si="6"/>
        <v>0</v>
      </c>
      <c r="R37" s="24">
        <f t="shared" si="7"/>
        <v>0</v>
      </c>
      <c r="S37" s="37" t="str">
        <f t="shared" si="8"/>
        <v>N</v>
      </c>
      <c r="T37" s="37" t="str">
        <f t="shared" si="9"/>
        <v>N</v>
      </c>
      <c r="U37" s="37" t="str">
        <f t="shared" si="10"/>
        <v>N</v>
      </c>
      <c r="X37" s="101"/>
      <c r="Y37" s="101"/>
    </row>
    <row r="39" spans="2:34" ht="30" customHeight="1" x14ac:dyDescent="0.25">
      <c r="C39" s="52" t="str">
        <f>'Result Sheet'!G7</f>
        <v>Date: July 05, 2021</v>
      </c>
      <c r="H39" s="57"/>
      <c r="L39" s="182" t="s">
        <v>45</v>
      </c>
      <c r="M39" s="182"/>
      <c r="N39" s="182"/>
      <c r="O39" s="182"/>
      <c r="P39" s="182"/>
      <c r="Q39" s="182"/>
    </row>
    <row r="41" spans="2:34" ht="42" customHeight="1" thickBot="1" x14ac:dyDescent="0.3"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</row>
    <row r="42" spans="2:34" ht="53.25" customHeight="1" x14ac:dyDescent="0.4">
      <c r="B42" s="183" t="str">
        <f>C1</f>
        <v>MNS - UNIVERSITY OF ENGINEERING AND TECHNOLOGY MULTAN</v>
      </c>
      <c r="C42" s="183"/>
      <c r="D42" s="183"/>
      <c r="E42" s="183"/>
      <c r="G42" s="200" t="s">
        <v>112</v>
      </c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2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01"/>
    </row>
    <row r="43" spans="2:34" ht="24.95" customHeight="1" x14ac:dyDescent="0.4">
      <c r="B43" s="183" t="e">
        <f>#REF!</f>
        <v>#REF!</v>
      </c>
      <c r="C43" s="183"/>
      <c r="D43" s="183"/>
      <c r="E43" s="183"/>
      <c r="G43" s="190" t="s">
        <v>144</v>
      </c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16"/>
      <c r="U43" s="117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01"/>
    </row>
    <row r="44" spans="2:34" ht="20.25" customHeight="1" x14ac:dyDescent="0.4">
      <c r="B44" s="210" t="str">
        <f>E3</f>
        <v>Ch.E- 206L Fluid Dynamics</v>
      </c>
      <c r="C44" s="211"/>
      <c r="D44" s="203" t="str">
        <f>L1</f>
        <v>Fall 2020</v>
      </c>
      <c r="E44" s="203"/>
      <c r="G44" s="190" t="s">
        <v>145</v>
      </c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16"/>
      <c r="U44" s="117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01"/>
    </row>
    <row r="45" spans="2:34" ht="20.25" customHeight="1" x14ac:dyDescent="0.4">
      <c r="B45" s="203" t="e">
        <f>#REF!</f>
        <v>#REF!</v>
      </c>
      <c r="C45" s="203"/>
      <c r="D45" s="203" t="str">
        <f>R1</f>
        <v>Sheikh Naveed Ahmad(Visiting)</v>
      </c>
      <c r="E45" s="203"/>
      <c r="G45" s="190" t="s">
        <v>146</v>
      </c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16"/>
      <c r="U45" s="117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01"/>
    </row>
    <row r="46" spans="2:34" ht="20.25" customHeight="1" thickBot="1" x14ac:dyDescent="0.45">
      <c r="B46" s="203" t="s">
        <v>52</v>
      </c>
      <c r="C46" s="203"/>
      <c r="D46" s="203"/>
      <c r="E46" s="203"/>
      <c r="F46" s="99"/>
      <c r="G46" s="192" t="s">
        <v>147</v>
      </c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18"/>
      <c r="T46" s="118"/>
      <c r="U46" s="119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01"/>
    </row>
    <row r="47" spans="2:34" ht="20.25" customHeight="1" x14ac:dyDescent="0.4">
      <c r="B47" s="204"/>
      <c r="C47" s="204"/>
      <c r="D47" s="204"/>
      <c r="E47" s="204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01"/>
      <c r="AC47" s="101"/>
      <c r="AD47" s="101"/>
      <c r="AE47" s="101"/>
      <c r="AF47" s="101"/>
      <c r="AG47" s="101"/>
      <c r="AH47" s="101"/>
    </row>
    <row r="48" spans="2:34" ht="20.25" customHeight="1" x14ac:dyDescent="0.4"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01"/>
      <c r="AC48" s="101"/>
      <c r="AD48" s="101"/>
      <c r="AE48" s="101"/>
      <c r="AF48" s="101"/>
      <c r="AG48" s="101"/>
      <c r="AH48" s="101"/>
    </row>
    <row r="49" spans="2:27" ht="20.25" customHeight="1" x14ac:dyDescent="0.4">
      <c r="B49" s="44"/>
      <c r="C49" s="44"/>
      <c r="D49" s="183" t="s">
        <v>47</v>
      </c>
      <c r="E49" s="183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</row>
    <row r="50" spans="2:27" ht="81" x14ac:dyDescent="0.4">
      <c r="B50" s="44" t="s">
        <v>7</v>
      </c>
      <c r="C50" s="44" t="s">
        <v>46</v>
      </c>
      <c r="D50" s="44" t="s">
        <v>48</v>
      </c>
      <c r="E50" s="100" t="s">
        <v>49</v>
      </c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</row>
    <row r="51" spans="2:27" x14ac:dyDescent="0.25">
      <c r="B51" s="13">
        <v>1</v>
      </c>
      <c r="C51" s="13">
        <f>L6</f>
        <v>1</v>
      </c>
      <c r="D51" s="13">
        <f>COUNTIF($S$11:$S$37,S10)</f>
        <v>15</v>
      </c>
      <c r="E51" s="103">
        <f>COUNTIF($S$11:$S$37,T10)</f>
        <v>12</v>
      </c>
    </row>
    <row r="52" spans="2:27" x14ac:dyDescent="0.25">
      <c r="B52" s="13">
        <v>2</v>
      </c>
      <c r="C52" s="13">
        <f>M6</f>
        <v>4</v>
      </c>
      <c r="D52" s="13">
        <f>COUNTIF($T$11:$T$37,S10)</f>
        <v>24</v>
      </c>
      <c r="E52" s="103">
        <f>COUNTIF($T$11:$T$37,T10)</f>
        <v>3</v>
      </c>
    </row>
    <row r="53" spans="2:27" x14ac:dyDescent="0.25">
      <c r="B53" s="13">
        <v>3</v>
      </c>
      <c r="C53" s="13">
        <f>O6</f>
        <v>8</v>
      </c>
      <c r="D53" s="13">
        <f>COUNTIF($U$11:$U$37,S10)</f>
        <v>19</v>
      </c>
      <c r="E53" s="103">
        <f>COUNTIF($U$11:$U$37,T10)</f>
        <v>8</v>
      </c>
    </row>
    <row r="71" spans="3:3" x14ac:dyDescent="0.25">
      <c r="C71" s="52" t="s">
        <v>53</v>
      </c>
    </row>
  </sheetData>
  <mergeCells count="37">
    <mergeCell ref="I1:K1"/>
    <mergeCell ref="E10:J10"/>
    <mergeCell ref="J5:J9"/>
    <mergeCell ref="I6:I7"/>
    <mergeCell ref="K2:U2"/>
    <mergeCell ref="K3:U3"/>
    <mergeCell ref="K7:K10"/>
    <mergeCell ref="S8:U8"/>
    <mergeCell ref="L1:Q1"/>
    <mergeCell ref="R1:U1"/>
    <mergeCell ref="C1:E1"/>
    <mergeCell ref="F1:H1"/>
    <mergeCell ref="P10:R10"/>
    <mergeCell ref="P5:R7"/>
    <mergeCell ref="S5:U7"/>
    <mergeCell ref="B2:J2"/>
    <mergeCell ref="E3:J3"/>
    <mergeCell ref="B4:D4"/>
    <mergeCell ref="B3:D3"/>
    <mergeCell ref="B43:E43"/>
    <mergeCell ref="B44:C44"/>
    <mergeCell ref="D44:E44"/>
    <mergeCell ref="K4:U4"/>
    <mergeCell ref="L8:O8"/>
    <mergeCell ref="P8:R8"/>
    <mergeCell ref="L39:Q39"/>
    <mergeCell ref="B42:E42"/>
    <mergeCell ref="G42:U42"/>
    <mergeCell ref="D49:E49"/>
    <mergeCell ref="G43:S43"/>
    <mergeCell ref="G45:S45"/>
    <mergeCell ref="G44:S44"/>
    <mergeCell ref="G46:R46"/>
    <mergeCell ref="B46:E46"/>
    <mergeCell ref="B47:E47"/>
    <mergeCell ref="B45:C45"/>
    <mergeCell ref="D45:E45"/>
  </mergeCells>
  <pageMargins left="0" right="0" top="0" bottom="0" header="0.31496062992125984" footer="0.31496062992125984"/>
  <pageSetup paperSize="5" scale="45" fitToHeight="0" orientation="landscape" horizontalDpi="4294967295" verticalDpi="4294967295" r:id="rId1"/>
  <rowBreaks count="1" manualBreakCount="1">
    <brk id="4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Result Sheet</vt:lpstr>
      <vt:lpstr>Rubrics </vt:lpstr>
      <vt:lpstr>Activity Sheet </vt:lpstr>
      <vt:lpstr>'Activity Sheet '!Print_Area</vt:lpstr>
      <vt:lpstr>'Result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Hum</cp:lastModifiedBy>
  <cp:lastPrinted>2021-09-01T07:12:11Z</cp:lastPrinted>
  <dcterms:created xsi:type="dcterms:W3CDTF">2015-02-21T16:55:50Z</dcterms:created>
  <dcterms:modified xsi:type="dcterms:W3CDTF">2021-09-01T12:00:26Z</dcterms:modified>
</cp:coreProperties>
</file>