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webextensions/webextension1.xml" ContentType="application/vnd.ms-office.webextension+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C:\Users\k1\Desktop\Excel Sales Dashboard (Report)\"/>
    </mc:Choice>
  </mc:AlternateContent>
  <xr:revisionPtr revIDLastSave="0" documentId="13_ncr:1_{19938350-6508-4720-9511-30B1A4EDA627}" xr6:coauthVersionLast="47" xr6:coauthVersionMax="47" xr10:uidLastSave="{00000000-0000-0000-0000-000000000000}"/>
  <bookViews>
    <workbookView xWindow="0" yWindow="0" windowWidth="23040" windowHeight="12360" tabRatio="659" firstSheet="6" activeTab="8" xr2:uid="{6FD108A5-66AF-4605-9F76-EF10142C745E}"/>
  </bookViews>
  <sheets>
    <sheet name="Custom Chart (2)" sheetId="11" state="hidden" r:id="rId1"/>
    <sheet name="Custom Chart" sheetId="7" state="hidden" r:id="rId2"/>
    <sheet name="Analsis 01" sheetId="2" state="hidden" r:id="rId3"/>
    <sheet name="Analysis 02" sheetId="6" state="hidden" r:id="rId4"/>
    <sheet name="Analysis 03" sheetId="9" state="hidden" r:id="rId5"/>
    <sheet name="Analysis 04" sheetId="12" state="hidden" r:id="rId6"/>
    <sheet name="Time Fram" sheetId="4" r:id="rId7"/>
    <sheet name="Store Dashboard" sheetId="3" r:id="rId8"/>
    <sheet name="Profit view" sheetId="10" r:id="rId9"/>
  </sheets>
  <definedNames>
    <definedName name="combo">'Analysis 03'!$I$5</definedName>
    <definedName name="large1">'Analysis 02'!$I$22</definedName>
    <definedName name="large2">'Analysis 02'!$I$23</definedName>
    <definedName name="option">'Analysis 03'!$I$4</definedName>
    <definedName name="Slicer_Category">#N/A</definedName>
    <definedName name="Slicer_Month_Name">#N/A</definedName>
    <definedName name="Slicer_Month_Name1">#N/A</definedName>
  </definedNames>
  <calcPr calcId="191029"/>
  <pivotCaches>
    <pivotCache cacheId="113" r:id="rId10"/>
    <pivotCache cacheId="116" r:id="rId11"/>
    <pivotCache cacheId="119" r:id="rId12"/>
    <pivotCache cacheId="122" r:id="rId13"/>
    <pivotCache cacheId="125" r:id="rId14"/>
    <pivotCache cacheId="251" r:id="rId15"/>
    <pivotCache cacheId="680" r:id="rId16"/>
    <pivotCache cacheId="698" r:id="rId17"/>
    <pivotCache cacheId="701" r:id="rId18"/>
    <pivotCache cacheId="704" r:id="rId19"/>
    <pivotCache cacheId="713" r:id="rId20"/>
    <pivotCache cacheId="716" r:id="rId21"/>
    <pivotCache cacheId="719" r:id="rId22"/>
    <pivotCache cacheId="722" r:id="rId23"/>
    <pivotCache cacheId="725" r:id="rId24"/>
    <pivotCache cacheId="728" r:id="rId25"/>
    <pivotCache cacheId="731" r:id="rId26"/>
    <pivotCache cacheId="734" r:id="rId27"/>
    <pivotCache cacheId="737" r:id="rId28"/>
    <pivotCache cacheId="740" r:id="rId29"/>
    <pivotCache cacheId="743" r:id="rId30"/>
    <pivotCache cacheId="746" r:id="rId31"/>
  </pivotCaches>
  <extLst>
    <ext xmlns:x14="http://schemas.microsoft.com/office/spreadsheetml/2009/9/main" uri="{876F7934-8845-4945-9796-88D515C7AA90}">
      <x14:pivotCaches>
        <pivotCache cacheId="22" r:id="rId32"/>
        <pivotCache cacheId="23" r:id="rId33"/>
      </x14:pivotCaches>
    </ex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17ee63a0-4aaf-48b6-9dc1-e24c3af05066" name="Dim_Customer" connection="Query - Dim_Customer"/>
          <x15:modelTable id="fact_table_75f4df31-ebe9-4593-b7bc-815cd0cf887d" name="fact_table" connection="Query - fact_table"/>
          <x15:modelTable id="monthly_store_targets_7ad238fa-1ca2-49b8-a237-15a98c01f487" name="monthly_store_targets" connection="Query - monthly_store_targets"/>
          <x15:modelTable id="Dim_Product_92d3be96-c53c-4159-9f6f-e7ab7b343d32" name="Dim_Product" connection="Query - Dim_Product"/>
          <x15:modelTable id="Dim_salesPerson_92c82b62-870a-4336-85a4-a670eabc9e14" name="Dim_salesPerson" connection="Query - Dim_salesPerson"/>
          <x15:modelTable id="Date_d88b756b-a5c3-4425-bfea-48bea3b04ca6" name="Date" connection="Query - Date"/>
          <x15:modelTable id="Culculations_94469be9-f70e-4f95-a081-46b98a9b36d1" name="Culculations" connection="Query - Culculations"/>
        </x15:modelTables>
        <x15:modelRelationships>
          <x15:modelRelationship fromTable="fact_table" fromColumn="Sales Person ID" toTable="Dim_salesPerson" toColumn="Sales Person ID"/>
          <x15:modelRelationship fromTable="fact_table" fromColumn="Customer ID" toTable="Dim_Customer" toColumn="Customer ID"/>
          <x15:modelRelationship fromTable="fact_table" fromColumn="Order Date" toTable="Date" toColumn="Date"/>
          <x15:modelRelationship fromTable="fact_table" fromColumn="Product ID" toTable="Dim_Product" toColumn="Product ID"/>
          <x15:modelRelationship fromTable="monthly_store_targets" fromColumn="Date Target" toTable="Date" toColumn="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8" i="12" l="1"/>
  <c r="J19" i="12"/>
  <c r="J18" i="12"/>
  <c r="K18" i="12"/>
  <c r="J20" i="12" s="1"/>
  <c r="S6" i="12"/>
  <c r="T6" i="12"/>
  <c r="U6" i="12"/>
  <c r="S7" i="12"/>
  <c r="T7" i="12"/>
  <c r="U7" i="12"/>
  <c r="S8" i="12"/>
  <c r="T8" i="12"/>
  <c r="U8" i="12"/>
  <c r="S9" i="12"/>
  <c r="T9" i="12"/>
  <c r="U9" i="12"/>
  <c r="S10" i="12"/>
  <c r="T10" i="12"/>
  <c r="U10" i="12"/>
  <c r="S11" i="12"/>
  <c r="T11" i="12"/>
  <c r="U11" i="12"/>
  <c r="S12" i="12"/>
  <c r="T12" i="12"/>
  <c r="U12" i="12"/>
  <c r="S13" i="12"/>
  <c r="T13" i="12"/>
  <c r="U13" i="12"/>
  <c r="S14" i="12"/>
  <c r="T14" i="12"/>
  <c r="U14" i="12"/>
  <c r="S15" i="12"/>
  <c r="T15" i="12"/>
  <c r="U15" i="12"/>
  <c r="S16" i="12"/>
  <c r="T16" i="12"/>
  <c r="U16" i="12"/>
  <c r="S17" i="12"/>
  <c r="T17" i="12"/>
  <c r="U17" i="12"/>
  <c r="S18" i="12"/>
  <c r="T18" i="12"/>
  <c r="U18" i="12"/>
  <c r="S19" i="12"/>
  <c r="T19" i="12"/>
  <c r="U19" i="12"/>
  <c r="S20" i="12"/>
  <c r="T20" i="12"/>
  <c r="U20" i="12"/>
  <c r="S21" i="12"/>
  <c r="T21" i="12"/>
  <c r="U21" i="12"/>
  <c r="S22" i="12"/>
  <c r="T22" i="12"/>
  <c r="U22" i="12"/>
  <c r="S23" i="12"/>
  <c r="T23" i="12"/>
  <c r="U23" i="12"/>
  <c r="S24" i="12"/>
  <c r="T24" i="12"/>
  <c r="U24" i="12"/>
  <c r="S25" i="12"/>
  <c r="T25" i="12"/>
  <c r="U25" i="12"/>
  <c r="S26" i="12"/>
  <c r="T26" i="12"/>
  <c r="U26" i="12"/>
  <c r="S27" i="12"/>
  <c r="T27" i="12"/>
  <c r="U27" i="12"/>
  <c r="S28" i="12"/>
  <c r="T28" i="12"/>
  <c r="U28" i="12"/>
  <c r="S29" i="12"/>
  <c r="T29" i="12"/>
  <c r="U29" i="12"/>
  <c r="S30" i="12"/>
  <c r="T30" i="12"/>
  <c r="U30" i="12"/>
  <c r="S31" i="12"/>
  <c r="T31" i="12"/>
  <c r="U31" i="12"/>
  <c r="S32" i="12"/>
  <c r="T32" i="12"/>
  <c r="U32" i="12"/>
  <c r="S33" i="12"/>
  <c r="T33" i="12"/>
  <c r="U33" i="12"/>
  <c r="S34" i="12"/>
  <c r="T34" i="12"/>
  <c r="U34" i="12"/>
  <c r="S35" i="12"/>
  <c r="T35" i="12"/>
  <c r="U35" i="12"/>
  <c r="S36" i="12"/>
  <c r="T36" i="12"/>
  <c r="U36" i="12"/>
  <c r="S37" i="12"/>
  <c r="T37" i="12"/>
  <c r="U37" i="12"/>
  <c r="S38" i="12"/>
  <c r="T38" i="12"/>
  <c r="U38" i="12"/>
  <c r="S39" i="12"/>
  <c r="T39" i="12"/>
  <c r="U39" i="12"/>
  <c r="S40" i="12"/>
  <c r="T40" i="12"/>
  <c r="U40" i="12"/>
  <c r="S41" i="12"/>
  <c r="T41" i="12"/>
  <c r="U41" i="12"/>
  <c r="S42" i="12"/>
  <c r="T42" i="12"/>
  <c r="U42" i="12"/>
  <c r="S43" i="12"/>
  <c r="T43" i="12"/>
  <c r="U43" i="12"/>
  <c r="S44" i="12"/>
  <c r="T44" i="12"/>
  <c r="U44" i="12"/>
  <c r="S45" i="12"/>
  <c r="T45" i="12"/>
  <c r="U45" i="12"/>
  <c r="S46" i="12"/>
  <c r="T46" i="12"/>
  <c r="U46" i="12"/>
  <c r="S47" i="12"/>
  <c r="T47" i="12"/>
  <c r="U47" i="12"/>
  <c r="S48" i="12"/>
  <c r="T48" i="12"/>
  <c r="U48" i="12"/>
  <c r="S49" i="12"/>
  <c r="T49" i="12"/>
  <c r="U49" i="12"/>
  <c r="S50" i="12"/>
  <c r="T50" i="12"/>
  <c r="U50" i="12"/>
  <c r="S51" i="12"/>
  <c r="T51" i="12"/>
  <c r="U51" i="12"/>
  <c r="S52" i="12"/>
  <c r="T52" i="12"/>
  <c r="U52" i="12"/>
  <c r="S53" i="12"/>
  <c r="T53" i="12"/>
  <c r="U53" i="12"/>
  <c r="S54" i="12"/>
  <c r="T54" i="12"/>
  <c r="U54" i="12"/>
  <c r="S55" i="12"/>
  <c r="T55" i="12"/>
  <c r="U55" i="12"/>
  <c r="S56" i="12"/>
  <c r="T56" i="12"/>
  <c r="U56" i="12"/>
  <c r="S57" i="12"/>
  <c r="T57" i="12"/>
  <c r="U57" i="12"/>
  <c r="S58" i="12"/>
  <c r="T58" i="12"/>
  <c r="U58" i="12"/>
  <c r="S59" i="12"/>
  <c r="T59" i="12"/>
  <c r="U59" i="12"/>
  <c r="S60" i="12"/>
  <c r="T60" i="12"/>
  <c r="U60" i="12"/>
  <c r="S61" i="12"/>
  <c r="T61" i="12"/>
  <c r="U61" i="12"/>
  <c r="S62" i="12"/>
  <c r="T62" i="12"/>
  <c r="U62" i="12"/>
  <c r="S63" i="12"/>
  <c r="T63" i="12"/>
  <c r="U63" i="12"/>
  <c r="S64" i="12"/>
  <c r="T64" i="12"/>
  <c r="U64" i="12"/>
  <c r="S65" i="12"/>
  <c r="T65" i="12"/>
  <c r="U65" i="12"/>
  <c r="S66" i="12"/>
  <c r="T66" i="12"/>
  <c r="U66" i="12"/>
  <c r="S67" i="12"/>
  <c r="T67" i="12"/>
  <c r="U67" i="12"/>
  <c r="S68" i="12"/>
  <c r="T68" i="12"/>
  <c r="U68" i="12"/>
  <c r="S69" i="12"/>
  <c r="T69" i="12"/>
  <c r="U69" i="12"/>
  <c r="S70" i="12"/>
  <c r="T70" i="12"/>
  <c r="U70" i="12"/>
  <c r="S71" i="12"/>
  <c r="T71" i="12"/>
  <c r="U71" i="12"/>
  <c r="S72" i="12"/>
  <c r="T72" i="12"/>
  <c r="U72" i="12"/>
  <c r="S73" i="12"/>
  <c r="T73" i="12"/>
  <c r="U73" i="12"/>
  <c r="S74" i="12"/>
  <c r="T74" i="12"/>
  <c r="U74" i="12"/>
  <c r="S75" i="12"/>
  <c r="T75" i="12"/>
  <c r="U75" i="12"/>
  <c r="S76" i="12"/>
  <c r="T76" i="12"/>
  <c r="U76" i="12"/>
  <c r="S77" i="12"/>
  <c r="T77" i="12"/>
  <c r="U77" i="12"/>
  <c r="S78" i="12"/>
  <c r="T78" i="12"/>
  <c r="U78" i="12"/>
  <c r="S79" i="12"/>
  <c r="T79" i="12"/>
  <c r="U79" i="12"/>
  <c r="S80" i="12"/>
  <c r="T80" i="12"/>
  <c r="U80" i="12"/>
  <c r="S81" i="12"/>
  <c r="T81" i="12"/>
  <c r="U81" i="12"/>
  <c r="S82" i="12"/>
  <c r="T82" i="12"/>
  <c r="U82" i="12"/>
  <c r="S83" i="12"/>
  <c r="T83" i="12"/>
  <c r="U83" i="12"/>
  <c r="S84" i="12"/>
  <c r="T84" i="12"/>
  <c r="U84" i="12"/>
  <c r="S85" i="12"/>
  <c r="T85" i="12"/>
  <c r="U85" i="12"/>
  <c r="S86" i="12"/>
  <c r="T86" i="12"/>
  <c r="U86" i="12"/>
  <c r="S87" i="12"/>
  <c r="T87" i="12"/>
  <c r="U87" i="12"/>
  <c r="S88" i="12"/>
  <c r="T88" i="12"/>
  <c r="U88" i="12"/>
  <c r="S89" i="12"/>
  <c r="T89" i="12"/>
  <c r="U89" i="12"/>
  <c r="S90" i="12"/>
  <c r="T90" i="12"/>
  <c r="U90" i="12"/>
  <c r="S91" i="12"/>
  <c r="T91" i="12"/>
  <c r="U91" i="12"/>
  <c r="S92" i="12"/>
  <c r="T92" i="12"/>
  <c r="U92" i="12"/>
  <c r="S93" i="12"/>
  <c r="T93" i="12"/>
  <c r="U93" i="12"/>
  <c r="S94" i="12"/>
  <c r="T94" i="12"/>
  <c r="U94" i="12"/>
  <c r="S95" i="12"/>
  <c r="T95" i="12"/>
  <c r="U95" i="12"/>
  <c r="S96" i="12"/>
  <c r="T96" i="12"/>
  <c r="U96" i="12"/>
  <c r="S97" i="12"/>
  <c r="T97" i="12"/>
  <c r="U97" i="12"/>
  <c r="S98" i="12"/>
  <c r="T98" i="12"/>
  <c r="U98" i="12"/>
  <c r="S99" i="12"/>
  <c r="T99" i="12"/>
  <c r="U99" i="12"/>
  <c r="S100" i="12"/>
  <c r="T100" i="12"/>
  <c r="U100" i="12"/>
  <c r="S101" i="12"/>
  <c r="T101" i="12"/>
  <c r="U101" i="12"/>
  <c r="S102" i="12"/>
  <c r="T102" i="12"/>
  <c r="U102" i="12"/>
  <c r="S103" i="12"/>
  <c r="T103" i="12"/>
  <c r="U103" i="12"/>
  <c r="S104" i="12"/>
  <c r="T104" i="12"/>
  <c r="U104" i="12"/>
  <c r="S105" i="12"/>
  <c r="T105" i="12"/>
  <c r="U105" i="12"/>
  <c r="T5" i="12"/>
  <c r="U5" i="12"/>
  <c r="S5" i="12"/>
  <c r="D10" i="12"/>
  <c r="E10" i="12"/>
  <c r="F10" i="12"/>
  <c r="E9" i="12"/>
  <c r="F9" i="12"/>
  <c r="D9" i="12"/>
  <c r="AO17" i="9"/>
  <c r="AO18" i="9"/>
  <c r="AO19" i="9"/>
  <c r="AO20" i="9"/>
  <c r="AO21" i="9"/>
  <c r="AO22" i="9"/>
  <c r="AO23" i="9"/>
  <c r="AO24" i="9"/>
  <c r="AO25" i="9"/>
  <c r="AO26" i="9"/>
  <c r="AO27" i="9"/>
  <c r="AO16" i="9"/>
  <c r="AM16" i="9"/>
  <c r="AN16" i="9"/>
  <c r="AM17" i="9"/>
  <c r="AN17" i="9"/>
  <c r="AM18" i="9"/>
  <c r="AN18" i="9"/>
  <c r="AM19" i="9"/>
  <c r="AN19" i="9"/>
  <c r="AM20" i="9"/>
  <c r="AN20" i="9"/>
  <c r="AM21" i="9"/>
  <c r="AN21" i="9"/>
  <c r="AM22" i="9"/>
  <c r="AN22" i="9"/>
  <c r="AM23" i="9"/>
  <c r="AN23" i="9"/>
  <c r="AM24" i="9"/>
  <c r="AN24" i="9"/>
  <c r="AM25" i="9"/>
  <c r="AN25" i="9"/>
  <c r="AM26" i="9"/>
  <c r="AN26" i="9"/>
  <c r="AM27" i="9"/>
  <c r="AN27" i="9"/>
  <c r="AN15" i="9"/>
  <c r="AM15" i="9"/>
  <c r="P23" i="9"/>
  <c r="P17" i="9"/>
  <c r="Q17" i="9"/>
  <c r="R17" i="9"/>
  <c r="S17" i="9"/>
  <c r="T17" i="9"/>
  <c r="U17" i="9"/>
  <c r="Q16" i="9"/>
  <c r="R16" i="9"/>
  <c r="S16" i="9"/>
  <c r="T16" i="9"/>
  <c r="U16" i="9"/>
  <c r="P16" i="9"/>
  <c r="P25" i="9"/>
  <c r="P24" i="9"/>
  <c r="J25" i="9"/>
  <c r="K25" i="9"/>
  <c r="J26" i="9"/>
  <c r="K26" i="9"/>
  <c r="J27" i="9"/>
  <c r="K27" i="9"/>
  <c r="J28" i="9"/>
  <c r="K28" i="9"/>
  <c r="J29" i="9"/>
  <c r="K29" i="9"/>
  <c r="K24" i="9"/>
  <c r="J24" i="9"/>
  <c r="F24" i="9"/>
  <c r="F25" i="9"/>
  <c r="F26" i="9"/>
  <c r="N26" i="9" s="1"/>
  <c r="F27" i="9"/>
  <c r="N27" i="9" s="1"/>
  <c r="F28" i="9"/>
  <c r="N28" i="9" s="1"/>
  <c r="F29" i="9"/>
  <c r="E25" i="9"/>
  <c r="M25" i="9" s="1"/>
  <c r="E26" i="9"/>
  <c r="E27" i="9"/>
  <c r="M27" i="9" s="1"/>
  <c r="E28" i="9"/>
  <c r="E29" i="9"/>
  <c r="M29" i="9" s="1"/>
  <c r="E24" i="9"/>
  <c r="M24" i="9" s="1"/>
  <c r="AM18" i="6"/>
  <c r="AN18" i="6"/>
  <c r="AM19" i="6"/>
  <c r="AN19" i="6"/>
  <c r="AM20" i="6"/>
  <c r="AN20" i="6"/>
  <c r="AM21" i="6"/>
  <c r="AN21" i="6"/>
  <c r="AM22" i="6"/>
  <c r="AN22" i="6"/>
  <c r="AM23" i="6"/>
  <c r="AN23" i="6"/>
  <c r="AM24" i="6"/>
  <c r="AN24" i="6"/>
  <c r="AN17" i="6"/>
  <c r="AM17" i="6"/>
  <c r="AD17" i="6"/>
  <c r="AE17" i="6"/>
  <c r="AD18" i="6"/>
  <c r="AE18" i="6"/>
  <c r="AD19" i="6"/>
  <c r="AE19" i="6"/>
  <c r="AD20" i="6"/>
  <c r="AE20" i="6"/>
  <c r="AE16" i="6"/>
  <c r="AD16" i="6"/>
  <c r="Z8" i="6"/>
  <c r="AA8" i="6"/>
  <c r="AB8" i="6"/>
  <c r="Z9" i="6"/>
  <c r="AA9" i="6"/>
  <c r="AB9" i="6"/>
  <c r="AA7" i="6"/>
  <c r="AB7" i="6"/>
  <c r="Z7" i="6"/>
  <c r="P40" i="7"/>
  <c r="P39" i="7" s="1"/>
  <c r="P38" i="7" s="1"/>
  <c r="P37" i="7" s="1"/>
  <c r="P36" i="7" s="1"/>
  <c r="P35" i="7" s="1"/>
  <c r="P34" i="7" s="1"/>
  <c r="P33" i="7" s="1"/>
  <c r="P32" i="7" s="1"/>
  <c r="O40" i="7"/>
  <c r="O39" i="7" s="1"/>
  <c r="O38" i="7" s="1"/>
  <c r="O37" i="7" s="1"/>
  <c r="O36" i="7" s="1"/>
  <c r="O35" i="7" s="1"/>
  <c r="O34" i="7" s="1"/>
  <c r="O33" i="7" s="1"/>
  <c r="O32" i="7" s="1"/>
  <c r="N40" i="7"/>
  <c r="M40" i="7"/>
  <c r="L40" i="7"/>
  <c r="K40" i="7"/>
  <c r="J40" i="7"/>
  <c r="I40" i="7"/>
  <c r="H40" i="7"/>
  <c r="H39" i="7" s="1"/>
  <c r="H38" i="7" s="1"/>
  <c r="H37" i="7" s="1"/>
  <c r="H36" i="7" s="1"/>
  <c r="H35" i="7" s="1"/>
  <c r="H34" i="7" s="1"/>
  <c r="H33" i="7" s="1"/>
  <c r="H32" i="7" s="1"/>
  <c r="G40" i="7"/>
  <c r="G39" i="7" s="1"/>
  <c r="G38" i="7" s="1"/>
  <c r="G37" i="7" s="1"/>
  <c r="G36" i="7" s="1"/>
  <c r="G35" i="7" s="1"/>
  <c r="G34" i="7" s="1"/>
  <c r="G33" i="7" s="1"/>
  <c r="G32" i="7" s="1"/>
  <c r="N39" i="7"/>
  <c r="M39" i="7"/>
  <c r="L39" i="7"/>
  <c r="K39" i="7"/>
  <c r="J39" i="7"/>
  <c r="J38" i="7" s="1"/>
  <c r="J37" i="7" s="1"/>
  <c r="J36" i="7" s="1"/>
  <c r="J35" i="7" s="1"/>
  <c r="J34" i="7" s="1"/>
  <c r="J33" i="7" s="1"/>
  <c r="J32" i="7" s="1"/>
  <c r="I39" i="7"/>
  <c r="I38" i="7" s="1"/>
  <c r="I37" i="7" s="1"/>
  <c r="I36" i="7" s="1"/>
  <c r="I35" i="7" s="1"/>
  <c r="I34" i="7" s="1"/>
  <c r="I33" i="7" s="1"/>
  <c r="I32" i="7" s="1"/>
  <c r="N38" i="7"/>
  <c r="M38" i="7"/>
  <c r="L38" i="7"/>
  <c r="L37" i="7" s="1"/>
  <c r="L36" i="7" s="1"/>
  <c r="L35" i="7" s="1"/>
  <c r="L34" i="7" s="1"/>
  <c r="L33" i="7" s="1"/>
  <c r="L32" i="7" s="1"/>
  <c r="K38" i="7"/>
  <c r="K37" i="7" s="1"/>
  <c r="K36" i="7" s="1"/>
  <c r="K35" i="7" s="1"/>
  <c r="K34" i="7" s="1"/>
  <c r="K33" i="7" s="1"/>
  <c r="K32" i="7" s="1"/>
  <c r="N37" i="7"/>
  <c r="N36" i="7" s="1"/>
  <c r="N35" i="7" s="1"/>
  <c r="N34" i="7" s="1"/>
  <c r="N33" i="7" s="1"/>
  <c r="N32" i="7" s="1"/>
  <c r="M37" i="7"/>
  <c r="M36" i="7" s="1"/>
  <c r="M35" i="7" s="1"/>
  <c r="M34" i="7" s="1"/>
  <c r="M33" i="7" s="1"/>
  <c r="M32" i="7" s="1"/>
  <c r="H17" i="7"/>
  <c r="H16" i="7" s="1"/>
  <c r="H15" i="7" s="1"/>
  <c r="H14" i="7" s="1"/>
  <c r="H13" i="7" s="1"/>
  <c r="H12" i="7" s="1"/>
  <c r="H11" i="7" s="1"/>
  <c r="I17" i="7"/>
  <c r="I16" i="7" s="1"/>
  <c r="I15" i="7" s="1"/>
  <c r="I14" i="7" s="1"/>
  <c r="I13" i="7" s="1"/>
  <c r="I12" i="7" s="1"/>
  <c r="I11" i="7" s="1"/>
  <c r="P17" i="7"/>
  <c r="P16" i="7" s="1"/>
  <c r="P15" i="7" s="1"/>
  <c r="P14" i="7" s="1"/>
  <c r="P13" i="7" s="1"/>
  <c r="P12" i="7" s="1"/>
  <c r="P11" i="7" s="1"/>
  <c r="G18" i="7"/>
  <c r="G17" i="7" s="1"/>
  <c r="G16" i="7" s="1"/>
  <c r="G15" i="7" s="1"/>
  <c r="G14" i="7" s="1"/>
  <c r="G13" i="7" s="1"/>
  <c r="G12" i="7" s="1"/>
  <c r="G11" i="7" s="1"/>
  <c r="H18" i="7"/>
  <c r="I18" i="7"/>
  <c r="J18" i="7"/>
  <c r="J17" i="7" s="1"/>
  <c r="J16" i="7" s="1"/>
  <c r="J15" i="7" s="1"/>
  <c r="J14" i="7" s="1"/>
  <c r="J13" i="7" s="1"/>
  <c r="J12" i="7" s="1"/>
  <c r="J11" i="7" s="1"/>
  <c r="K18" i="7"/>
  <c r="K17" i="7" s="1"/>
  <c r="K16" i="7" s="1"/>
  <c r="K15" i="7" s="1"/>
  <c r="K14" i="7" s="1"/>
  <c r="K13" i="7" s="1"/>
  <c r="K12" i="7" s="1"/>
  <c r="K11" i="7" s="1"/>
  <c r="L18" i="7"/>
  <c r="L17" i="7" s="1"/>
  <c r="L16" i="7" s="1"/>
  <c r="L15" i="7" s="1"/>
  <c r="L14" i="7" s="1"/>
  <c r="L13" i="7" s="1"/>
  <c r="L12" i="7" s="1"/>
  <c r="L11" i="7" s="1"/>
  <c r="M18" i="7"/>
  <c r="M17" i="7" s="1"/>
  <c r="M16" i="7" s="1"/>
  <c r="M15" i="7" s="1"/>
  <c r="M14" i="7" s="1"/>
  <c r="M13" i="7" s="1"/>
  <c r="M12" i="7" s="1"/>
  <c r="M11" i="7" s="1"/>
  <c r="N18" i="7"/>
  <c r="N17" i="7" s="1"/>
  <c r="N16" i="7" s="1"/>
  <c r="N15" i="7" s="1"/>
  <c r="N14" i="7" s="1"/>
  <c r="N13" i="7" s="1"/>
  <c r="N12" i="7" s="1"/>
  <c r="N11" i="7" s="1"/>
  <c r="O18" i="7"/>
  <c r="O17" i="7" s="1"/>
  <c r="O16" i="7" s="1"/>
  <c r="O15" i="7" s="1"/>
  <c r="O14" i="7" s="1"/>
  <c r="O13" i="7" s="1"/>
  <c r="O12" i="7" s="1"/>
  <c r="O11" i="7" s="1"/>
  <c r="P18" i="7"/>
  <c r="H19" i="7"/>
  <c r="I19" i="7"/>
  <c r="J19" i="7"/>
  <c r="K19" i="7"/>
  <c r="L19" i="7"/>
  <c r="M19" i="7"/>
  <c r="N19" i="7"/>
  <c r="O19" i="7"/>
  <c r="P19" i="7"/>
  <c r="G19" i="7"/>
  <c r="R12" i="6"/>
  <c r="S8" i="6"/>
  <c r="H8" i="6"/>
  <c r="M8" i="6" s="1"/>
  <c r="I8" i="6"/>
  <c r="J8" i="6"/>
  <c r="H9" i="6"/>
  <c r="M9" i="6" s="1"/>
  <c r="I9" i="6"/>
  <c r="J9" i="6"/>
  <c r="H10" i="6"/>
  <c r="M10" i="6" s="1"/>
  <c r="I10" i="6"/>
  <c r="J10" i="6"/>
  <c r="H11" i="6"/>
  <c r="M11" i="6" s="1"/>
  <c r="I11" i="6"/>
  <c r="J11" i="6"/>
  <c r="H12" i="6"/>
  <c r="M12" i="6" s="1"/>
  <c r="I12" i="6"/>
  <c r="J12" i="6"/>
  <c r="H13" i="6"/>
  <c r="M13" i="6" s="1"/>
  <c r="I13" i="6"/>
  <c r="J13" i="6"/>
  <c r="H14" i="6"/>
  <c r="M14" i="6" s="1"/>
  <c r="I14" i="6"/>
  <c r="J14" i="6"/>
  <c r="H15" i="6"/>
  <c r="M15" i="6" s="1"/>
  <c r="I15" i="6"/>
  <c r="J15" i="6"/>
  <c r="H16" i="6"/>
  <c r="M16" i="6" s="1"/>
  <c r="I16" i="6"/>
  <c r="J16" i="6"/>
  <c r="H17" i="6"/>
  <c r="M17" i="6" s="1"/>
  <c r="I17" i="6"/>
  <c r="J17" i="6"/>
  <c r="H18" i="6"/>
  <c r="M18" i="6" s="1"/>
  <c r="I18" i="6"/>
  <c r="J18" i="6"/>
  <c r="H19" i="6"/>
  <c r="M19" i="6" s="1"/>
  <c r="I19" i="6"/>
  <c r="J19" i="6"/>
  <c r="I7" i="6"/>
  <c r="J7" i="6"/>
  <c r="H7" i="6"/>
  <c r="M7" i="6" s="1"/>
  <c r="J12" i="2"/>
  <c r="I12" i="2"/>
  <c r="X6" i="2"/>
  <c r="Y6" i="2"/>
  <c r="Z6" i="2"/>
  <c r="X7" i="2"/>
  <c r="Y7" i="2"/>
  <c r="Z7" i="2"/>
  <c r="X8" i="2"/>
  <c r="Y8" i="2"/>
  <c r="Z8" i="2"/>
  <c r="X9" i="2"/>
  <c r="Y9" i="2"/>
  <c r="Z9" i="2"/>
  <c r="X10" i="2"/>
  <c r="Y10" i="2"/>
  <c r="Z10" i="2"/>
  <c r="X11" i="2"/>
  <c r="Y11" i="2"/>
  <c r="Z11" i="2"/>
  <c r="X12" i="2"/>
  <c r="Y12" i="2"/>
  <c r="Z12" i="2"/>
  <c r="X13" i="2"/>
  <c r="Y13" i="2"/>
  <c r="Z13" i="2"/>
  <c r="X14" i="2"/>
  <c r="Y14" i="2"/>
  <c r="Z14" i="2"/>
  <c r="X15" i="2"/>
  <c r="Y15" i="2"/>
  <c r="Z15" i="2"/>
  <c r="Y5" i="2"/>
  <c r="Z5" i="2"/>
  <c r="X5" i="2"/>
  <c r="C5" i="7"/>
  <c r="C4" i="7"/>
  <c r="G9" i="11"/>
  <c r="G8" i="11"/>
  <c r="L7" i="12" l="1"/>
  <c r="K20" i="12" s="1"/>
  <c r="J22" i="12" s="1"/>
  <c r="L6" i="12"/>
  <c r="K19" i="12" s="1"/>
  <c r="J21" i="12" s="1"/>
  <c r="L10" i="12"/>
  <c r="K23" i="12" s="1"/>
  <c r="L9" i="12"/>
  <c r="K22" i="12" s="1"/>
  <c r="L8" i="12"/>
  <c r="K21" i="12" s="1"/>
  <c r="J23" i="12" s="1"/>
  <c r="J17" i="11" a="1"/>
  <c r="J17" i="11" s="1"/>
  <c r="N29" i="9"/>
  <c r="M28" i="9"/>
  <c r="N25" i="9"/>
  <c r="N24" i="9"/>
  <c r="M26" i="9"/>
  <c r="AP19" i="6"/>
  <c r="AO19" i="6" s="1"/>
  <c r="AP22" i="6"/>
  <c r="AO22" i="6" s="1"/>
  <c r="AP18" i="6"/>
  <c r="AP24" i="6"/>
  <c r="AO24" i="6" s="1"/>
  <c r="AP23" i="6"/>
  <c r="AO23" i="6" s="1"/>
  <c r="AP21" i="6"/>
  <c r="AO21" i="6" s="1"/>
  <c r="AP20" i="6"/>
  <c r="AO20" i="6" s="1"/>
  <c r="AG19" i="6"/>
  <c r="AF19" i="6" s="1"/>
  <c r="AG18" i="6"/>
  <c r="AF18" i="6" s="1"/>
  <c r="AG17" i="6"/>
  <c r="AG20" i="6"/>
  <c r="AF20" i="6" s="1"/>
  <c r="N16" i="6"/>
  <c r="N8" i="6"/>
  <c r="I22" i="6"/>
  <c r="N17" i="6"/>
  <c r="N9" i="6"/>
  <c r="N18" i="6"/>
  <c r="N10" i="6"/>
  <c r="N11" i="6"/>
  <c r="N13" i="6"/>
  <c r="N19" i="6"/>
  <c r="N12" i="6"/>
  <c r="N14" i="6"/>
  <c r="N15" i="6"/>
  <c r="I23" i="6"/>
  <c r="K16" i="6" s="1" a="1"/>
  <c r="K16" i="6" s="1"/>
  <c r="I17" i="2"/>
  <c r="K14" i="2" s="1"/>
  <c r="L12" i="2"/>
  <c r="AM29" i="6" l="1"/>
  <c r="AO18" i="6"/>
  <c r="AF17" i="6"/>
  <c r="AE24" i="6"/>
  <c r="K12" i="6" a="1"/>
  <c r="K12" i="6" s="1"/>
  <c r="K14" i="6" a="1"/>
  <c r="K14" i="6" s="1"/>
  <c r="K8" i="6" a="1"/>
  <c r="K8" i="6" s="1"/>
  <c r="K15" i="6" a="1"/>
  <c r="K15" i="6" s="1"/>
  <c r="K19" i="6" a="1"/>
  <c r="K19" i="6" s="1"/>
  <c r="K13" i="6" a="1"/>
  <c r="K13" i="6" s="1"/>
  <c r="K10" i="6" a="1"/>
  <c r="K10" i="6" s="1"/>
  <c r="K9" i="6" a="1"/>
  <c r="K9" i="6" s="1"/>
  <c r="K17" i="6" a="1"/>
  <c r="K17" i="6" s="1"/>
  <c r="K18" i="6" a="1"/>
  <c r="K18" i="6" s="1"/>
  <c r="K11" i="6" a="1"/>
  <c r="K11" i="6" s="1"/>
  <c r="K1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1247381-C185-4B71-BE52-822A31C5C72E}" name="Query - Culculations" description="Connection to the 'Culculations' query in the workbook." type="100" refreshedVersion="8" minRefreshableVersion="5">
    <extLst>
      <ext xmlns:x15="http://schemas.microsoft.com/office/spreadsheetml/2010/11/main" uri="{DE250136-89BD-433C-8126-D09CA5730AF9}">
        <x15:connection id="7553587f-a4e2-4369-8dd3-2b203728da83">
          <x15:oledbPr connection="Provider=Microsoft.Mashup.OleDb.1;Data Source=$Workbook$;Location=Culculations;Extended Properties=&quot;&quot;">
            <x15:dbTables>
              <x15:dbTable name="Culculations"/>
            </x15:dbTables>
          </x15:oledbPr>
        </x15:connection>
      </ext>
    </extLst>
  </connection>
  <connection id="2" xr16:uid="{0EF828E2-544F-4709-A907-EA18B0AFA40A}" name="Query - Date" description="Connection to the 'Date' query in the workbook." type="100" refreshedVersion="8" minRefreshableVersion="5">
    <extLst>
      <ext xmlns:x15="http://schemas.microsoft.com/office/spreadsheetml/2010/11/main" uri="{DE250136-89BD-433C-8126-D09CA5730AF9}">
        <x15:connection id="dab9e1b9-4dbb-4762-a444-ef0265c91f33">
          <x15:oledbPr connection="Provider=Microsoft.Mashup.OleDb.1;Data Source=$Workbook$;Location=Date;Extended Properties=&quot;&quot;">
            <x15:dbTables>
              <x15:dbTable name="Date"/>
            </x15:dbTables>
          </x15:oledbPr>
        </x15:connection>
      </ext>
    </extLst>
  </connection>
  <connection id="3" xr16:uid="{37E90DE7-A2D4-4FB8-9670-D4EE24329C5B}" name="Query - Dim_Customer" description="Connection to the 'Dim_Customer' query in the workbook." type="100" refreshedVersion="8" minRefreshableVersion="5">
    <extLst>
      <ext xmlns:x15="http://schemas.microsoft.com/office/spreadsheetml/2010/11/main" uri="{DE250136-89BD-433C-8126-D09CA5730AF9}">
        <x15:connection id="d3d6d37b-3e7d-4fe3-b629-62d7e3ebb656"/>
      </ext>
    </extLst>
  </connection>
  <connection id="4" xr16:uid="{1B30E6F5-E713-456A-B4F3-8E542CD556B9}" name="Query - Dim_Product" description="Connection to the 'Dim_Product' query in the workbook." type="100" refreshedVersion="8" minRefreshableVersion="5">
    <extLst>
      <ext xmlns:x15="http://schemas.microsoft.com/office/spreadsheetml/2010/11/main" uri="{DE250136-89BD-433C-8126-D09CA5730AF9}">
        <x15:connection id="7aabd8d7-6141-4246-a3e4-63aab07df7ee">
          <x15:oledbPr connection="Provider=Microsoft.Mashup.OleDb.1;Data Source=$Workbook$;Location=Dim_Product;Extended Properties=&quot;&quot;">
            <x15:dbTables>
              <x15:dbTable name="Dim_Product"/>
            </x15:dbTables>
          </x15:oledbPr>
        </x15:connection>
      </ext>
    </extLst>
  </connection>
  <connection id="5" xr16:uid="{8A26C1BC-CC69-4DD4-8404-FF6C1ADCE915}" name="Query - Dim_salesPerson" description="Connection to the 'Dim_salesPerson' query in the workbook." type="100" refreshedVersion="8" minRefreshableVersion="5">
    <extLst>
      <ext xmlns:x15="http://schemas.microsoft.com/office/spreadsheetml/2010/11/main" uri="{DE250136-89BD-433C-8126-D09CA5730AF9}">
        <x15:connection id="7dc40c63-13d1-4131-afa1-d3b5937ffe84">
          <x15:oledbPr connection="Provider=Microsoft.Mashup.OleDb.1;Data Source=$Workbook$;Location=Dim_salesPerson;Extended Properties=&quot;&quot;">
            <x15:dbTables>
              <x15:dbTable name="Dim_salesPerson"/>
            </x15:dbTables>
          </x15:oledbPr>
        </x15:connection>
      </ext>
    </extLst>
  </connection>
  <connection id="6" xr16:uid="{6D398D3A-C117-460B-9CF6-7FF114ED622C}" name="Query - fact_table" description="Connection to the 'fact_table' query in the workbook." type="100" refreshedVersion="8" minRefreshableVersion="5">
    <extLst>
      <ext xmlns:x15="http://schemas.microsoft.com/office/spreadsheetml/2010/11/main" uri="{DE250136-89BD-433C-8126-D09CA5730AF9}">
        <x15:connection id="99f38741-8dee-495b-a5af-aab3db237550">
          <x15:oledbPr connection="Provider=Microsoft.Mashup.OleDb.1;Data Source=$Workbook$;Location=fact_table;Extended Properties=&quot;&quot;">
            <x15:dbTables>
              <x15:dbTable name="fact_table"/>
            </x15:dbTables>
          </x15:oledbPr>
        </x15:connection>
      </ext>
    </extLst>
  </connection>
  <connection id="7" xr16:uid="{27152CCB-08BF-46AD-AADD-EB2E8EAF1998}"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27ff045b-c8f8-41d8-918e-ea5608cee374">
          <x15:oledbPr connection="Provider=Microsoft.Mashup.OleDb.1;Data Source=$Workbook$;Location=monthly_store_targets;Extended Properties=&quot;&quot;">
            <x15:dbTables>
              <x15:dbTable name="monthly_store_targets"/>
            </x15:dbTables>
          </x15:oledbPr>
        </x15:connection>
      </ext>
    </extLst>
  </connection>
  <connection id="8" xr16:uid="{A248DA93-4144-4152-9E0A-E7E5990FF69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<sst xmlns="http://schemas.openxmlformats.org/spreadsheetml/2006/main" count="329" uniqueCount="228">
  <si>
    <t>Revenue</t>
  </si>
  <si>
    <t>COGS</t>
  </si>
  <si>
    <t>Profit</t>
  </si>
  <si>
    <t>Profit Margin %</t>
  </si>
  <si>
    <t>Total Transaction</t>
  </si>
  <si>
    <t>Total Refund</t>
  </si>
  <si>
    <t>Refund Rate</t>
  </si>
  <si>
    <t>Product</t>
  </si>
  <si>
    <t>Qty Sold</t>
  </si>
  <si>
    <t>Qty Returned</t>
  </si>
  <si>
    <t>Total Target</t>
  </si>
  <si>
    <t>Barron-Fleming</t>
  </si>
  <si>
    <t>Berg-Trujillo</t>
  </si>
  <si>
    <t>Lee-Myers</t>
  </si>
  <si>
    <t>Lopez</t>
  </si>
  <si>
    <t>Martinez</t>
  </si>
  <si>
    <t>Miller</t>
  </si>
  <si>
    <t>Myers-Lopez</t>
  </si>
  <si>
    <t>Novak PLC</t>
  </si>
  <si>
    <t>Thomas</t>
  </si>
  <si>
    <t>Valdez</t>
  </si>
  <si>
    <t>Grand Total</t>
  </si>
  <si>
    <t>Store Name</t>
  </si>
  <si>
    <t xml:space="preserve"> </t>
  </si>
  <si>
    <t>Variance</t>
  </si>
  <si>
    <t xml:space="preserve">  </t>
  </si>
  <si>
    <t>Jan</t>
  </si>
  <si>
    <t>Feb</t>
  </si>
  <si>
    <t>Mar</t>
  </si>
  <si>
    <t>Apr</t>
  </si>
  <si>
    <t>May</t>
  </si>
  <si>
    <t>Jun</t>
  </si>
  <si>
    <t>Jul</t>
  </si>
  <si>
    <t>Aug</t>
  </si>
  <si>
    <t>Sep</t>
  </si>
  <si>
    <t>Oct</t>
  </si>
  <si>
    <t>Nov</t>
  </si>
  <si>
    <t>Dec</t>
  </si>
  <si>
    <t>Month Name</t>
  </si>
  <si>
    <t>Hightlight</t>
  </si>
  <si>
    <t>large</t>
  </si>
  <si>
    <t>large1</t>
  </si>
  <si>
    <t>large2</t>
  </si>
  <si>
    <t>name</t>
  </si>
  <si>
    <t>revenue</t>
  </si>
  <si>
    <t>Week Types</t>
  </si>
  <si>
    <t>Weekday</t>
  </si>
  <si>
    <t>Weekend</t>
  </si>
  <si>
    <t>Revenue %</t>
  </si>
  <si>
    <t>revenue %</t>
  </si>
  <si>
    <t>weekend</t>
  </si>
  <si>
    <t>weekday</t>
  </si>
  <si>
    <t>Quarter</t>
  </si>
  <si>
    <t>Q-1</t>
  </si>
  <si>
    <t>Q-2</t>
  </si>
  <si>
    <t>Q-3</t>
  </si>
  <si>
    <t>Q-4</t>
  </si>
  <si>
    <t>Highlight</t>
  </si>
  <si>
    <t>Average</t>
  </si>
  <si>
    <t>Revenue2</t>
  </si>
  <si>
    <t>Caption :</t>
  </si>
  <si>
    <t>Day Name</t>
  </si>
  <si>
    <t>Fri</t>
  </si>
  <si>
    <t>Mon</t>
  </si>
  <si>
    <t>Sat</t>
  </si>
  <si>
    <t>Sun</t>
  </si>
  <si>
    <t>Thu</t>
  </si>
  <si>
    <t>Tue</t>
  </si>
  <si>
    <t>Wed</t>
  </si>
  <si>
    <t>Option</t>
  </si>
  <si>
    <t>Combo</t>
  </si>
  <si>
    <t>Customer</t>
  </si>
  <si>
    <t>Location</t>
  </si>
  <si>
    <t>Laura Gross</t>
  </si>
  <si>
    <t>Full Name</t>
  </si>
  <si>
    <t>Bottom five customer</t>
  </si>
  <si>
    <t>Florida</t>
  </si>
  <si>
    <t>Indiana</t>
  </si>
  <si>
    <t>Missouri</t>
  </si>
  <si>
    <t>Washington</t>
  </si>
  <si>
    <t>Wisconsin</t>
  </si>
  <si>
    <t>Top five location</t>
  </si>
  <si>
    <t>Bottom five location</t>
  </si>
  <si>
    <t>Top Five Customer</t>
  </si>
  <si>
    <t>Customer Table</t>
  </si>
  <si>
    <t>Chart</t>
  </si>
  <si>
    <t>Total Customers</t>
  </si>
  <si>
    <t>Total Location</t>
  </si>
  <si>
    <t>Age Group</t>
  </si>
  <si>
    <t>0-20</t>
  </si>
  <si>
    <t>21-30</t>
  </si>
  <si>
    <t>31-40</t>
  </si>
  <si>
    <t>41-50</t>
  </si>
  <si>
    <t>51 plus</t>
  </si>
  <si>
    <t>Average of Customer Age</t>
  </si>
  <si>
    <t>Gender</t>
  </si>
  <si>
    <t>Female</t>
  </si>
  <si>
    <t>Male</t>
  </si>
  <si>
    <t>Profit2</t>
  </si>
  <si>
    <t>■</t>
  </si>
  <si>
    <t>●</t>
  </si>
  <si>
    <t>New chart</t>
  </si>
  <si>
    <t>Return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</si>
  <si>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</si>
  <si>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</si>
  <si>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</si>
  <si>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</si>
  <si>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</si>
  <si>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</si>
  <si>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</si>
  <si>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</si>
  <si>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</si>
  <si>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</si>
  <si>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</si>
  <si>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</si>
  <si>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</si>
  <si>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</si>
  <si>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</si>
  <si>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</si>
  <si>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</si>
  <si>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</si>
  <si>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</si>
  <si>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</si>
  <si>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</si>
  <si>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</si>
  <si>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</si>
  <si>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</si>
  <si>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</si>
  <si>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</si>
  <si>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</si>
  <si>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</si>
  <si>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</si>
  <si>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</si>
  <si>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</si>
  <si>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</si>
  <si>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</si>
  <si>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</si>
  <si>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</si>
  <si>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</si>
  <si>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</si>
  <si>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</si>
  <si>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</si>
  <si>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</si>
  <si>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</si>
  <si>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</si>
  <si>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</si>
  <si>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</si>
  <si>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</si>
  <si>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</si>
  <si>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</si>
  <si>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</si>
  <si>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</si>
  <si>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</si>
  <si>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</si>
  <si>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</si>
  <si>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</si>
  <si>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</si>
  <si>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</si>
  <si>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</si>
  <si>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</si>
  <si>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</si>
  <si>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</si>
  <si>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</si>
  <si>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</si>
  <si>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</si>
  <si>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</si>
  <si>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</si>
  <si>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</si>
  <si>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</si>
  <si>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</si>
  <si>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</si>
  <si>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</si>
  <si>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</si>
  <si>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</si>
  <si>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</si>
  <si>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</si>
  <si>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</si>
  <si>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</si>
  <si>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</si>
  <si>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</si>
  <si>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</si>
  <si>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</si>
  <si>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</si>
  <si>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</si>
  <si>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</si>
  <si>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</si>
  <si>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</si>
  <si>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</si>
  <si>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</si>
  <si>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</si>
  <si>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</si>
  <si>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</si>
  <si>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</si>
  <si>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</si>
  <si>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</si>
  <si>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</si>
  <si>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</si>
  <si>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</si>
  <si>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</si>
  <si>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</si>
  <si>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</si>
  <si>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</si>
  <si>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</si>
  <si>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</si>
  <si>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Caption</t>
  </si>
  <si>
    <t>Alcoholic Beverage</t>
  </si>
  <si>
    <t>Coffee</t>
  </si>
  <si>
    <t>Energy Drink</t>
  </si>
  <si>
    <t>Juice</t>
  </si>
  <si>
    <t>Soft Drink</t>
  </si>
  <si>
    <t>Sports Drink</t>
  </si>
  <si>
    <t>Tea</t>
  </si>
  <si>
    <t>Water</t>
  </si>
  <si>
    <t>Category</t>
  </si>
  <si>
    <t>California</t>
  </si>
  <si>
    <t>Michigan</t>
  </si>
  <si>
    <t>Virginia</t>
  </si>
  <si>
    <t>New York</t>
  </si>
  <si>
    <t>Maryland</t>
  </si>
  <si>
    <t>Travis Ewing</t>
  </si>
  <si>
    <t>Lisa West</t>
  </si>
  <si>
    <t>Bobby Abbott</t>
  </si>
  <si>
    <t>Christine Hawkins</t>
  </si>
  <si>
    <t>Jeffery Powell</t>
  </si>
  <si>
    <t>John Brown</t>
  </si>
  <si>
    <t>Paul Noble</t>
  </si>
  <si>
    <t>Judith Simmons</t>
  </si>
  <si>
    <t>Kristine Barrett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</si>
</sst>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0.0%"/>
    <numFmt numFmtId="166" formatCode="[&gt;=1000000]&quot;$&quot;0.0,,&quot;M&quot;;[&gt;=1000]&quot;$&quot;0.0,&quot;K&quot;"/>
    <numFmt numFmtId="167" formatCode="[&gt;=1000000]0.0,,&quot;M&quot;;[&gt;=1000]0.0,&quot;K&quot;"/>
    <numFmt numFmtId="168" formatCode="\+0.0%;\-0.0%"/>
    <numFmt numFmtId="169" formatCode="0.0%"/>
    <numFmt numFmtId="170" formatCode="[&gt;=1000000]&quot;$&quot;0,,&quot;M&quot;;[&gt;=1000]&quot;$&quot;0,&quot;K&quot;"/>
    <numFmt numFmtId="171" formatCode=";;"/>
    <numFmt numFmtId="172" formatCode="[&gt;=1000000]0,,&quot;M&quot;;[&gt;=1000]0,&quot;K&quot;"/>
  </numFmts>
  <fonts count="12" x14ac:knownFonts="1">
    <font>
      <sz val="11"/>
      <color theme="1"/>
      <name val="Calibri"/>
      <family val="2"/>
      <scheme val="minor"/>
    </font>
    <font>
      <b/>
      <sz val="11"/>
      <color theme="1"/>
      <name val="Calibri"/>
      <family val="2"/>
      <scheme val="minor"/>
    </font>
    <font>
      <b/>
      <sz val="12"/>
      <color theme="1"/>
      <name val="Calibri"/>
      <family val="2"/>
      <scheme val="minor"/>
    </font>
    <font>
      <sz val="11"/>
      <color theme="0"/>
      <name val="Calibri"/>
      <family val="2"/>
      <scheme val="minor"/>
    </font>
    <font>
      <sz val="8"/>
      <name val="Calibri"/>
      <family val="2"/>
      <scheme val="minor"/>
    </font>
    <font>
      <i/>
      <sz val="11"/>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b/>
      <sz val="14"/>
      <color rgb="FF00B050"/>
      <name val="Calibri"/>
      <family val="2"/>
      <scheme val="minor"/>
    </font>
    <font>
      <b/>
      <sz val="20"/>
      <color theme="1"/>
      <name val="Calibri"/>
      <family val="2"/>
      <scheme val="minor"/>
    </font>
    <font>
      <sz val="8"/>
      <color rgb="FF000000"/>
      <name val="Segoe UI"/>
      <family val="2"/>
    </font>
  </fonts>
  <fills count="1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rgb="FFFF0000"/>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1" tint="0.34998626667073579"/>
        <bgColor indexed="64"/>
      </patternFill>
    </fill>
  </fills>
  <borders count="14">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2">
    <xf numFmtId="0" fontId="0" fillId="0" borderId="0"/>
    <xf numFmtId="9" fontId="7" fillId="0" borderId="0" applyFont="0" applyFill="0" applyBorder="0" applyAlignment="0" applyProtection="0"/>
  </cellStyleXfs>
  <cellXfs count="57">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3" borderId="0" xfId="0" applyFill="1"/>
    <xf numFmtId="0" fontId="0" fillId="0" borderId="0" xfId="0" pivotButton="1"/>
    <xf numFmtId="0" fontId="0" fillId="4" borderId="0" xfId="0" applyFill="1"/>
    <xf numFmtId="0" fontId="1" fillId="5" borderId="1" xfId="0" applyFont="1" applyFill="1" applyBorder="1"/>
    <xf numFmtId="166" fontId="0" fillId="0" borderId="0" xfId="0" applyNumberFormat="1"/>
    <xf numFmtId="167" fontId="0" fillId="0" borderId="0" xfId="0" applyNumberFormat="1"/>
    <xf numFmtId="0" fontId="0" fillId="6" borderId="0" xfId="0" applyFill="1"/>
    <xf numFmtId="0" fontId="0" fillId="7" borderId="0" xfId="0" applyFill="1"/>
    <xf numFmtId="169" fontId="0" fillId="0" borderId="0" xfId="0" applyNumberFormat="1"/>
    <xf numFmtId="0" fontId="2" fillId="0" borderId="0" xfId="0" applyFont="1"/>
    <xf numFmtId="168" fontId="2" fillId="0" borderId="0" xfId="0" applyNumberFormat="1" applyFont="1" applyAlignment="1">
      <alignment horizontal="center" vertical="center"/>
    </xf>
    <xf numFmtId="0" fontId="0" fillId="0" borderId="2" xfId="0" pivotButton="1" applyBorder="1"/>
    <xf numFmtId="0" fontId="0" fillId="0" borderId="2" xfId="0" applyBorder="1"/>
    <xf numFmtId="170" fontId="0" fillId="0" borderId="2" xfId="0" applyNumberFormat="1" applyBorder="1"/>
    <xf numFmtId="0" fontId="0" fillId="0" borderId="2" xfId="0" applyFill="1" applyBorder="1" applyAlignment="1"/>
    <xf numFmtId="170" fontId="0" fillId="0" borderId="2" xfId="0" applyNumberFormat="1" applyFill="1" applyBorder="1" applyAlignment="1"/>
    <xf numFmtId="0" fontId="5" fillId="0" borderId="3" xfId="0" applyFont="1" applyFill="1" applyBorder="1" applyAlignment="1"/>
    <xf numFmtId="0" fontId="5" fillId="0" borderId="4" xfId="0" applyFont="1" applyFill="1" applyBorder="1" applyAlignment="1"/>
    <xf numFmtId="0" fontId="3" fillId="8" borderId="2" xfId="0" applyFont="1" applyFill="1" applyBorder="1"/>
    <xf numFmtId="168" fontId="0" fillId="0" borderId="2" xfId="0" applyNumberFormat="1" applyBorder="1"/>
    <xf numFmtId="0" fontId="0" fillId="0" borderId="0" xfId="0" applyFill="1" applyBorder="1"/>
    <xf numFmtId="0" fontId="6" fillId="0" borderId="0" xfId="0" applyFont="1"/>
    <xf numFmtId="10" fontId="0" fillId="0" borderId="2" xfId="0" applyNumberFormat="1" applyBorder="1"/>
    <xf numFmtId="171" fontId="0" fillId="9" borderId="5" xfId="0" applyNumberFormat="1" applyFill="1" applyBorder="1"/>
    <xf numFmtId="171" fontId="0" fillId="9" borderId="6" xfId="0" applyNumberFormat="1" applyFill="1" applyBorder="1"/>
    <xf numFmtId="171" fontId="0" fillId="9" borderId="7" xfId="0" applyNumberFormat="1" applyFill="1" applyBorder="1"/>
    <xf numFmtId="171" fontId="0" fillId="9" borderId="8" xfId="0" applyNumberFormat="1" applyFill="1" applyBorder="1"/>
    <xf numFmtId="171" fontId="0" fillId="9" borderId="9" xfId="0" applyNumberFormat="1" applyFill="1" applyBorder="1"/>
    <xf numFmtId="171" fontId="0" fillId="9" borderId="10" xfId="0" applyNumberFormat="1" applyFill="1" applyBorder="1"/>
    <xf numFmtId="171" fontId="0" fillId="9" borderId="11" xfId="0" applyNumberFormat="1" applyFill="1" applyBorder="1"/>
    <xf numFmtId="171" fontId="0" fillId="9" borderId="12" xfId="0" applyNumberFormat="1" applyFill="1" applyBorder="1"/>
    <xf numFmtId="171" fontId="0" fillId="9" borderId="13" xfId="0" applyNumberFormat="1" applyFill="1" applyBorder="1"/>
    <xf numFmtId="0" fontId="0" fillId="0" borderId="0" xfId="0" applyBorder="1"/>
    <xf numFmtId="9" fontId="0" fillId="0" borderId="2" xfId="0" applyNumberFormat="1" applyBorder="1"/>
    <xf numFmtId="0" fontId="0" fillId="10" borderId="0" xfId="0" applyFill="1"/>
    <xf numFmtId="168" fontId="2" fillId="0" borderId="2" xfId="0" applyNumberFormat="1" applyFont="1" applyBorder="1"/>
    <xf numFmtId="10" fontId="0" fillId="0" borderId="0" xfId="1" applyNumberFormat="1" applyFont="1"/>
    <xf numFmtId="0" fontId="0" fillId="7" borderId="2" xfId="0" applyFill="1" applyBorder="1"/>
    <xf numFmtId="0" fontId="1" fillId="0" borderId="0" xfId="0" applyFont="1"/>
    <xf numFmtId="0" fontId="1" fillId="0" borderId="2" xfId="0" applyFont="1" applyBorder="1"/>
    <xf numFmtId="164" fontId="1" fillId="0" borderId="2" xfId="0" applyNumberFormat="1" applyFont="1" applyBorder="1"/>
    <xf numFmtId="1" fontId="0" fillId="0" borderId="0" xfId="0" applyNumberFormat="1"/>
    <xf numFmtId="170" fontId="0" fillId="0" borderId="0" xfId="0" applyNumberFormat="1"/>
    <xf numFmtId="10" fontId="0" fillId="0" borderId="0" xfId="0" applyNumberFormat="1"/>
    <xf numFmtId="169" fontId="0" fillId="0" borderId="2" xfId="1" applyNumberFormat="1" applyFont="1" applyBorder="1"/>
    <xf numFmtId="169" fontId="9" fillId="0" borderId="2" xfId="1" applyNumberFormat="1" applyFont="1" applyBorder="1"/>
    <xf numFmtId="169" fontId="10" fillId="0" borderId="0" xfId="0" applyNumberFormat="1" applyFont="1" applyAlignment="1">
      <alignment horizontal="center" vertical="center"/>
    </xf>
    <xf numFmtId="168" fontId="0" fillId="0" borderId="0" xfId="0" applyNumberFormat="1"/>
    <xf numFmtId="172" fontId="0" fillId="0" borderId="0" xfId="0" applyNumberFormat="1"/>
    <xf numFmtId="0" fontId="0" fillId="0" borderId="2" xfId="0" applyBorder="1" applyAlignment="1">
      <alignment horizontal="left"/>
    </xf>
    <xf numFmtId="172" fontId="0" fillId="0" borderId="2" xfId="0" applyNumberFormat="1" applyBorder="1"/>
    <xf numFmtId="0" fontId="8" fillId="4" borderId="2" xfId="0" applyFont="1" applyFill="1" applyBorder="1"/>
  </cellXfs>
  <cellStyles count="2">
    <cellStyle name="Normal" xfId="0" builtinId="0"/>
    <cellStyle name="Percent" xfId="1" builtinId="5"/>
  </cellStyles>
  <dxfs count="66">
    <dxf>
      <font>
        <color rgb="FF92D050"/>
      </font>
    </dxf>
    <dxf>
      <font>
        <color rgb="FFC00000"/>
      </font>
    </dxf>
    <dxf>
      <font>
        <color rgb="FFFF0000"/>
      </font>
    </dxf>
    <dxf>
      <font>
        <color rgb="FF92D050"/>
      </font>
    </dxf>
    <dxf>
      <font>
        <color rgb="FF1F8CB3"/>
      </font>
      <fill>
        <patternFill>
          <bgColor theme="0" tint="-0.499984740745262"/>
        </patternFill>
      </fill>
    </dxf>
    <dxf>
      <font>
        <color rgb="FF1F8CB3"/>
      </font>
      <fill>
        <patternFill>
          <bgColor theme="0" tint="-0.499984740745262"/>
        </patternFill>
      </fill>
    </dxf>
    <dxf>
      <font>
        <color theme="4" tint="0.59996337778862885"/>
      </font>
    </dxf>
    <dxf>
      <font>
        <color rgb="FF1F8CB3"/>
      </font>
    </dxf>
    <dxf>
      <font>
        <color rgb="FF1F8CB3"/>
      </font>
      <fill>
        <patternFill>
          <bgColor rgb="FF1F8CB3"/>
        </patternFill>
      </fill>
    </dxf>
    <dxf>
      <font>
        <color rgb="FF0070C0"/>
      </font>
    </dxf>
    <dxf>
      <font>
        <color rgb="FF9FE6FF"/>
      </font>
    </dxf>
    <dxf>
      <numFmt numFmtId="14" formatCode="0.00%"/>
    </dxf>
    <dxf>
      <numFmt numFmtId="1" formatCode="0"/>
    </dxf>
    <dxf>
      <numFmt numFmtId="172" formatCode="[&gt;=1000000]0,,&quot;M&quot;;[&gt;=1000]0,&quot;K&quot;"/>
    </dxf>
    <dxf>
      <numFmt numFmtId="172" formatCode="[&gt;=1000000]0,,&quot;M&quot;;[&gt;=1000]0,&quot;K&quot;"/>
    </dxf>
    <dxf>
      <numFmt numFmtId="172" formatCode="[&gt;=1000000]0,,&quot;M&quot;;[&gt;=1000]0,&quot;K&quot;"/>
    </dxf>
    <dxf>
      <numFmt numFmtId="14" formatCode="0.00%"/>
    </dxf>
    <dxf>
      <numFmt numFmtId="168" formatCode="\+0.0%;\-0.0%"/>
    </dxf>
    <dxf>
      <numFmt numFmtId="1" formatCode="0"/>
    </dxf>
    <dxf>
      <numFmt numFmtId="166" formatCode="[&gt;=1000000]&quot;$&quot;0.0,,&quot;M&quot;;[&gt;=1000]&quot;$&quot;0.0,&quot;K&quot;"/>
    </dxf>
    <dxf>
      <numFmt numFmtId="170" formatCode="[&gt;=1000000]&quot;$&quot;0,,&quot;M&quot;;[&gt;=1000]&quot;$&quot;0,&quot;K&quot;"/>
    </dxf>
    <dxf>
      <numFmt numFmtId="170" formatCode="[&gt;=1000000]&quot;$&quot;0,,&quot;M&quot;;[&gt;=1000]&quot;$&quot;0,&quot;K&quot;"/>
    </dxf>
    <dxf>
      <numFmt numFmtId="14" formatCode="0.00%"/>
    </dxf>
    <dxf>
      <numFmt numFmtId="169" formatCode="0.0%"/>
    </dxf>
    <dxf>
      <numFmt numFmtId="170" formatCode="[&gt;=1000000]&quot;$&quot;0,,&quot;M&quot;;[&gt;=1000]&quot;$&quot;0,&quot;K&quot;"/>
    </dxf>
    <dxf>
      <numFmt numFmtId="170" formatCode="[&gt;=1000000]&quot;$&quot;0,,&quot;M&quot;;[&gt;=1000]&quot;$&quot;0,&quot;K&quot;"/>
    </dxf>
    <dxf>
      <numFmt numFmtId="166" formatCode="[&gt;=1000000]&quot;$&quot;0.0,,&quot;M&quot;;[&gt;=1000]&quot;$&quot;0.0,&quot;K&quot;"/>
    </dxf>
    <dxf>
      <numFmt numFmtId="166" formatCode="[&gt;=1000000]&quot;$&quot;0.0,,&quot;M&quot;;[&gt;=1000]&quot;$&quot;0.0,&quot;K&quot;"/>
    </dxf>
    <dxf>
      <numFmt numFmtId="166" formatCode="[&gt;=1000000]&quot;$&quot;0.0,,&quot;M&quot;;[&gt;=1000]&quot;$&quot;0.0,&quot;K&quot;"/>
    </dxf>
    <dxf>
      <numFmt numFmtId="166" formatCode="[&gt;=1000000]&quot;$&quot;0.0,,&quot;M&quot;;[&gt;=1000]&quot;$&quot;0.0,&quot;K&quot;"/>
    </dxf>
    <dxf>
      <numFmt numFmtId="166" formatCode="[&gt;=1000000]&quot;$&quot;0.0,,&quot;M&quot;;[&gt;=1000]&quot;$&quot;0.0,&quot;K&quot;"/>
    </dxf>
    <dxf>
      <numFmt numFmtId="167" formatCode="[&gt;=1000000]0.0,,&quot;M&quot;;[&gt;=1000]0.0,&quot;K&quot;"/>
    </dxf>
    <dxf>
      <numFmt numFmtId="167" formatCode="[&gt;=1000000]0.0,,&quot;M&quot;;[&gt;=1000]0.0,&quot;K&quot;"/>
    </dxf>
    <dxf>
      <numFmt numFmtId="167" formatCode="[&gt;=1000000]0.0,,&quot;M&quot;;[&gt;=1000]0.0,&quot;K&quot;"/>
    </dxf>
    <dxf>
      <numFmt numFmtId="14" formatCode="0.00%"/>
    </dxf>
    <dxf>
      <numFmt numFmtId="170" formatCode="[&gt;=1000000]&quot;$&quot;0,,&quot;M&quot;;[&gt;=1000]&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quot;0,,&quot;M&quot;;[&gt;=1000]&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0" formatCode="[&gt;=1000000]&quot;$&quot;0,,&quot;M&quot;;[&gt;=1000]&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font>
        <b/>
      </font>
    </dxf>
    <dxf>
      <numFmt numFmtId="168" formatCode="\+0.0%;\-0.0%"/>
    </dxf>
    <dxf>
      <numFmt numFmtId="14" formatCode="0.00%"/>
    </dxf>
    <dxf>
      <numFmt numFmtId="170" formatCode="[&gt;=1000000]&quot;$&quot;0,,&quot;M&quot;;[&gt;=1000]&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quot;0,,&quot;M&quot;;[&gt;=1000]&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color rgb="FF1F8CB3"/>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color theme="0" tint="-0.499984740745262"/>
      </font>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A7326C23-A035-47D1-A9AE-46E6679C07E3}">
      <tableStyleElement type="wholeTable" dxfId="65"/>
      <tableStyleElement type="headerRow" dxfId="64"/>
    </tableStyle>
    <tableStyle name="SlicerStyleLight1 2 2" pivot="0" table="0" count="10" xr9:uid="{A4232B29-2366-4923-8F18-018389EA750B}">
      <tableStyleElement type="wholeTable" dxfId="63"/>
      <tableStyleElement type="headerRow" dxfId="62"/>
    </tableStyle>
  </tableStyles>
  <colors>
    <mruColors>
      <color rgb="FF1F8CB3"/>
      <color rgb="FF333F50"/>
      <color rgb="FFFFFFFF"/>
      <color rgb="FF005392"/>
      <color rgb="FF70C7E6"/>
      <color rgb="FF9FE6FF"/>
      <color rgb="FF0070C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2"/>
            <color rgb="FF828282"/>
          </font>
          <fill>
            <patternFill patternType="solid">
              <fgColor theme="4" tint="0.79995117038483843"/>
              <bgColor theme="0"/>
            </patternFill>
          </fill>
          <border diagonalUp="0" diagonalDown="0">
            <left/>
            <right/>
            <top/>
            <bottom style="thick">
              <color rgb="FFCCCCCC"/>
            </bottom>
            <vertical/>
            <horizontal/>
          </border>
        </dxf>
        <dxf>
          <font>
            <b/>
            <i val="0"/>
            <sz val="14"/>
            <color theme="0"/>
          </font>
          <fill>
            <patternFill patternType="solid">
              <fgColor theme="4" tint="0.59999389629810485"/>
              <bgColor rgb="FF333F50"/>
            </patternFill>
          </fill>
          <border diagonalUp="0" diagonalDown="0">
            <left/>
            <right/>
            <top/>
            <bottom style="medium">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theme="0" tint="-4.9989318521683403E-2"/>
          </font>
          <fill>
            <patternFill patternType="solid">
              <fgColor rgb="FFFFFFFF"/>
              <bgColor rgb="FF333F50"/>
            </patternFill>
          </fill>
          <border diagonalUp="0" diagonalDown="0">
            <left/>
            <right/>
            <top/>
            <bottom style="medium">
              <color theme="0" tint="-0.2499465926084170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2"/>
            <color rgb="FF828282"/>
          </font>
          <fill>
            <patternFill patternType="solid">
              <fgColor theme="4" tint="0.79995117038483843"/>
              <bgColor theme="0"/>
            </patternFill>
          </fill>
          <border diagonalUp="0" diagonalDown="0">
            <left/>
            <right/>
            <top/>
            <bottom style="thick">
              <color rgb="FFCCCCCC"/>
            </bottom>
            <vertical/>
            <horizontal/>
          </border>
        </dxf>
        <dxf>
          <font>
            <b/>
            <i val="0"/>
            <sz val="14"/>
            <color theme="0" tint="-0.499984740745262"/>
          </font>
          <fill>
            <patternFill patternType="solid">
              <fgColor theme="4" tint="0.59999389629810485"/>
              <bgColor theme="0"/>
            </patternFill>
          </fill>
          <border diagonalUp="0" diagonalDown="0">
            <left/>
            <right/>
            <top/>
            <bottom style="medium">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theme="0" tint="-0.499984740745262"/>
          </font>
          <fill>
            <patternFill patternType="solid">
              <fgColor rgb="FFFFFFFF"/>
              <bgColor theme="0"/>
            </patternFill>
          </fill>
          <border diagonalUp="0" diagonalDown="0">
            <left/>
            <right/>
            <top/>
            <bottom style="medium">
              <color theme="0" tint="-4.9989318521683403E-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pivotCacheDefinition" Target="pivotCache/pivotCacheDefinition17.xml"/><Relationship Id="rId39" Type="http://schemas.openxmlformats.org/officeDocument/2006/relationships/styles" Target="styles.xml"/><Relationship Id="rId21" Type="http://schemas.openxmlformats.org/officeDocument/2006/relationships/pivotCacheDefinition" Target="pivotCache/pivotCacheDefinition12.xml"/><Relationship Id="rId34" Type="http://schemas.microsoft.com/office/2007/relationships/slicerCache" Target="slicerCaches/slicerCache1.xml"/><Relationship Id="rId42" Type="http://schemas.openxmlformats.org/officeDocument/2006/relationships/powerPivotData" Target="model/item.data"/><Relationship Id="rId47" Type="http://schemas.openxmlformats.org/officeDocument/2006/relationships/customXml" Target="../customXml/item4.xml"/><Relationship Id="rId50" Type="http://schemas.openxmlformats.org/officeDocument/2006/relationships/customXml" Target="../customXml/item7.xml"/><Relationship Id="rId55" Type="http://schemas.openxmlformats.org/officeDocument/2006/relationships/customXml" Target="../customXml/item12.xml"/><Relationship Id="rId63" Type="http://schemas.openxmlformats.org/officeDocument/2006/relationships/customXml" Target="../customXml/item20.xml"/><Relationship Id="rId68" Type="http://schemas.openxmlformats.org/officeDocument/2006/relationships/customXml" Target="../customXml/item25.xml"/><Relationship Id="rId7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28.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pivotCacheDefinition" Target="pivotCache/pivotCacheDefinition20.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pivotCacheDefinition" Target="pivotCache/pivotCacheDefinition23.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3" Type="http://schemas.openxmlformats.org/officeDocument/2006/relationships/customXml" Target="../customXml/item10.xml"/><Relationship Id="rId58" Type="http://schemas.openxmlformats.org/officeDocument/2006/relationships/customXml" Target="../customXml/item15.xml"/><Relationship Id="rId66" Type="http://schemas.openxmlformats.org/officeDocument/2006/relationships/customXml" Target="../customXml/item23.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61" Type="http://schemas.openxmlformats.org/officeDocument/2006/relationships/customXml" Target="../customXml/item18.xml"/><Relationship Id="rId82"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pivotCacheDefinition" Target="pivotCache/pivotCacheDefinition22.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11.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microsoft.com/office/2007/relationships/slicerCache" Target="slicerCaches/slicerCache3.xml"/><Relationship Id="rId49" Type="http://schemas.openxmlformats.org/officeDocument/2006/relationships/customXml" Target="../customXml/item6.xml"/><Relationship Id="rId57"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755474926309719E-2"/>
          <c:y val="0.11578256665285261"/>
          <c:w val="0.91112952708414463"/>
          <c:h val="0.62647627108500692"/>
        </c:manualLayout>
      </c:layout>
      <c:lineChart>
        <c:grouping val="standard"/>
        <c:varyColors val="0"/>
        <c:ser>
          <c:idx val="0"/>
          <c:order val="0"/>
          <c:tx>
            <c:strRef>
              <c:f>'Analysis 02'!$I$7</c:f>
              <c:strCache>
                <c:ptCount val="1"/>
                <c:pt idx="0">
                  <c:v>Revenue</c:v>
                </c:pt>
              </c:strCache>
            </c:strRef>
          </c:tx>
          <c:spPr>
            <a:ln w="28575" cap="rnd">
              <a:solidFill>
                <a:srgbClr val="1F8CB3"/>
              </a:solidFill>
              <a:round/>
            </a:ln>
            <a:effectLst/>
          </c:spPr>
          <c:marker>
            <c:symbol val="circle"/>
            <c:size val="6"/>
            <c:spPr>
              <a:solidFill>
                <a:schemeClr val="accent1"/>
              </a:solidFill>
              <a:ln w="9525">
                <a:solidFill>
                  <a:schemeClr val="accent1"/>
                </a:solidFill>
              </a:ln>
              <a:effectLst/>
            </c:spPr>
          </c:marker>
          <c:dLbls>
            <c:dLbl>
              <c:idx val="0"/>
              <c:tx>
                <c:rich>
                  <a:bodyPr/>
                  <a:lstStyle/>
                  <a:p>
                    <a:fld id="{902DE180-F5E4-4465-805D-B132AE4577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AE4-4DD8-9253-4236C44D61BD}"/>
                </c:ext>
              </c:extLst>
            </c:dLbl>
            <c:dLbl>
              <c:idx val="1"/>
              <c:tx>
                <c:rich>
                  <a:bodyPr/>
                  <a:lstStyle/>
                  <a:p>
                    <a:fld id="{D0BA84A8-5846-4AB6-9342-B0CCE3CB56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AE4-4DD8-9253-4236C44D61BD}"/>
                </c:ext>
              </c:extLst>
            </c:dLbl>
            <c:dLbl>
              <c:idx val="2"/>
              <c:tx>
                <c:rich>
                  <a:bodyPr/>
                  <a:lstStyle/>
                  <a:p>
                    <a:fld id="{C2E547BB-AD40-4A4D-A942-830DD738001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E4-4DD8-9253-4236C44D61BD}"/>
                </c:ext>
              </c:extLst>
            </c:dLbl>
            <c:dLbl>
              <c:idx val="3"/>
              <c:tx>
                <c:rich>
                  <a:bodyPr/>
                  <a:lstStyle/>
                  <a:p>
                    <a:fld id="{EF5EA536-17EC-4245-9FE5-EBC40B7AC64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E4-4DD8-9253-4236C44D61BD}"/>
                </c:ext>
              </c:extLst>
            </c:dLbl>
            <c:dLbl>
              <c:idx val="4"/>
              <c:tx>
                <c:rich>
                  <a:bodyPr/>
                  <a:lstStyle/>
                  <a:p>
                    <a:fld id="{B4A3DA1C-E2C8-47E8-91F0-C5D58369BF1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E4-4DD8-9253-4236C44D61BD}"/>
                </c:ext>
              </c:extLst>
            </c:dLbl>
            <c:dLbl>
              <c:idx val="5"/>
              <c:tx>
                <c:rich>
                  <a:bodyPr/>
                  <a:lstStyle/>
                  <a:p>
                    <a:fld id="{EB23353C-F933-4E0D-BBBD-E0501DC76C6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E4-4DD8-9253-4236C44D61BD}"/>
                </c:ext>
              </c:extLst>
            </c:dLbl>
            <c:dLbl>
              <c:idx val="6"/>
              <c:tx>
                <c:rich>
                  <a:bodyPr/>
                  <a:lstStyle/>
                  <a:p>
                    <a:fld id="{0E0CF5DA-8F80-442E-BDDE-B3D2CEEE040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AE4-4DD8-9253-4236C44D61BD}"/>
                </c:ext>
              </c:extLst>
            </c:dLbl>
            <c:dLbl>
              <c:idx val="7"/>
              <c:tx>
                <c:rich>
                  <a:bodyPr/>
                  <a:lstStyle/>
                  <a:p>
                    <a:fld id="{91EEA180-70E7-49E1-9738-2053ADA8C84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AE4-4DD8-9253-4236C44D61BD}"/>
                </c:ext>
              </c:extLst>
            </c:dLbl>
            <c:dLbl>
              <c:idx val="8"/>
              <c:tx>
                <c:rich>
                  <a:bodyPr/>
                  <a:lstStyle/>
                  <a:p>
                    <a:fld id="{9BAF32C6-BF41-4825-89F7-37771A966F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AE4-4DD8-9253-4236C44D61BD}"/>
                </c:ext>
              </c:extLst>
            </c:dLbl>
            <c:dLbl>
              <c:idx val="9"/>
              <c:tx>
                <c:rich>
                  <a:bodyPr/>
                  <a:lstStyle/>
                  <a:p>
                    <a:fld id="{37633DCE-65FD-486D-9C54-5D6AB44E51B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AE4-4DD8-9253-4236C44D61BD}"/>
                </c:ext>
              </c:extLst>
            </c:dLbl>
            <c:dLbl>
              <c:idx val="10"/>
              <c:tx>
                <c:rich>
                  <a:bodyPr/>
                  <a:lstStyle/>
                  <a:p>
                    <a:fld id="{A34C1080-DA31-43D2-9D5B-0B796BF3A54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AE4-4DD8-9253-4236C44D61BD}"/>
                </c:ext>
              </c:extLst>
            </c:dLbl>
            <c:dLbl>
              <c:idx val="11"/>
              <c:tx>
                <c:rich>
                  <a:bodyPr/>
                  <a:lstStyle/>
                  <a:p>
                    <a:fld id="{AE199C42-339F-4F8A-BF9C-10AAE374EE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AE4-4DD8-9253-4236C44D61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02'!$H$8:$H$19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02'!$I$8:$I$19</c:f>
              <c:numCache>
                <c:formatCode>[&gt;=1000000]"$"0,,"M";[&gt;=1000]"$"0,"K"</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02'!$K$8:$K$19</c15:f>
                <c15:dlblRangeCache>
                  <c:ptCount val="12"/>
                  <c:pt idx="4">
                    <c:v>$481K</c:v>
                  </c:pt>
                  <c:pt idx="7">
                    <c:v>$486K</c:v>
                  </c:pt>
                </c15:dlblRangeCache>
              </c15:datalabelsRange>
            </c:ext>
            <c:ext xmlns:c16="http://schemas.microsoft.com/office/drawing/2014/chart" uri="{C3380CC4-5D6E-409C-BE32-E72D297353CC}">
              <c16:uniqueId val="{0000000C-AAE4-4DD8-9253-4236C44D61BD}"/>
            </c:ext>
          </c:extLst>
        </c:ser>
        <c:ser>
          <c:idx val="1"/>
          <c:order val="1"/>
          <c:tx>
            <c:strRef>
              <c:f>'Analysis 02'!$J$7</c:f>
              <c:strCache>
                <c:ptCount val="1"/>
                <c:pt idx="0">
                  <c:v>Total Target</c:v>
                </c:pt>
              </c:strCache>
            </c:strRef>
          </c:tx>
          <c:spPr>
            <a:ln w="28575" cap="rnd">
              <a:solidFill>
                <a:schemeClr val="bg2">
                  <a:lumMod val="75000"/>
                </a:schemeClr>
              </a:solidFill>
              <a:round/>
            </a:ln>
            <a:effectLst/>
          </c:spPr>
          <c:marker>
            <c:symbol val="none"/>
          </c:marker>
          <c:cat>
            <c:strRef>
              <c:f>'Analysis 02'!$H$8:$H$19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02'!$J$8:$J$19</c:f>
              <c:numCache>
                <c:formatCode>[&gt;=1000000]"$"0,,"M";[&gt;=1000]"$"0,"K"</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AAE4-4DD8-9253-4236C44D61BD}"/>
            </c:ext>
          </c:extLst>
        </c:ser>
        <c:dLbls>
          <c:showLegendKey val="0"/>
          <c:showVal val="0"/>
          <c:showCatName val="0"/>
          <c:showSerName val="0"/>
          <c:showPercent val="0"/>
          <c:showBubbleSize val="0"/>
        </c:dLbls>
        <c:marker val="1"/>
        <c:smooth val="0"/>
        <c:axId val="622474784"/>
        <c:axId val="622471184"/>
      </c:lineChart>
      <c:catAx>
        <c:axId val="62247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471184"/>
        <c:crosses val="autoZero"/>
        <c:auto val="1"/>
        <c:lblAlgn val="ctr"/>
        <c:lblOffset val="100"/>
        <c:noMultiLvlLbl val="0"/>
      </c:catAx>
      <c:valAx>
        <c:axId val="622471184"/>
        <c:scaling>
          <c:orientation val="minMax"/>
        </c:scaling>
        <c:delete val="0"/>
        <c:axPos val="l"/>
        <c:numFmt formatCode="[&gt;=1000000]&quot;$&quot;0,,&quot;M&quot;;[&gt;=1000]&quot;$&quot;0,&quot;K&quot;" sourceLinked="1"/>
        <c:majorTickMark val="none"/>
        <c:minorTickMark val="none"/>
        <c:tickLblPos val="nextTo"/>
        <c:spPr>
          <a:noFill/>
          <a:ln>
            <a:solidFill>
              <a:schemeClr val="tx1">
                <a:lumMod val="95000"/>
                <a:lumOff val="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47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02'!$N$7</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02'!$M$8:$M$19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02'!$N$8:$N$19</c:f>
              <c:numCache>
                <c:formatCode>\+0.0%;\-0.0%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1AD7-4900-89E7-DC730B94EBDF}"/>
            </c:ext>
          </c:extLst>
        </c:ser>
        <c:dLbls>
          <c:showLegendKey val="0"/>
          <c:showVal val="0"/>
          <c:showCatName val="0"/>
          <c:showSerName val="0"/>
          <c:showPercent val="0"/>
          <c:showBubbleSize val="0"/>
        </c:dLbls>
        <c:gapWidth val="70"/>
        <c:overlap val="-27"/>
        <c:axId val="622468304"/>
        <c:axId val="622467944"/>
      </c:barChart>
      <c:catAx>
        <c:axId val="622468304"/>
        <c:scaling>
          <c:orientation val="minMax"/>
        </c:scaling>
        <c:delete val="1"/>
        <c:axPos val="b"/>
        <c:numFmt formatCode="General" sourceLinked="1"/>
        <c:majorTickMark val="none"/>
        <c:minorTickMark val="none"/>
        <c:tickLblPos val="nextTo"/>
        <c:crossAx val="622467944"/>
        <c:crosses val="autoZero"/>
        <c:auto val="1"/>
        <c:lblAlgn val="ctr"/>
        <c:lblOffset val="100"/>
        <c:noMultiLvlLbl val="0"/>
      </c:catAx>
      <c:valAx>
        <c:axId val="622467944"/>
        <c:scaling>
          <c:orientation val="minMax"/>
        </c:scaling>
        <c:delete val="1"/>
        <c:axPos val="l"/>
        <c:numFmt formatCode="\+0.0%;\-0.0%" sourceLinked="1"/>
        <c:majorTickMark val="none"/>
        <c:minorTickMark val="none"/>
        <c:tickLblPos val="nextTo"/>
        <c:crossAx val="62246830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02'!$AE$16</c:f>
              <c:strCache>
                <c:ptCount val="1"/>
                <c:pt idx="0">
                  <c:v>Revenue</c:v>
                </c:pt>
              </c:strCache>
            </c:strRef>
          </c:tx>
          <c:spPr>
            <a:solidFill>
              <a:schemeClr val="accent1"/>
            </a:solidFill>
            <a:ln>
              <a:noFill/>
            </a:ln>
            <a:effectLst/>
          </c:spPr>
          <c:invertIfNegative val="0"/>
          <c:dLbls>
            <c:dLbl>
              <c:idx val="0"/>
              <c:tx>
                <c:rich>
                  <a:bodyPr/>
                  <a:lstStyle/>
                  <a:p>
                    <a:fld id="{4DCE3B5C-5D4B-43CC-9B5D-4F6269EDD79A}" type="CELLRANGE">
                      <a:rPr lang="en-US"/>
                      <a:pPr/>
                      <a:t>[CELLRANGE]</a:t>
                    </a:fld>
                    <a:endParaRPr lang="en-US" baseline="0"/>
                  </a:p>
                  <a:p>
                    <a:fld id="{F7CB13D9-177B-4CFD-8D00-22C4A955687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D7B1-4C39-8C66-72DEC7226B5D}"/>
                </c:ext>
              </c:extLst>
            </c:dLbl>
            <c:dLbl>
              <c:idx val="1"/>
              <c:tx>
                <c:rich>
                  <a:bodyPr/>
                  <a:lstStyle/>
                  <a:p>
                    <a:fld id="{D1AB7C7D-C0BC-45D4-867A-C96B2E7F8760}" type="CELLRANGE">
                      <a:rPr lang="en-US"/>
                      <a:pPr/>
                      <a:t>[CELLRANGE]</a:t>
                    </a:fld>
                    <a:endParaRPr lang="en-US" baseline="0"/>
                  </a:p>
                  <a:p>
                    <a:fld id="{00EA4089-8EB9-4F70-BC24-67F84DA7E95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D7B1-4C39-8C66-72DEC7226B5D}"/>
                </c:ext>
              </c:extLst>
            </c:dLbl>
            <c:dLbl>
              <c:idx val="2"/>
              <c:layout>
                <c:manualLayout>
                  <c:x val="0"/>
                  <c:y val="-3.7037037037037035E-2"/>
                </c:manualLayout>
              </c:layout>
              <c:tx>
                <c:rich>
                  <a:bodyPr/>
                  <a:lstStyle/>
                  <a:p>
                    <a:fld id="{3DE94C30-FCE6-44A2-9FAC-7F650F5F33BE}" type="CELLRANGE">
                      <a:rPr lang="en-US"/>
                      <a:pPr/>
                      <a:t>[CELLRANGE]</a:t>
                    </a:fld>
                    <a:endParaRPr lang="en-US" baseline="0"/>
                  </a:p>
                  <a:p>
                    <a:fld id="{CA904CA5-D9F6-43C5-8AF3-23536C2D600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D7B1-4C39-8C66-72DEC7226B5D}"/>
                </c:ext>
              </c:extLst>
            </c:dLbl>
            <c:dLbl>
              <c:idx val="3"/>
              <c:tx>
                <c:rich>
                  <a:bodyPr/>
                  <a:lstStyle/>
                  <a:p>
                    <a:fld id="{C3D9E7E4-F5F8-4F02-9DE9-BD5221D224B7}" type="CELLRANGE">
                      <a:rPr lang="en-US"/>
                      <a:pPr/>
                      <a:t>[CELLRANGE]</a:t>
                    </a:fld>
                    <a:endParaRPr lang="en-US" baseline="0"/>
                  </a:p>
                  <a:p>
                    <a:fld id="{DCD4EABD-B68D-41CA-957D-9AFEB8EBE57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D7B1-4C39-8C66-72DEC7226B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02'!$AD$17:$AD$20</c:f>
              <c:strCache>
                <c:ptCount val="4"/>
                <c:pt idx="0">
                  <c:v>Q-1</c:v>
                </c:pt>
                <c:pt idx="1">
                  <c:v>Q-2</c:v>
                </c:pt>
                <c:pt idx="2">
                  <c:v>Q-3</c:v>
                </c:pt>
                <c:pt idx="3">
                  <c:v>Q-4</c:v>
                </c:pt>
              </c:strCache>
            </c:strRef>
          </c:cat>
          <c:val>
            <c:numRef>
              <c:f>'Analysis 02'!$AE$17:$AE$20</c:f>
              <c:numCache>
                <c:formatCode>[&gt;=1000000]"$"0,,"M";[&gt;=1000]"$"0,"K"</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02'!$AF$8:$AF$11</c15:f>
                <c15:dlblRangeCache>
                  <c:ptCount val="4"/>
                  <c:pt idx="1">
                    <c:v>+3.6%</c:v>
                  </c:pt>
                  <c:pt idx="2">
                    <c:v>-1.6%</c:v>
                  </c:pt>
                  <c:pt idx="3">
                    <c:v>-0.0%</c:v>
                  </c:pt>
                </c15:dlblRangeCache>
              </c15:datalabelsRange>
            </c:ext>
            <c:ext xmlns:c16="http://schemas.microsoft.com/office/drawing/2014/chart" uri="{C3380CC4-5D6E-409C-BE32-E72D297353CC}">
              <c16:uniqueId val="{00000004-D7B1-4C39-8C66-72DEC7226B5D}"/>
            </c:ext>
          </c:extLst>
        </c:ser>
        <c:ser>
          <c:idx val="1"/>
          <c:order val="1"/>
          <c:tx>
            <c:strRef>
              <c:f>'Analysis 02'!$AF$16</c:f>
              <c:strCache>
                <c:ptCount val="1"/>
                <c:pt idx="0">
                  <c:v>Highlight</c:v>
                </c:pt>
              </c:strCache>
            </c:strRef>
          </c:tx>
          <c:spPr>
            <a:solidFill>
              <a:srgbClr val="70C7E6"/>
            </a:solidFill>
            <a:ln>
              <a:noFill/>
            </a:ln>
            <a:effectLst/>
          </c:spPr>
          <c:invertIfNegative val="0"/>
          <c:val>
            <c:numRef>
              <c:f>'Analysis 02'!$AF$17:$AF$20</c:f>
              <c:numCache>
                <c:formatCode>[&gt;=1000000]"$"0,,"M";[&gt;=1000]"$"0,"K"</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D7B1-4C39-8C66-72DEC7226B5D}"/>
            </c:ext>
          </c:extLst>
        </c:ser>
        <c:dLbls>
          <c:showLegendKey val="0"/>
          <c:showVal val="0"/>
          <c:showCatName val="0"/>
          <c:showSerName val="0"/>
          <c:showPercent val="0"/>
          <c:showBubbleSize val="0"/>
        </c:dLbls>
        <c:gapWidth val="219"/>
        <c:overlap val="100"/>
        <c:axId val="591720736"/>
        <c:axId val="591711016"/>
      </c:barChart>
      <c:lineChart>
        <c:grouping val="standard"/>
        <c:varyColors val="0"/>
        <c:ser>
          <c:idx val="2"/>
          <c:order val="2"/>
          <c:tx>
            <c:strRef>
              <c:f>'Analysis 02'!$AG$16</c:f>
              <c:strCache>
                <c:ptCount val="1"/>
                <c:pt idx="0">
                  <c:v>Average</c:v>
                </c:pt>
              </c:strCache>
            </c:strRef>
          </c:tx>
          <c:spPr>
            <a:ln w="28575" cap="rnd">
              <a:solidFill>
                <a:schemeClr val="bg1">
                  <a:lumMod val="85000"/>
                </a:schemeClr>
              </a:solidFill>
              <a:prstDash val="dash"/>
              <a:round/>
            </a:ln>
            <a:effectLst/>
          </c:spPr>
          <c:marker>
            <c:symbol val="none"/>
          </c:marker>
          <c:val>
            <c:numRef>
              <c:f>'Analysis 02'!$AG$17:$AG$20</c:f>
              <c:numCache>
                <c:formatCode>[&gt;=1000000]"$"0,,"M";[&gt;=1000]"$"0,"K"</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D7B1-4C39-8C66-72DEC7226B5D}"/>
            </c:ext>
          </c:extLst>
        </c:ser>
        <c:dLbls>
          <c:showLegendKey val="0"/>
          <c:showVal val="0"/>
          <c:showCatName val="0"/>
          <c:showSerName val="0"/>
          <c:showPercent val="0"/>
          <c:showBubbleSize val="0"/>
        </c:dLbls>
        <c:marker val="1"/>
        <c:smooth val="0"/>
        <c:axId val="591720736"/>
        <c:axId val="591711016"/>
      </c:lineChart>
      <c:catAx>
        <c:axId val="59172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91711016"/>
        <c:crosses val="autoZero"/>
        <c:auto val="1"/>
        <c:lblAlgn val="ctr"/>
        <c:lblOffset val="100"/>
        <c:noMultiLvlLbl val="0"/>
      </c:catAx>
      <c:valAx>
        <c:axId val="591711016"/>
        <c:scaling>
          <c:orientation val="minMax"/>
        </c:scaling>
        <c:delete val="1"/>
        <c:axPos val="l"/>
        <c:numFmt formatCode="[&gt;=1000000]&quot;$&quot;0,,&quot;M&quot;;[&gt;=1000]&quot;$&quot;0,&quot;K&quot;" sourceLinked="1"/>
        <c:majorTickMark val="none"/>
        <c:minorTickMark val="none"/>
        <c:tickLblPos val="nextTo"/>
        <c:crossAx val="5917207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05214152700187E-2"/>
          <c:y val="0.12066365007541478"/>
          <c:w val="0.94878957169459965"/>
          <c:h val="0.70438712129309633"/>
        </c:manualLayout>
      </c:layout>
      <c:barChart>
        <c:barDir val="col"/>
        <c:grouping val="clustered"/>
        <c:varyColors val="0"/>
        <c:ser>
          <c:idx val="0"/>
          <c:order val="0"/>
          <c:tx>
            <c:strRef>
              <c:f>'Analysis 02'!$AN$17</c:f>
              <c:strCache>
                <c:ptCount val="1"/>
                <c:pt idx="0">
                  <c:v>Revenue</c:v>
                </c:pt>
              </c:strCache>
            </c:strRef>
          </c:tx>
          <c:spPr>
            <a:solidFill>
              <a:schemeClr val="accent1"/>
            </a:solidFill>
            <a:ln>
              <a:noFill/>
            </a:ln>
            <a:effectLst/>
          </c:spPr>
          <c:invertIfNegative val="0"/>
          <c:dLbls>
            <c:dLbl>
              <c:idx val="0"/>
              <c:tx>
                <c:rich>
                  <a:bodyPr/>
                  <a:lstStyle/>
                  <a:p>
                    <a:fld id="{501FB6AA-E893-4946-A7B3-4B3A042F04C7}" type="CELLRANGE">
                      <a:rPr lang="en-US"/>
                      <a:pPr/>
                      <a:t>[CELLRANGE]</a:t>
                    </a:fld>
                    <a:endParaRPr lang="en-US" baseline="0"/>
                  </a:p>
                  <a:p>
                    <a:fld id="{359F080A-ECDB-46B7-BA6E-05FE1CA2B0E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3C6-4AF4-9DD6-5754911CB9C9}"/>
                </c:ext>
              </c:extLst>
            </c:dLbl>
            <c:dLbl>
              <c:idx val="1"/>
              <c:tx>
                <c:rich>
                  <a:bodyPr/>
                  <a:lstStyle/>
                  <a:p>
                    <a:fld id="{A8646F92-1798-41E9-95FB-2F4A52B11154}" type="CELLRANGE">
                      <a:rPr lang="en-US"/>
                      <a:pPr/>
                      <a:t>[CELLRANGE]</a:t>
                    </a:fld>
                    <a:endParaRPr lang="en-US" baseline="0"/>
                  </a:p>
                  <a:p>
                    <a:fld id="{B4278604-B628-4088-9A56-50BD5A769CC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3C6-4AF4-9DD6-5754911CB9C9}"/>
                </c:ext>
              </c:extLst>
            </c:dLbl>
            <c:dLbl>
              <c:idx val="2"/>
              <c:layout>
                <c:manualLayout>
                  <c:x val="0"/>
                  <c:y val="-3.2407407407407419E-2"/>
                </c:manualLayout>
              </c:layout>
              <c:tx>
                <c:rich>
                  <a:bodyPr/>
                  <a:lstStyle/>
                  <a:p>
                    <a:fld id="{AF2D2185-123C-4425-8815-0651FAE25468}" type="CELLRANGE">
                      <a:rPr lang="en-US"/>
                      <a:pPr/>
                      <a:t>[CELLRANGE]</a:t>
                    </a:fld>
                    <a:endParaRPr lang="en-US" baseline="0"/>
                  </a:p>
                  <a:p>
                    <a:fld id="{525F754E-2B67-45F1-A4A5-2BC114AFDDA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3C6-4AF4-9DD6-5754911CB9C9}"/>
                </c:ext>
              </c:extLst>
            </c:dLbl>
            <c:dLbl>
              <c:idx val="3"/>
              <c:tx>
                <c:rich>
                  <a:bodyPr/>
                  <a:lstStyle/>
                  <a:p>
                    <a:fld id="{051F1FBB-4FE2-4B36-869F-C47DDDE8B173}" type="CELLRANGE">
                      <a:rPr lang="en-US"/>
                      <a:pPr/>
                      <a:t>[CELLRANGE]</a:t>
                    </a:fld>
                    <a:endParaRPr lang="en-US" baseline="0"/>
                  </a:p>
                  <a:p>
                    <a:fld id="{A0E0133E-0724-470A-833A-C3CD3CF8D55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3C6-4AF4-9DD6-5754911CB9C9}"/>
                </c:ext>
              </c:extLst>
            </c:dLbl>
            <c:dLbl>
              <c:idx val="4"/>
              <c:tx>
                <c:rich>
                  <a:bodyPr/>
                  <a:lstStyle/>
                  <a:p>
                    <a:fld id="{8553721D-8EEA-4686-9CAD-B67A287A4B6E}" type="CELLRANGE">
                      <a:rPr lang="en-US"/>
                      <a:pPr/>
                      <a:t>[CELLRANGE]</a:t>
                    </a:fld>
                    <a:endParaRPr lang="en-US" baseline="0"/>
                  </a:p>
                  <a:p>
                    <a:fld id="{4ABEB02D-F8CA-48A4-A9B3-5C3B1AE0989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3C6-4AF4-9DD6-5754911CB9C9}"/>
                </c:ext>
              </c:extLst>
            </c:dLbl>
            <c:dLbl>
              <c:idx val="5"/>
              <c:tx>
                <c:rich>
                  <a:bodyPr/>
                  <a:lstStyle/>
                  <a:p>
                    <a:fld id="{DF3E0EB2-BB69-459B-9799-FD5A9FADF1CA}" type="CELLRANGE">
                      <a:rPr lang="en-US"/>
                      <a:pPr/>
                      <a:t>[CELLRANGE]</a:t>
                    </a:fld>
                    <a:endParaRPr lang="en-US" baseline="0"/>
                  </a:p>
                  <a:p>
                    <a:fld id="{3CA0D843-594E-46D7-A718-7416B854B70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3C6-4AF4-9DD6-5754911CB9C9}"/>
                </c:ext>
              </c:extLst>
            </c:dLbl>
            <c:dLbl>
              <c:idx val="6"/>
              <c:tx>
                <c:rich>
                  <a:bodyPr/>
                  <a:lstStyle/>
                  <a:p>
                    <a:fld id="{15A3AFC8-4F04-4300-ABB3-60A10C1AE10F}" type="CELLRANGE">
                      <a:rPr lang="en-US"/>
                      <a:pPr/>
                      <a:t>[CELLRANGE]</a:t>
                    </a:fld>
                    <a:endParaRPr lang="en-US" baseline="0"/>
                  </a:p>
                  <a:p>
                    <a:fld id="{AB042607-979A-4EA7-A3D1-F8159FD015D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3C6-4AF4-9DD6-5754911CB9C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02'!$AM$18:$AM$24</c:f>
              <c:strCache>
                <c:ptCount val="7"/>
                <c:pt idx="0">
                  <c:v>Mon</c:v>
                </c:pt>
                <c:pt idx="1">
                  <c:v>Tue</c:v>
                </c:pt>
                <c:pt idx="2">
                  <c:v>Wed</c:v>
                </c:pt>
                <c:pt idx="3">
                  <c:v>Thu</c:v>
                </c:pt>
                <c:pt idx="4">
                  <c:v>Fri</c:v>
                </c:pt>
                <c:pt idx="5">
                  <c:v>Sat</c:v>
                </c:pt>
                <c:pt idx="6">
                  <c:v>Sun</c:v>
                </c:pt>
              </c:strCache>
            </c:strRef>
          </c:cat>
          <c:val>
            <c:numRef>
              <c:f>'Analysis 02'!$AN$18:$AN$24</c:f>
              <c:numCache>
                <c:formatCode>[&gt;=1000000]"$"0,,"M";[&gt;=1000]"$"0,"K"</c:formatCode>
                <c:ptCount val="7"/>
                <c:pt idx="0">
                  <c:v>789470.8800000028</c:v>
                </c:pt>
                <c:pt idx="1">
                  <c:v>772166.82999999914</c:v>
                </c:pt>
                <c:pt idx="2">
                  <c:v>774303.62999999756</c:v>
                </c:pt>
                <c:pt idx="3">
                  <c:v>795985.00999999966</c:v>
                </c:pt>
                <c:pt idx="4">
                  <c:v>762351.78000000084</c:v>
                </c:pt>
                <c:pt idx="5">
                  <c:v>786663.06000000041</c:v>
                </c:pt>
                <c:pt idx="6">
                  <c:v>765868.27999999898</c:v>
                </c:pt>
              </c:numCache>
            </c:numRef>
          </c:val>
          <c:extLst>
            <c:ext xmlns:c15="http://schemas.microsoft.com/office/drawing/2012/chart" uri="{02D57815-91ED-43cb-92C2-25804820EDAC}">
              <c15:datalabelsRange>
                <c15:f>'Analysis 02'!$AO$7:$AO$13</c15:f>
                <c15:dlblRangeCache>
                  <c:ptCount val="7"/>
                  <c:pt idx="1">
                    <c:v>-2.19%</c:v>
                  </c:pt>
                  <c:pt idx="2">
                    <c:v>0.28%</c:v>
                  </c:pt>
                  <c:pt idx="3">
                    <c:v>2.80%</c:v>
                  </c:pt>
                  <c:pt idx="4">
                    <c:v>-4.23%</c:v>
                  </c:pt>
                  <c:pt idx="5">
                    <c:v>3.19%</c:v>
                  </c:pt>
                  <c:pt idx="6">
                    <c:v>-2.64%</c:v>
                  </c:pt>
                </c15:dlblRangeCache>
              </c15:datalabelsRange>
            </c:ext>
            <c:ext xmlns:c16="http://schemas.microsoft.com/office/drawing/2014/chart" uri="{C3380CC4-5D6E-409C-BE32-E72D297353CC}">
              <c16:uniqueId val="{00000007-83C6-4AF4-9DD6-5754911CB9C9}"/>
            </c:ext>
          </c:extLst>
        </c:ser>
        <c:ser>
          <c:idx val="1"/>
          <c:order val="1"/>
          <c:tx>
            <c:strRef>
              <c:f>'Analysis 02'!$AO$17</c:f>
              <c:strCache>
                <c:ptCount val="1"/>
                <c:pt idx="0">
                  <c:v>Highlight</c:v>
                </c:pt>
              </c:strCache>
            </c:strRef>
          </c:tx>
          <c:spPr>
            <a:solidFill>
              <a:srgbClr val="70C7E6"/>
            </a:solidFill>
            <a:ln>
              <a:noFill/>
            </a:ln>
            <a:effectLst/>
          </c:spPr>
          <c:invertIfNegative val="0"/>
          <c:val>
            <c:numRef>
              <c:f>'Analysis 02'!$AO$18:$AO$24</c:f>
              <c:numCache>
                <c:formatCode>[&gt;=1000000]"$"0,,"M";[&gt;=1000]"$"0,"K"</c:formatCode>
                <c:ptCount val="7"/>
                <c:pt idx="0">
                  <c:v>789470.8800000028</c:v>
                </c:pt>
                <c:pt idx="1">
                  <c:v>0</c:v>
                </c:pt>
                <c:pt idx="2">
                  <c:v>0</c:v>
                </c:pt>
                <c:pt idx="3">
                  <c:v>795985.00999999966</c:v>
                </c:pt>
                <c:pt idx="4">
                  <c:v>0</c:v>
                </c:pt>
                <c:pt idx="5">
                  <c:v>786663.06000000041</c:v>
                </c:pt>
                <c:pt idx="6">
                  <c:v>0</c:v>
                </c:pt>
              </c:numCache>
            </c:numRef>
          </c:val>
          <c:extLst>
            <c:ext xmlns:c16="http://schemas.microsoft.com/office/drawing/2014/chart" uri="{C3380CC4-5D6E-409C-BE32-E72D297353CC}">
              <c16:uniqueId val="{00000008-83C6-4AF4-9DD6-5754911CB9C9}"/>
            </c:ext>
          </c:extLst>
        </c:ser>
        <c:dLbls>
          <c:showLegendKey val="0"/>
          <c:showVal val="0"/>
          <c:showCatName val="0"/>
          <c:showSerName val="0"/>
          <c:showPercent val="0"/>
          <c:showBubbleSize val="0"/>
        </c:dLbls>
        <c:gapWidth val="219"/>
        <c:overlap val="100"/>
        <c:axId val="912277440"/>
        <c:axId val="912283920"/>
      </c:barChart>
      <c:lineChart>
        <c:grouping val="standard"/>
        <c:varyColors val="0"/>
        <c:ser>
          <c:idx val="2"/>
          <c:order val="2"/>
          <c:tx>
            <c:strRef>
              <c:f>'Analysis 02'!$AP$17</c:f>
              <c:strCache>
                <c:ptCount val="1"/>
                <c:pt idx="0">
                  <c:v>Average</c:v>
                </c:pt>
              </c:strCache>
            </c:strRef>
          </c:tx>
          <c:spPr>
            <a:ln w="25400" cap="rnd">
              <a:solidFill>
                <a:schemeClr val="bg1">
                  <a:lumMod val="75000"/>
                </a:schemeClr>
              </a:solidFill>
              <a:prstDash val="dash"/>
              <a:round/>
            </a:ln>
            <a:effectLst/>
          </c:spPr>
          <c:marker>
            <c:symbol val="none"/>
          </c:marker>
          <c:val>
            <c:numRef>
              <c:f>'Analysis 02'!$AP$18:$AP$24</c:f>
              <c:numCache>
                <c:formatCode>[&gt;=1000000]"$"0,,"M";[&gt;=1000]"$"0,"K"</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83C6-4AF4-9DD6-5754911CB9C9}"/>
            </c:ext>
          </c:extLst>
        </c:ser>
        <c:dLbls>
          <c:showLegendKey val="0"/>
          <c:showVal val="0"/>
          <c:showCatName val="0"/>
          <c:showSerName val="0"/>
          <c:showPercent val="0"/>
          <c:showBubbleSize val="0"/>
        </c:dLbls>
        <c:marker val="1"/>
        <c:smooth val="0"/>
        <c:axId val="912277440"/>
        <c:axId val="912283920"/>
      </c:lineChart>
      <c:catAx>
        <c:axId val="91227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283920"/>
        <c:crosses val="autoZero"/>
        <c:auto val="1"/>
        <c:lblAlgn val="ctr"/>
        <c:lblOffset val="100"/>
        <c:noMultiLvlLbl val="0"/>
      </c:catAx>
      <c:valAx>
        <c:axId val="912283920"/>
        <c:scaling>
          <c:orientation val="minMax"/>
        </c:scaling>
        <c:delete val="1"/>
        <c:axPos val="l"/>
        <c:numFmt formatCode="[&gt;=1000000]&quot;$&quot;0,,&quot;M&quot;;[&gt;=1000]&quot;$&quot;0,&quot;K&quot;" sourceLinked="1"/>
        <c:majorTickMark val="none"/>
        <c:minorTickMark val="none"/>
        <c:tickLblPos val="nextTo"/>
        <c:crossAx val="912277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37491877842753E-2"/>
          <c:y val="0.19911504424778761"/>
          <c:w val="0.92852501624431449"/>
          <c:h val="0.62980628527628735"/>
        </c:manualLayout>
      </c:layout>
      <c:barChart>
        <c:barDir val="col"/>
        <c:grouping val="clustered"/>
        <c:varyColors val="0"/>
        <c:ser>
          <c:idx val="0"/>
          <c:order val="0"/>
          <c:tx>
            <c:strRef>
              <c:f>'Analysis 03'!$N$24</c:f>
              <c:strCache>
                <c:ptCount val="1"/>
                <c:pt idx="0">
                  <c:v>Profit</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03'!$M$25:$M$29</c:f>
              <c:strCache>
                <c:ptCount val="5"/>
                <c:pt idx="0">
                  <c:v>John Brown</c:v>
                </c:pt>
                <c:pt idx="1">
                  <c:v>Paul Noble</c:v>
                </c:pt>
                <c:pt idx="2">
                  <c:v>Laura Gross</c:v>
                </c:pt>
                <c:pt idx="3">
                  <c:v>Judith Simmons</c:v>
                </c:pt>
                <c:pt idx="4">
                  <c:v>Kristine Barrett</c:v>
                </c:pt>
              </c:strCache>
            </c:strRef>
          </c:cat>
          <c:val>
            <c:numRef>
              <c:f>'Analysis 03'!$N$25:$N$29</c:f>
              <c:numCache>
                <c:formatCode>\$#,##0;\(\$#,##0\);\$#,##0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A427-419D-9D4B-2CC73EAC415A}"/>
            </c:ext>
          </c:extLst>
        </c:ser>
        <c:dLbls>
          <c:showLegendKey val="0"/>
          <c:showVal val="0"/>
          <c:showCatName val="0"/>
          <c:showSerName val="0"/>
          <c:showPercent val="0"/>
          <c:showBubbleSize val="0"/>
        </c:dLbls>
        <c:gapWidth val="150"/>
        <c:overlap val="-27"/>
        <c:axId val="275885640"/>
        <c:axId val="275884200"/>
      </c:barChart>
      <c:catAx>
        <c:axId val="275885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884200"/>
        <c:crosses val="autoZero"/>
        <c:auto val="1"/>
        <c:lblAlgn val="ctr"/>
        <c:lblOffset val="100"/>
        <c:noMultiLvlLbl val="0"/>
      </c:catAx>
      <c:valAx>
        <c:axId val="275884200"/>
        <c:scaling>
          <c:orientation val="minMax"/>
        </c:scaling>
        <c:delete val="1"/>
        <c:axPos val="l"/>
        <c:numFmt formatCode="\$#,##0;\(\$#,##0\);\$#,##0" sourceLinked="1"/>
        <c:majorTickMark val="none"/>
        <c:minorTickMark val="none"/>
        <c:tickLblPos val="nextTo"/>
        <c:crossAx val="2758856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03!age 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solidFill>
              <a:srgbClr val="70C7E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03'!$Z$12</c:f>
              <c:strCache>
                <c:ptCount val="1"/>
                <c:pt idx="0">
                  <c:v>Total</c:v>
                </c:pt>
              </c:strCache>
            </c:strRef>
          </c:tx>
          <c:spPr>
            <a:solidFill>
              <a:srgbClr val="1F8CB3"/>
            </a:solidFill>
            <a:ln>
              <a:solidFill>
                <a:srgbClr val="70C7E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03'!$Y$13:$Y$17</c:f>
              <c:strCache>
                <c:ptCount val="5"/>
                <c:pt idx="0">
                  <c:v>51 plus</c:v>
                </c:pt>
                <c:pt idx="1">
                  <c:v>41-50</c:v>
                </c:pt>
                <c:pt idx="2">
                  <c:v>31-40</c:v>
                </c:pt>
                <c:pt idx="3">
                  <c:v>21-30</c:v>
                </c:pt>
                <c:pt idx="4">
                  <c:v>0-20</c:v>
                </c:pt>
              </c:strCache>
            </c:strRef>
          </c:cat>
          <c:val>
            <c:numRef>
              <c:f>'Analysis 03'!$Z$13:$Z$17</c:f>
              <c:numCache>
                <c:formatCode>[&gt;=1000000]"$"0,,"M";[&gt;=1000]"$"0,"K"</c:formatCode>
                <c:ptCount val="5"/>
                <c:pt idx="0">
                  <c:v>920742.77999999351</c:v>
                </c:pt>
                <c:pt idx="1">
                  <c:v>483445.76000000164</c:v>
                </c:pt>
                <c:pt idx="2">
                  <c:v>427741.26999999839</c:v>
                </c:pt>
                <c:pt idx="3">
                  <c:v>388115.9800000001</c:v>
                </c:pt>
                <c:pt idx="4">
                  <c:v>77466.27</c:v>
                </c:pt>
              </c:numCache>
            </c:numRef>
          </c:val>
          <c:extLst>
            <c:ext xmlns:c16="http://schemas.microsoft.com/office/drawing/2014/chart" uri="{C3380CC4-5D6E-409C-BE32-E72D297353CC}">
              <c16:uniqueId val="{00000000-4BA1-42A2-94D1-2CDE5AB8219A}"/>
            </c:ext>
          </c:extLst>
        </c:ser>
        <c:dLbls>
          <c:dLblPos val="outEnd"/>
          <c:showLegendKey val="0"/>
          <c:showVal val="1"/>
          <c:showCatName val="0"/>
          <c:showSerName val="0"/>
          <c:showPercent val="0"/>
          <c:showBubbleSize val="0"/>
        </c:dLbls>
        <c:gapWidth val="80"/>
        <c:overlap val="-27"/>
        <c:axId val="590762480"/>
        <c:axId val="590759240"/>
      </c:barChart>
      <c:catAx>
        <c:axId val="59076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759240"/>
        <c:crosses val="autoZero"/>
        <c:auto val="1"/>
        <c:lblAlgn val="ctr"/>
        <c:lblOffset val="100"/>
        <c:noMultiLvlLbl val="0"/>
      </c:catAx>
      <c:valAx>
        <c:axId val="590759240"/>
        <c:scaling>
          <c:orientation val="minMax"/>
        </c:scaling>
        <c:delete val="1"/>
        <c:axPos val="l"/>
        <c:numFmt formatCode="[&gt;=1000000]&quot;$&quot;0,,&quot;M&quot;;[&gt;=1000]&quot;$&quot;0,&quot;K&quot;" sourceLinked="1"/>
        <c:majorTickMark val="none"/>
        <c:minorTickMark val="none"/>
        <c:tickLblPos val="nextTo"/>
        <c:crossAx val="590762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741340530814216E-2"/>
          <c:y val="0.25348542458808621"/>
          <c:w val="0.95051731893837155"/>
          <c:h val="0.59950400686606198"/>
        </c:manualLayout>
      </c:layout>
      <c:areaChart>
        <c:grouping val="stacked"/>
        <c:varyColors val="0"/>
        <c:ser>
          <c:idx val="1"/>
          <c:order val="1"/>
          <c:tx>
            <c:strRef>
              <c:f>'Analysis 03'!$AO$15</c:f>
              <c:strCache>
                <c:ptCount val="1"/>
                <c:pt idx="0">
                  <c:v>New chart</c:v>
                </c:pt>
              </c:strCache>
            </c:strRef>
          </c:tx>
          <c:spPr>
            <a:gradFill flip="none" rotWithShape="1">
              <a:gsLst>
                <a:gs pos="96000">
                  <a:srgbClr val="0070C0">
                    <a:alpha val="5000"/>
                  </a:srgbClr>
                </a:gs>
                <a:gs pos="52000">
                  <a:srgbClr val="0070C0">
                    <a:alpha val="30000"/>
                  </a:srgbClr>
                </a:gs>
                <a:gs pos="77000">
                  <a:srgbClr val="0070C0">
                    <a:alpha val="10000"/>
                  </a:srgbClr>
                </a:gs>
                <a:gs pos="0">
                  <a:srgbClr val="0070C0"/>
                </a:gs>
              </a:gsLst>
              <a:path path="circle">
                <a:fillToRect l="50000" t="-80000" r="50000" b="180000"/>
              </a:path>
              <a:tileRect/>
            </a:gradFill>
            <a:ln>
              <a:noFill/>
            </a:ln>
            <a:effectLst/>
          </c:spPr>
          <c:val>
            <c:numRef>
              <c:f>'Analysis 03'!$AO$16:$AO$27</c:f>
              <c:numCache>
                <c:formatCode>[&gt;=1000000]"$"0,,"M";[&gt;=1000]"$"0,"K"</c:formatCode>
                <c:ptCount val="12"/>
                <c:pt idx="0">
                  <c:v>177715.37999999989</c:v>
                </c:pt>
                <c:pt idx="1">
                  <c:v>177756.56999999966</c:v>
                </c:pt>
                <c:pt idx="2">
                  <c:v>204515.86999999953</c:v>
                </c:pt>
                <c:pt idx="3">
                  <c:v>192977.03999999998</c:v>
                </c:pt>
                <c:pt idx="4">
                  <c:v>205642.85000000033</c:v>
                </c:pt>
                <c:pt idx="5">
                  <c:v>195489.95000000042</c:v>
                </c:pt>
                <c:pt idx="6">
                  <c:v>182737.19000000047</c:v>
                </c:pt>
                <c:pt idx="7">
                  <c:v>208599.36000000022</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C80B-4571-9C1D-062E32B9B825}"/>
            </c:ext>
          </c:extLst>
        </c:ser>
        <c:dLbls>
          <c:showLegendKey val="0"/>
          <c:showVal val="0"/>
          <c:showCatName val="0"/>
          <c:showSerName val="0"/>
          <c:showPercent val="0"/>
          <c:showBubbleSize val="0"/>
        </c:dLbls>
        <c:axId val="591398488"/>
        <c:axId val="591394528"/>
      </c:areaChart>
      <c:lineChart>
        <c:grouping val="standard"/>
        <c:varyColors val="0"/>
        <c:ser>
          <c:idx val="0"/>
          <c:order val="0"/>
          <c:tx>
            <c:strRef>
              <c:f>'Analysis 03'!$AN$15</c:f>
              <c:strCache>
                <c:ptCount val="1"/>
                <c:pt idx="0">
                  <c:v>Profit</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dLbls>
            <c:dLbl>
              <c:idx val="0"/>
              <c:tx>
                <c:rich>
                  <a:bodyPr/>
                  <a:lstStyle/>
                  <a:p>
                    <a:fld id="{B8A150C8-C606-4EC3-B779-43C614672E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80B-4571-9C1D-062E32B9B825}"/>
                </c:ext>
              </c:extLst>
            </c:dLbl>
            <c:dLbl>
              <c:idx val="1"/>
              <c:tx>
                <c:rich>
                  <a:bodyPr/>
                  <a:lstStyle/>
                  <a:p>
                    <a:fld id="{6576FA57-9E09-45E3-8578-87A483CE08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80B-4571-9C1D-062E32B9B825}"/>
                </c:ext>
              </c:extLst>
            </c:dLbl>
            <c:dLbl>
              <c:idx val="2"/>
              <c:tx>
                <c:rich>
                  <a:bodyPr/>
                  <a:lstStyle/>
                  <a:p>
                    <a:fld id="{0A609FCD-310E-4A61-A168-9C6E8E72C0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80B-4571-9C1D-062E32B9B825}"/>
                </c:ext>
              </c:extLst>
            </c:dLbl>
            <c:dLbl>
              <c:idx val="3"/>
              <c:tx>
                <c:rich>
                  <a:bodyPr/>
                  <a:lstStyle/>
                  <a:p>
                    <a:fld id="{7B8F83E7-F731-4EEB-A234-EE7C821F43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80B-4571-9C1D-062E32B9B825}"/>
                </c:ext>
              </c:extLst>
            </c:dLbl>
            <c:dLbl>
              <c:idx val="4"/>
              <c:layout>
                <c:manualLayout>
                  <c:x val="0"/>
                  <c:y val="-3.8022813688212954E-2"/>
                </c:manualLayout>
              </c:layout>
              <c:tx>
                <c:rich>
                  <a:bodyPr/>
                  <a:lstStyle/>
                  <a:p>
                    <a:fld id="{C1A0AAFB-AFC5-4F5F-91AA-F362754EA2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80B-4571-9C1D-062E32B9B825}"/>
                </c:ext>
              </c:extLst>
            </c:dLbl>
            <c:dLbl>
              <c:idx val="5"/>
              <c:tx>
                <c:rich>
                  <a:bodyPr/>
                  <a:lstStyle/>
                  <a:p>
                    <a:fld id="{27959868-5C80-45F1-8D16-E538FF675D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80B-4571-9C1D-062E32B9B825}"/>
                </c:ext>
              </c:extLst>
            </c:dLbl>
            <c:dLbl>
              <c:idx val="6"/>
              <c:tx>
                <c:rich>
                  <a:bodyPr/>
                  <a:lstStyle/>
                  <a:p>
                    <a:fld id="{FD2CA4AE-C789-4404-A091-1655A46071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80B-4571-9C1D-062E32B9B825}"/>
                </c:ext>
              </c:extLst>
            </c:dLbl>
            <c:dLbl>
              <c:idx val="7"/>
              <c:tx>
                <c:rich>
                  <a:bodyPr/>
                  <a:lstStyle/>
                  <a:p>
                    <a:fld id="{0B468C95-B702-4180-8FF6-02AF0CFA20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80B-4571-9C1D-062E32B9B825}"/>
                </c:ext>
              </c:extLst>
            </c:dLbl>
            <c:dLbl>
              <c:idx val="8"/>
              <c:layout>
                <c:manualLayout>
                  <c:x val="-2.4741340530814296E-2"/>
                  <c:y val="-7.6045627376425909E-2"/>
                </c:manualLayout>
              </c:layout>
              <c:tx>
                <c:rich>
                  <a:bodyPr/>
                  <a:lstStyle/>
                  <a:p>
                    <a:fld id="{B71C4E70-9F20-45AE-847B-77DBB1E1CD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C80B-4571-9C1D-062E32B9B825}"/>
                </c:ext>
              </c:extLst>
            </c:dLbl>
            <c:dLbl>
              <c:idx val="9"/>
              <c:layout>
                <c:manualLayout>
                  <c:x val="-2.6990553306342781E-2"/>
                  <c:y val="-9.5057034220532355E-2"/>
                </c:manualLayout>
              </c:layout>
              <c:tx>
                <c:rich>
                  <a:bodyPr/>
                  <a:lstStyle/>
                  <a:p>
                    <a:fld id="{ADCF31A8-455E-41CD-AB53-2156CFBB62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C80B-4571-9C1D-062E32B9B825}"/>
                </c:ext>
              </c:extLst>
            </c:dLbl>
            <c:dLbl>
              <c:idx val="10"/>
              <c:tx>
                <c:rich>
                  <a:bodyPr/>
                  <a:lstStyle/>
                  <a:p>
                    <a:fld id="{E5A5B14C-B961-42AC-814C-DE40387E44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80B-4571-9C1D-062E32B9B825}"/>
                </c:ext>
              </c:extLst>
            </c:dLbl>
            <c:dLbl>
              <c:idx val="11"/>
              <c:tx>
                <c:rich>
                  <a:bodyPr/>
                  <a:lstStyle/>
                  <a:p>
                    <a:fld id="{958BDC81-5C0E-4E0E-AC84-AA26D9D052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80B-4571-9C1D-062E32B9B825}"/>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03'!$AM$16:$AM$27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03'!$AN$16:$AN$27</c:f>
              <c:numCache>
                <c:formatCode>[&gt;=1000000]"$"0,,"M";[&gt;=1000]"$"0,"K"</c:formatCode>
                <c:ptCount val="12"/>
                <c:pt idx="0">
                  <c:v>177715.37999999989</c:v>
                </c:pt>
                <c:pt idx="1">
                  <c:v>177756.56999999966</c:v>
                </c:pt>
                <c:pt idx="2">
                  <c:v>204515.86999999953</c:v>
                </c:pt>
                <c:pt idx="3">
                  <c:v>192977.03999999998</c:v>
                </c:pt>
                <c:pt idx="4">
                  <c:v>205642.85000000033</c:v>
                </c:pt>
                <c:pt idx="5">
                  <c:v>195489.95000000042</c:v>
                </c:pt>
                <c:pt idx="6">
                  <c:v>182737.19000000047</c:v>
                </c:pt>
                <c:pt idx="7">
                  <c:v>208599.36000000022</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03'!$AF$16:$AF$27</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C80B-4571-9C1D-062E32B9B825}"/>
            </c:ext>
          </c:extLst>
        </c:ser>
        <c:dLbls>
          <c:showLegendKey val="0"/>
          <c:showVal val="0"/>
          <c:showCatName val="0"/>
          <c:showSerName val="0"/>
          <c:showPercent val="0"/>
          <c:showBubbleSize val="0"/>
        </c:dLbls>
        <c:marker val="1"/>
        <c:smooth val="0"/>
        <c:axId val="591398488"/>
        <c:axId val="591394528"/>
      </c:lineChart>
      <c:catAx>
        <c:axId val="591398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394528"/>
        <c:crosses val="autoZero"/>
        <c:auto val="1"/>
        <c:lblAlgn val="ctr"/>
        <c:lblOffset val="100"/>
        <c:noMultiLvlLbl val="0"/>
      </c:catAx>
      <c:valAx>
        <c:axId val="591394528"/>
        <c:scaling>
          <c:orientation val="minMax"/>
        </c:scaling>
        <c:delete val="1"/>
        <c:axPos val="l"/>
        <c:numFmt formatCode="[&gt;=1000000]&quot;$&quot;0,,&quot;M&quot;;[&gt;=1000]&quot;$&quot;0,&quot;K&quot;" sourceLinked="1"/>
        <c:majorTickMark val="none"/>
        <c:minorTickMark val="none"/>
        <c:tickLblPos val="nextTo"/>
        <c:crossAx val="591398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03!week day</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51027703306524E-2"/>
          <c:y val="0.32425421530479898"/>
          <c:w val="0.90169794459338692"/>
          <c:h val="0.52530306279808403"/>
        </c:manualLayout>
      </c:layout>
      <c:barChart>
        <c:barDir val="col"/>
        <c:grouping val="clustered"/>
        <c:varyColors val="0"/>
        <c:ser>
          <c:idx val="0"/>
          <c:order val="0"/>
          <c:tx>
            <c:strRef>
              <c:f>'Analysis 03'!$AF$2</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03'!$AE$3:$AE$9</c:f>
              <c:strCache>
                <c:ptCount val="7"/>
                <c:pt idx="0">
                  <c:v>Mon</c:v>
                </c:pt>
                <c:pt idx="1">
                  <c:v>Tue</c:v>
                </c:pt>
                <c:pt idx="2">
                  <c:v>Wed</c:v>
                </c:pt>
                <c:pt idx="3">
                  <c:v>Thu</c:v>
                </c:pt>
                <c:pt idx="4">
                  <c:v>Fri</c:v>
                </c:pt>
                <c:pt idx="5">
                  <c:v>Sat</c:v>
                </c:pt>
                <c:pt idx="6">
                  <c:v>Sun</c:v>
                </c:pt>
              </c:strCache>
            </c:strRef>
          </c:cat>
          <c:val>
            <c:numRef>
              <c:f>'Analysis 03'!$AF$3:$AF$9</c:f>
              <c:numCache>
                <c:formatCode>[&gt;=1000000]"$"0,,"M";[&gt;=1000]"$"0,"K"</c:formatCode>
                <c:ptCount val="7"/>
                <c:pt idx="0">
                  <c:v>342889.85000000324</c:v>
                </c:pt>
                <c:pt idx="1">
                  <c:v>324340.81999999884</c:v>
                </c:pt>
                <c:pt idx="2">
                  <c:v>324189.0599999979</c:v>
                </c:pt>
                <c:pt idx="3">
                  <c:v>340665.27999999869</c:v>
                </c:pt>
                <c:pt idx="4">
                  <c:v>319564.96000000124</c:v>
                </c:pt>
                <c:pt idx="5">
                  <c:v>332458.74000000069</c:v>
                </c:pt>
                <c:pt idx="6">
                  <c:v>313403.34999999951</c:v>
                </c:pt>
              </c:numCache>
            </c:numRef>
          </c:val>
          <c:extLst>
            <c:ext xmlns:c16="http://schemas.microsoft.com/office/drawing/2014/chart" uri="{C3380CC4-5D6E-409C-BE32-E72D297353CC}">
              <c16:uniqueId val="{00000000-CD62-4549-9E26-3087BEC7A3C3}"/>
            </c:ext>
          </c:extLst>
        </c:ser>
        <c:dLbls>
          <c:dLblPos val="outEnd"/>
          <c:showLegendKey val="0"/>
          <c:showVal val="1"/>
          <c:showCatName val="0"/>
          <c:showSerName val="0"/>
          <c:showPercent val="0"/>
          <c:showBubbleSize val="0"/>
        </c:dLbls>
        <c:gapWidth val="100"/>
        <c:overlap val="-27"/>
        <c:axId val="956250320"/>
        <c:axId val="956251040"/>
      </c:barChart>
      <c:catAx>
        <c:axId val="95625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251040"/>
        <c:crosses val="autoZero"/>
        <c:auto val="1"/>
        <c:lblAlgn val="ctr"/>
        <c:lblOffset val="100"/>
        <c:noMultiLvlLbl val="0"/>
      </c:catAx>
      <c:valAx>
        <c:axId val="956251040"/>
        <c:scaling>
          <c:orientation val="minMax"/>
        </c:scaling>
        <c:delete val="1"/>
        <c:axPos val="l"/>
        <c:numFmt formatCode="[&gt;=1000000]&quot;$&quot;0,,&quot;M&quot;;[&gt;=1000]&quot;$&quot;0,&quot;K&quot;" sourceLinked="1"/>
        <c:majorTickMark val="none"/>
        <c:minorTickMark val="none"/>
        <c:tickLblPos val="nextTo"/>
        <c:crossAx val="956250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04'!$K$18</c:f>
              <c:strCache>
                <c:ptCount val="1"/>
                <c:pt idx="0">
                  <c:v>Profit</c:v>
                </c:pt>
              </c:strCache>
            </c:strRef>
          </c:tx>
          <c:spPr>
            <a:solidFill>
              <a:srgbClr val="9FE6FF"/>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04'!$J$19:$J$23</c:f>
              <c:strCache>
                <c:ptCount val="5"/>
                <c:pt idx="0">
                  <c:v>Begin Brew</c:v>
                </c:pt>
                <c:pt idx="1">
                  <c:v>Common Splash</c:v>
                </c:pt>
                <c:pt idx="2">
                  <c:v>Onto Dew</c:v>
                </c:pt>
                <c:pt idx="3">
                  <c:v>Eight Brew</c:v>
                </c:pt>
                <c:pt idx="4">
                  <c:v>Attorney Mist</c:v>
                </c:pt>
              </c:strCache>
            </c:strRef>
          </c:cat>
          <c:val>
            <c:numRef>
              <c:f>'Analysis 04'!$K$19:$K$23</c:f>
              <c:numCache>
                <c:formatCode>[&gt;=1000000]0,,"M";[&gt;=1000]0,"K"</c:formatCode>
                <c:ptCount val="5"/>
                <c:pt idx="0">
                  <c:v>95024.850000000035</c:v>
                </c:pt>
                <c:pt idx="1">
                  <c:v>84506.489999999932</c:v>
                </c:pt>
                <c:pt idx="2">
                  <c:v>83284.599999999977</c:v>
                </c:pt>
                <c:pt idx="3">
                  <c:v>82987.239999999991</c:v>
                </c:pt>
                <c:pt idx="4">
                  <c:v>78081.849999999962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A4EE-4E5F-97D5-0C390765F399}"/>
            </c:ext>
          </c:extLst>
        </c:ser>
        <c:dLbls>
          <c:showLegendKey val="0"/>
          <c:showVal val="0"/>
          <c:showCatName val="0"/>
          <c:showSerName val="0"/>
          <c:showPercent val="0"/>
          <c:showBubbleSize val="0"/>
        </c:dLbls>
        <c:gapWidth val="48"/>
        <c:axId val="996790752"/>
        <c:axId val="996795072"/>
      </c:barChart>
      <c:catAx>
        <c:axId val="9967907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996795072"/>
        <c:crosses val="autoZero"/>
        <c:auto val="1"/>
        <c:lblAlgn val="ctr"/>
        <c:lblOffset val="100"/>
        <c:noMultiLvlLbl val="0"/>
      </c:catAx>
      <c:valAx>
        <c:axId val="996795072"/>
        <c:scaling>
          <c:orientation val="minMax"/>
        </c:scaling>
        <c:delete val="1"/>
        <c:axPos val="t"/>
        <c:numFmt formatCode="[&gt;=1000000]0,,&quot;M&quot;;[&gt;=1000]0,&quot;K&quot;" sourceLinked="1"/>
        <c:majorTickMark val="none"/>
        <c:minorTickMark val="none"/>
        <c:tickLblPos val="nextTo"/>
        <c:crossAx val="9967907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04!PivotTable18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2405580195776"/>
          <c:y val="7.6071922544951584E-2"/>
          <c:w val="0.49046911939977728"/>
          <c:h val="0.8478561549100968"/>
        </c:manualLayout>
      </c:layout>
      <c:barChart>
        <c:barDir val="bar"/>
        <c:grouping val="clustered"/>
        <c:varyColors val="0"/>
        <c:ser>
          <c:idx val="0"/>
          <c:order val="0"/>
          <c:tx>
            <c:strRef>
              <c:f>'Analysis 04'!$Z$5</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04'!$Y$6:$Y$13</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04'!$Z$6:$Z$13</c:f>
              <c:numCache>
                <c:formatCode>[&gt;=1000000]0,,"M";[&gt;=1000]0,"K"</c:formatCode>
                <c:ptCount val="8"/>
                <c:pt idx="0">
                  <c:v>718216.26999999932</c:v>
                </c:pt>
                <c:pt idx="1">
                  <c:v>417457.830000002</c:v>
                </c:pt>
                <c:pt idx="2">
                  <c:v>367414.25000000041</c:v>
                </c:pt>
                <c:pt idx="3">
                  <c:v>339210.4900000029</c:v>
                </c:pt>
                <c:pt idx="4">
                  <c:v>174072.76000000047</c:v>
                </c:pt>
                <c:pt idx="5">
                  <c:v>142236.05999999959</c:v>
                </c:pt>
                <c:pt idx="6">
                  <c:v>86449.160000000033</c:v>
                </c:pt>
                <c:pt idx="7">
                  <c:v>52455.239999999583</c:v>
                </c:pt>
              </c:numCache>
            </c:numRef>
          </c:val>
          <c:extLst>
            <c:ext xmlns:c16="http://schemas.microsoft.com/office/drawing/2014/chart" uri="{C3380CC4-5D6E-409C-BE32-E72D297353CC}">
              <c16:uniqueId val="{00000000-716E-4D53-ADB7-AA1E7C2BBE0E}"/>
            </c:ext>
          </c:extLst>
        </c:ser>
        <c:dLbls>
          <c:showLegendKey val="0"/>
          <c:showVal val="0"/>
          <c:showCatName val="0"/>
          <c:showSerName val="0"/>
          <c:showPercent val="0"/>
          <c:showBubbleSize val="0"/>
        </c:dLbls>
        <c:gapWidth val="50"/>
        <c:axId val="1204216496"/>
        <c:axId val="1204221536"/>
      </c:barChart>
      <c:catAx>
        <c:axId val="12042164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204221536"/>
        <c:crosses val="autoZero"/>
        <c:auto val="1"/>
        <c:lblAlgn val="ctr"/>
        <c:lblOffset val="100"/>
        <c:noMultiLvlLbl val="0"/>
      </c:catAx>
      <c:valAx>
        <c:axId val="1204221536"/>
        <c:scaling>
          <c:orientation val="minMax"/>
        </c:scaling>
        <c:delete val="1"/>
        <c:axPos val="t"/>
        <c:numFmt formatCode="[&gt;=1000000]0,,&quot;M&quot;;[&gt;=1000]0,&quot;K&quot;" sourceLinked="1"/>
        <c:majorTickMark val="none"/>
        <c:minorTickMark val="none"/>
        <c:tickLblPos val="nextTo"/>
        <c:crossAx val="120421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I$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4" dropStyle="combo" dx="26" fmlaLink="'Analysis 03'!$I$5" fmlaRange="'Analysis 03'!$K$4:$K$5" noThreeD="1" sel="1" val="0"/>
</file>

<file path=xl/ctrlProps/ctrlProp4.xml><?xml version="1.0" encoding="utf-8"?>
<formControlPr xmlns="http://schemas.microsoft.com/office/spreadsheetml/2009/9/main" objectType="Radio" checked="Checked" firstButton="1" fmlaLink="'Analysis 04'!$K$16"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 Id="rId9"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5" Type="http://schemas.openxmlformats.org/officeDocument/2006/relationships/hyperlink" Target="#'Profit view'!A1"/><Relationship Id="rId4" Type="http://schemas.openxmlformats.org/officeDocument/2006/relationships/hyperlink" Target="#'Time Fram'!A1"/></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Store Dashboard'!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hyperlink" Target="#'Time Fram'!A1"/><Relationship Id="rId2" Type="http://schemas.openxmlformats.org/officeDocument/2006/relationships/image" Target="../media/image10.png"/><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13.png"/><Relationship Id="rId10" Type="http://schemas.openxmlformats.org/officeDocument/2006/relationships/chart" Target="../charts/chart9.xml"/><Relationship Id="rId4" Type="http://schemas.openxmlformats.org/officeDocument/2006/relationships/image" Target="../media/image12.png"/><Relationship Id="rId9"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2</xdr:col>
      <xdr:colOff>601980</xdr:colOff>
      <xdr:row>7</xdr:row>
      <xdr:rowOff>160020</xdr:rowOff>
    </xdr:from>
    <xdr:to>
      <xdr:col>4</xdr:col>
      <xdr:colOff>259080</xdr:colOff>
      <xdr:row>9</xdr:row>
      <xdr:rowOff>167640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821180" y="1440180"/>
          <a:ext cx="1348740" cy="373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Assign 1 for top</a:t>
          </a:r>
          <a:r>
            <a:rPr lang="en-US" sz="1100" baseline="0"/>
            <a:t> five</a:t>
          </a:r>
          <a:endParaRPr lang="en-US" sz="1100"/>
        </a:p>
      </xdr:txBody>
    </xdr:sp>
    <xdr:clientData/>
  </xdr:twoCellAnchor>
  <xdr:twoCellAnchor>
    <xdr:from>
      <xdr:col>6</xdr:col>
      <xdr:colOff>7620</xdr:colOff>
      <xdr:row>7</xdr:row>
      <xdr:rowOff>167640</xdr:rowOff>
    </xdr:from>
    <xdr:to>
      <xdr:col>7</xdr:col>
      <xdr:colOff>358140</xdr:colOff>
      <xdr:row>9</xdr:row>
      <xdr:rowOff>175260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587240" y="1447800"/>
          <a:ext cx="1653540" cy="373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Assign 2</a:t>
          </a:r>
          <a:r>
            <a:rPr lang="en-US" sz="1100" baseline="0"/>
            <a:t> </a:t>
          </a:r>
          <a:r>
            <a:rPr lang="en-US" sz="1100"/>
            <a:t>for bottom</a:t>
          </a:r>
          <a:r>
            <a:rPr lang="en-US" sz="1100" baseline="0"/>
            <a:t> five</a:t>
          </a:r>
          <a:endParaRPr lang="en-US" sz="1100"/>
        </a:p>
      </xdr:txBody>
    </xdr:sp>
    <xdr:clientData/>
  </xdr:twoCellAnchor>
  <xdr:twoCellAnchor>
    <xdr:from>
      <xdr:col>4</xdr:col>
      <xdr:colOff>22860</xdr:colOff>
      <xdr:row>1</xdr:row>
      <xdr:rowOff>114300</xdr:rowOff>
    </xdr:from>
    <xdr:to>
      <xdr:col>4</xdr:col>
      <xdr:colOff>937260</xdr:colOff>
      <xdr:row>3</xdr:row>
      <xdr:rowOff>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2994660" y="297180"/>
          <a:ext cx="91440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For</a:t>
          </a:r>
          <a:r>
            <a:rPr lang="en-US" sz="1100" baseline="0"/>
            <a:t> top</a:t>
          </a:r>
          <a:endParaRPr lang="en-US" sz="1100"/>
        </a:p>
      </xdr:txBody>
    </xdr:sp>
    <xdr:clientData/>
  </xdr:twoCellAnchor>
  <xdr:twoCellAnchor>
    <xdr:from>
      <xdr:col>3</xdr:col>
      <xdr:colOff>1135380</xdr:colOff>
      <xdr:row>3</xdr:row>
      <xdr:rowOff>7620</xdr:rowOff>
    </xdr:from>
    <xdr:to>
      <xdr:col>4</xdr:col>
      <xdr:colOff>990600</xdr:colOff>
      <xdr:row>4</xdr:row>
      <xdr:rowOff>76200</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964180" y="556260"/>
          <a:ext cx="99822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 For</a:t>
          </a:r>
          <a:r>
            <a:rPr lang="en-US" sz="1100" baseline="0"/>
            <a:t> Bottom</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18</xdr:col>
      <xdr:colOff>320040</xdr:colOff>
      <xdr:row>0</xdr:row>
      <xdr:rowOff>22860</xdr:rowOff>
    </xdr:from>
    <xdr:to>
      <xdr:col>25</xdr:col>
      <xdr:colOff>569976</xdr:colOff>
      <xdr:row>45</xdr:row>
      <xdr:rowOff>30480</xdr:rowOff>
    </xdr:to>
    <xdr:sp macro="" textlink="">
      <xdr:nvSpPr>
        <xdr:cNvPr id="2" name="Moon 1">
          <a:extLst>
            <a:ext uri="{FF2B5EF4-FFF2-40B4-BE49-F238E27FC236}">
              <a16:creationId xmlns:a16="http://schemas.microsoft.com/office/drawing/2014/main" id="{00000000-0008-0000-0400-000002000000}"/>
            </a:ext>
          </a:extLst>
        </xdr:cNvPr>
        <xdr:cNvSpPr/>
      </xdr:nvSpPr>
      <xdr:spPr>
        <a:xfrm flipH="1">
          <a:off x="11292840" y="22860"/>
          <a:ext cx="4517136" cy="7886700"/>
        </a:xfrm>
        <a:prstGeom prst="moon">
          <a:avLst>
            <a:gd name="adj" fmla="val 49157"/>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281940</xdr:colOff>
      <xdr:row>5</xdr:row>
      <xdr:rowOff>60960</xdr:rowOff>
    </xdr:from>
    <xdr:to>
      <xdr:col>19</xdr:col>
      <xdr:colOff>487680</xdr:colOff>
      <xdr:row>38</xdr:row>
      <xdr:rowOff>0</xdr:rowOff>
    </xdr:to>
    <xdr:sp macro="" textlink="">
      <xdr:nvSpPr>
        <xdr:cNvPr id="3" name="Rectangle: Diagonal Corners Rounded 2">
          <a:extLst>
            <a:ext uri="{FF2B5EF4-FFF2-40B4-BE49-F238E27FC236}">
              <a16:creationId xmlns:a16="http://schemas.microsoft.com/office/drawing/2014/main" id="{00000000-0008-0000-0400-000003000000}"/>
            </a:ext>
          </a:extLst>
        </xdr:cNvPr>
        <xdr:cNvSpPr/>
      </xdr:nvSpPr>
      <xdr:spPr>
        <a:xfrm>
          <a:off x="5768340" y="624840"/>
          <a:ext cx="6301740" cy="5974080"/>
        </a:xfrm>
        <a:prstGeom prst="round2DiagRect">
          <a:avLst>
            <a:gd name="adj1" fmla="val 601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350520</xdr:colOff>
      <xdr:row>0</xdr:row>
      <xdr:rowOff>0</xdr:rowOff>
    </xdr:from>
    <xdr:to>
      <xdr:col>25</xdr:col>
      <xdr:colOff>600456</xdr:colOff>
      <xdr:row>45</xdr:row>
      <xdr:rowOff>7620</xdr:rowOff>
    </xdr:to>
    <xdr:sp macro="" textlink="">
      <xdr:nvSpPr>
        <xdr:cNvPr id="5" name="Moon 4">
          <a:extLst>
            <a:ext uri="{FF2B5EF4-FFF2-40B4-BE49-F238E27FC236}">
              <a16:creationId xmlns:a16="http://schemas.microsoft.com/office/drawing/2014/main" id="{00000000-0008-0000-0400-000005000000}"/>
            </a:ext>
          </a:extLst>
        </xdr:cNvPr>
        <xdr:cNvSpPr/>
      </xdr:nvSpPr>
      <xdr:spPr>
        <a:xfrm flipH="1">
          <a:off x="11323320" y="0"/>
          <a:ext cx="4517136" cy="7886700"/>
        </a:xfrm>
        <a:prstGeom prst="moon">
          <a:avLst>
            <a:gd name="adj" fmla="val 49157"/>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472440</xdr:colOff>
      <xdr:row>0</xdr:row>
      <xdr:rowOff>0</xdr:rowOff>
    </xdr:from>
    <xdr:to>
      <xdr:col>26</xdr:col>
      <xdr:colOff>137160</xdr:colOff>
      <xdr:row>8</xdr:row>
      <xdr:rowOff>114300</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12664440" y="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533400</xdr:colOff>
      <xdr:row>35</xdr:row>
      <xdr:rowOff>22860</xdr:rowOff>
    </xdr:from>
    <xdr:to>
      <xdr:col>27</xdr:col>
      <xdr:colOff>198120</xdr:colOff>
      <xdr:row>41</xdr:row>
      <xdr:rowOff>152400</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13335000" y="607314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76200</xdr:colOff>
      <xdr:row>0</xdr:row>
      <xdr:rowOff>83820</xdr:rowOff>
    </xdr:from>
    <xdr:to>
      <xdr:col>18</xdr:col>
      <xdr:colOff>411480</xdr:colOff>
      <xdr:row>5</xdr:row>
      <xdr:rowOff>32004</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76200" y="83820"/>
          <a:ext cx="11308080"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jd</a:t>
          </a:r>
        </a:p>
      </xdr:txBody>
    </xdr:sp>
    <xdr:clientData/>
  </xdr:twoCellAnchor>
  <xdr:twoCellAnchor>
    <xdr:from>
      <xdr:col>9</xdr:col>
      <xdr:colOff>403860</xdr:colOff>
      <xdr:row>23</xdr:row>
      <xdr:rowOff>144780</xdr:rowOff>
    </xdr:from>
    <xdr:to>
      <xdr:col>20</xdr:col>
      <xdr:colOff>15240</xdr:colOff>
      <xdr:row>36</xdr:row>
      <xdr:rowOff>167640</xdr:rowOff>
    </xdr:to>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137160</xdr:colOff>
      <xdr:row>13</xdr:row>
      <xdr:rowOff>99060</xdr:rowOff>
    </xdr:from>
    <xdr:to>
      <xdr:col>20</xdr:col>
      <xdr:colOff>30480</xdr:colOff>
      <xdr:row>25</xdr:row>
      <xdr:rowOff>144780</xdr:rowOff>
    </xdr:to>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91440</xdr:colOff>
      <xdr:row>11</xdr:row>
      <xdr:rowOff>68580</xdr:rowOff>
    </xdr:from>
    <xdr:to>
      <xdr:col>14</xdr:col>
      <xdr:colOff>114300</xdr:colOff>
      <xdr:row>13</xdr:row>
      <xdr:rowOff>114300</xdr:rowOff>
    </xdr:to>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6187440" y="1729740"/>
          <a:ext cx="24612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Revenue Vs Target by</a:t>
          </a:r>
          <a:r>
            <a:rPr lang="en-US" sz="1200" b="1" baseline="0">
              <a:solidFill>
                <a:schemeClr val="bg1">
                  <a:lumMod val="50000"/>
                </a:schemeClr>
              </a:solidFill>
            </a:rPr>
            <a:t> Month</a:t>
          </a:r>
          <a:endParaRPr lang="en-US" sz="1200" b="1">
            <a:solidFill>
              <a:schemeClr val="bg1">
                <a:lumMod val="50000"/>
              </a:schemeClr>
            </a:solidFill>
          </a:endParaRPr>
        </a:p>
      </xdr:txBody>
    </xdr:sp>
    <xdr:clientData/>
  </xdr:twoCellAnchor>
  <xdr:twoCellAnchor>
    <xdr:from>
      <xdr:col>10</xdr:col>
      <xdr:colOff>342900</xdr:colOff>
      <xdr:row>12</xdr:row>
      <xdr:rowOff>144780</xdr:rowOff>
    </xdr:from>
    <xdr:to>
      <xdr:col>13</xdr:col>
      <xdr:colOff>594360</xdr:colOff>
      <xdr:row>12</xdr:row>
      <xdr:rowOff>160020</xdr:rowOff>
    </xdr:to>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flipV="1">
          <a:off x="6438900" y="1988820"/>
          <a:ext cx="2080260" cy="15240"/>
        </a:xfrm>
        <a:prstGeom prst="line">
          <a:avLst/>
        </a:prstGeom>
        <a:ln w="9525">
          <a:solidFill>
            <a:schemeClr val="tx1">
              <a:lumMod val="95000"/>
              <a:lumOff val="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114300</xdr:rowOff>
    </xdr:from>
    <xdr:to>
      <xdr:col>12</xdr:col>
      <xdr:colOff>220980</xdr:colOff>
      <xdr:row>8</xdr:row>
      <xdr:rowOff>160020</xdr:rowOff>
    </xdr:to>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6096000" y="861060"/>
          <a:ext cx="14401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lumMod val="50000"/>
                </a:schemeClr>
              </a:solidFill>
            </a:rPr>
            <a:t>Total Revenue</a:t>
          </a:r>
        </a:p>
      </xdr:txBody>
    </xdr:sp>
    <xdr:clientData/>
  </xdr:twoCellAnchor>
  <xdr:twoCellAnchor>
    <xdr:from>
      <xdr:col>13</xdr:col>
      <xdr:colOff>381000</xdr:colOff>
      <xdr:row>6</xdr:row>
      <xdr:rowOff>114300</xdr:rowOff>
    </xdr:from>
    <xdr:to>
      <xdr:col>15</xdr:col>
      <xdr:colOff>601980</xdr:colOff>
      <xdr:row>8</xdr:row>
      <xdr:rowOff>160020</xdr:rowOff>
    </xdr:to>
    <xdr:sp macro="" textlink="">
      <xdr:nvSpPr>
        <xdr:cNvPr id="36" name="TextBox 35">
          <a:extLst>
            <a:ext uri="{FF2B5EF4-FFF2-40B4-BE49-F238E27FC236}">
              <a16:creationId xmlns:a16="http://schemas.microsoft.com/office/drawing/2014/main" id="{00000000-0008-0000-0400-000024000000}"/>
            </a:ext>
          </a:extLst>
        </xdr:cNvPr>
        <xdr:cNvSpPr txBox="1"/>
      </xdr:nvSpPr>
      <xdr:spPr>
        <a:xfrm>
          <a:off x="8305800" y="861060"/>
          <a:ext cx="14401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lumMod val="50000"/>
                </a:schemeClr>
              </a:solidFill>
              <a:latin typeface="+mn-lt"/>
              <a:ea typeface="+mn-ea"/>
              <a:cs typeface="+mn-cs"/>
            </a:rPr>
            <a:t>Total</a:t>
          </a:r>
          <a:r>
            <a:rPr lang="en-US" sz="1200" b="1">
              <a:solidFill>
                <a:schemeClr val="bg1">
                  <a:lumMod val="50000"/>
                </a:schemeClr>
              </a:solidFill>
            </a:rPr>
            <a:t> Target</a:t>
          </a:r>
        </a:p>
      </xdr:txBody>
    </xdr:sp>
    <xdr:clientData/>
  </xdr:twoCellAnchor>
  <xdr:twoCellAnchor>
    <xdr:from>
      <xdr:col>17</xdr:col>
      <xdr:colOff>152400</xdr:colOff>
      <xdr:row>6</xdr:row>
      <xdr:rowOff>114300</xdr:rowOff>
    </xdr:from>
    <xdr:to>
      <xdr:col>19</xdr:col>
      <xdr:colOff>297180</xdr:colOff>
      <xdr:row>8</xdr:row>
      <xdr:rowOff>160020</xdr:rowOff>
    </xdr:to>
    <xdr:sp macro="" textlink="">
      <xdr:nvSpPr>
        <xdr:cNvPr id="37" name="TextBox 36">
          <a:extLst>
            <a:ext uri="{FF2B5EF4-FFF2-40B4-BE49-F238E27FC236}">
              <a16:creationId xmlns:a16="http://schemas.microsoft.com/office/drawing/2014/main" id="{00000000-0008-0000-0400-000025000000}"/>
            </a:ext>
          </a:extLst>
        </xdr:cNvPr>
        <xdr:cNvSpPr txBox="1"/>
      </xdr:nvSpPr>
      <xdr:spPr>
        <a:xfrm>
          <a:off x="10515600" y="861060"/>
          <a:ext cx="13639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lumMod val="50000"/>
                </a:schemeClr>
              </a:solidFill>
              <a:latin typeface="+mn-lt"/>
              <a:ea typeface="+mn-ea"/>
              <a:cs typeface="+mn-cs"/>
            </a:rPr>
            <a:t>Variance %</a:t>
          </a:r>
        </a:p>
      </xdr:txBody>
    </xdr:sp>
    <xdr:clientData/>
  </xdr:twoCellAnchor>
  <xdr:twoCellAnchor>
    <xdr:from>
      <xdr:col>9</xdr:col>
      <xdr:colOff>556260</xdr:colOff>
      <xdr:row>8</xdr:row>
      <xdr:rowOff>13840</xdr:rowOff>
    </xdr:from>
    <xdr:to>
      <xdr:col>11</xdr:col>
      <xdr:colOff>434340</xdr:colOff>
      <xdr:row>10</xdr:row>
      <xdr:rowOff>128140</xdr:rowOff>
    </xdr:to>
    <xdr:sp macro="" textlink="'Analysis 02'!Q8">
      <xdr:nvSpPr>
        <xdr:cNvPr id="39" name="TextBox 38">
          <a:extLst>
            <a:ext uri="{FF2B5EF4-FFF2-40B4-BE49-F238E27FC236}">
              <a16:creationId xmlns:a16="http://schemas.microsoft.com/office/drawing/2014/main" id="{00000000-0008-0000-0400-000027000000}"/>
            </a:ext>
          </a:extLst>
        </xdr:cNvPr>
        <xdr:cNvSpPr txBox="1"/>
      </xdr:nvSpPr>
      <xdr:spPr>
        <a:xfrm>
          <a:off x="6042660" y="1126360"/>
          <a:ext cx="10972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DE1EBE-95E2-4FD8-8525-AD46590B5284}" type="TxLink">
            <a:rPr lang="en-US" sz="2000" b="1" i="0" u="none" strike="noStrike">
              <a:solidFill>
                <a:srgbClr val="1F8CB3"/>
              </a:solidFill>
              <a:latin typeface="Calibri"/>
              <a:cs typeface="Calibri"/>
            </a:rPr>
            <a:pPr algn="ctr"/>
            <a:t>$5M</a:t>
          </a:fld>
          <a:endParaRPr lang="en-US" sz="2400" b="1">
            <a:solidFill>
              <a:srgbClr val="1F8CB3"/>
            </a:solidFill>
          </a:endParaRPr>
        </a:p>
      </xdr:txBody>
    </xdr:sp>
    <xdr:clientData/>
  </xdr:twoCellAnchor>
  <xdr:twoCellAnchor>
    <xdr:from>
      <xdr:col>13</xdr:col>
      <xdr:colOff>506730</xdr:colOff>
      <xdr:row>8</xdr:row>
      <xdr:rowOff>13840</xdr:rowOff>
    </xdr:from>
    <xdr:to>
      <xdr:col>15</xdr:col>
      <xdr:colOff>346710</xdr:colOff>
      <xdr:row>10</xdr:row>
      <xdr:rowOff>135760</xdr:rowOff>
    </xdr:to>
    <xdr:sp macro="" textlink="'Analysis 02'!R8">
      <xdr:nvSpPr>
        <xdr:cNvPr id="40" name="TextBox 39">
          <a:extLst>
            <a:ext uri="{FF2B5EF4-FFF2-40B4-BE49-F238E27FC236}">
              <a16:creationId xmlns:a16="http://schemas.microsoft.com/office/drawing/2014/main" id="{00000000-0008-0000-0400-000028000000}"/>
            </a:ext>
          </a:extLst>
        </xdr:cNvPr>
        <xdr:cNvSpPr txBox="1"/>
      </xdr:nvSpPr>
      <xdr:spPr>
        <a:xfrm>
          <a:off x="8431530" y="1126360"/>
          <a:ext cx="1059180" cy="487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7FBFA7-19DA-4C2A-AB74-35DF668EA751}" type="TxLink">
            <a:rPr lang="en-US" sz="2000" b="1" i="0" u="none" strike="noStrike">
              <a:solidFill>
                <a:schemeClr val="bg1">
                  <a:lumMod val="50000"/>
                </a:schemeClr>
              </a:solidFill>
              <a:latin typeface="Calibri"/>
              <a:ea typeface="+mn-ea"/>
              <a:cs typeface="Calibri"/>
            </a:rPr>
            <a:pPr marL="0" indent="0" algn="ctr"/>
            <a:t>$5M</a:t>
          </a:fld>
          <a:endParaRPr lang="en-US" sz="2000" b="1" i="0" u="none" strike="noStrike">
            <a:solidFill>
              <a:schemeClr val="bg1">
                <a:lumMod val="50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17</xdr:col>
          <xdr:colOff>320040</xdr:colOff>
          <xdr:row>7</xdr:row>
          <xdr:rowOff>181480</xdr:rowOff>
        </xdr:from>
        <xdr:to>
          <xdr:col>19</xdr:col>
          <xdr:colOff>335280</xdr:colOff>
          <xdr:row>10</xdr:row>
          <xdr:rowOff>83820</xdr:rowOff>
        </xdr:to>
        <xdr:pic>
          <xdr:nvPicPr>
            <xdr:cNvPr id="44" name="Picture 43">
              <a:extLst>
                <a:ext uri="{FF2B5EF4-FFF2-40B4-BE49-F238E27FC236}">
                  <a16:creationId xmlns:a16="http://schemas.microsoft.com/office/drawing/2014/main" id="{00000000-0008-0000-0400-00002C000000}"/>
                </a:ext>
              </a:extLst>
            </xdr:cNvPr>
            <xdr:cNvPicPr>
              <a:picLocks noChangeAspect="1" noChangeArrowheads="1"/>
              <a:extLst>
                <a:ext uri="{84589F7E-364E-4C9E-8A38-B11213B215E9}">
                  <a14:cameraTool cellRange="'Analysis 02'!$R$12" spid="_x0000_s3589"/>
                </a:ext>
              </a:extLst>
            </xdr:cNvPicPr>
          </xdr:nvPicPr>
          <xdr:blipFill>
            <a:blip xmlns:r="http://schemas.openxmlformats.org/officeDocument/2006/relationships" r:embed="rId3"/>
            <a:srcRect/>
            <a:stretch>
              <a:fillRect/>
            </a:stretch>
          </xdr:blipFill>
          <xdr:spPr bwMode="auto">
            <a:xfrm>
              <a:off x="10683240" y="1111120"/>
              <a:ext cx="1234440" cy="4509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30480</xdr:colOff>
      <xdr:row>7</xdr:row>
      <xdr:rowOff>45720</xdr:rowOff>
    </xdr:from>
    <xdr:to>
      <xdr:col>10</xdr:col>
      <xdr:colOff>30480</xdr:colOff>
      <xdr:row>10</xdr:row>
      <xdr:rowOff>53340</xdr:rowOff>
    </xdr:to>
    <xdr:cxnSp macro="">
      <xdr:nvCxnSpPr>
        <xdr:cNvPr id="45" name="Straight Connector 44">
          <a:extLst>
            <a:ext uri="{FF2B5EF4-FFF2-40B4-BE49-F238E27FC236}">
              <a16:creationId xmlns:a16="http://schemas.microsoft.com/office/drawing/2014/main" id="{00000000-0008-0000-0400-00002D000000}"/>
            </a:ext>
          </a:extLst>
        </xdr:cNvPr>
        <xdr:cNvCxnSpPr/>
      </xdr:nvCxnSpPr>
      <xdr:spPr>
        <a:xfrm>
          <a:off x="6126480" y="975360"/>
          <a:ext cx="0" cy="556260"/>
        </a:xfrm>
        <a:prstGeom prst="line">
          <a:avLst/>
        </a:prstGeom>
        <a:ln w="3492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274320</xdr:colOff>
      <xdr:row>7</xdr:row>
      <xdr:rowOff>30480</xdr:rowOff>
    </xdr:from>
    <xdr:to>
      <xdr:col>17</xdr:col>
      <xdr:colOff>274320</xdr:colOff>
      <xdr:row>10</xdr:row>
      <xdr:rowOff>38100</xdr:rowOff>
    </xdr:to>
    <xdr:cxnSp macro="">
      <xdr:nvCxnSpPr>
        <xdr:cNvPr id="47" name="Straight Connector 46">
          <a:extLst>
            <a:ext uri="{FF2B5EF4-FFF2-40B4-BE49-F238E27FC236}">
              <a16:creationId xmlns:a16="http://schemas.microsoft.com/office/drawing/2014/main" id="{00000000-0008-0000-0400-00002F000000}"/>
            </a:ext>
          </a:extLst>
        </xdr:cNvPr>
        <xdr:cNvCxnSpPr/>
      </xdr:nvCxnSpPr>
      <xdr:spPr>
        <a:xfrm>
          <a:off x="10637520" y="960120"/>
          <a:ext cx="0" cy="556260"/>
        </a:xfrm>
        <a:prstGeom prst="line">
          <a:avLst/>
        </a:prstGeom>
        <a:ln w="3492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594360</xdr:colOff>
      <xdr:row>7</xdr:row>
      <xdr:rowOff>7620</xdr:rowOff>
    </xdr:from>
    <xdr:to>
      <xdr:col>13</xdr:col>
      <xdr:colOff>594360</xdr:colOff>
      <xdr:row>10</xdr:row>
      <xdr:rowOff>15240</xdr:rowOff>
    </xdr:to>
    <xdr:cxnSp macro="">
      <xdr:nvCxnSpPr>
        <xdr:cNvPr id="48" name="Straight Connector 47">
          <a:extLst>
            <a:ext uri="{FF2B5EF4-FFF2-40B4-BE49-F238E27FC236}">
              <a16:creationId xmlns:a16="http://schemas.microsoft.com/office/drawing/2014/main" id="{00000000-0008-0000-0400-000030000000}"/>
            </a:ext>
          </a:extLst>
        </xdr:cNvPr>
        <xdr:cNvCxnSpPr/>
      </xdr:nvCxnSpPr>
      <xdr:spPr>
        <a:xfrm>
          <a:off x="8519160" y="937260"/>
          <a:ext cx="0" cy="556260"/>
        </a:xfrm>
        <a:prstGeom prst="line">
          <a:avLst/>
        </a:prstGeom>
        <a:ln w="3492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167640</xdr:colOff>
      <xdr:row>5</xdr:row>
      <xdr:rowOff>99060</xdr:rowOff>
    </xdr:from>
    <xdr:to>
      <xdr:col>5</xdr:col>
      <xdr:colOff>45720</xdr:colOff>
      <xdr:row>23</xdr:row>
      <xdr:rowOff>129540</xdr:rowOff>
    </xdr:to>
    <xdr:sp macro="" textlink="">
      <xdr:nvSpPr>
        <xdr:cNvPr id="49" name="Rectangle: Diagonal Corners Rounded 48">
          <a:extLst>
            <a:ext uri="{FF2B5EF4-FFF2-40B4-BE49-F238E27FC236}">
              <a16:creationId xmlns:a16="http://schemas.microsoft.com/office/drawing/2014/main" id="{00000000-0008-0000-0400-000031000000}"/>
            </a:ext>
          </a:extLst>
        </xdr:cNvPr>
        <xdr:cNvSpPr/>
      </xdr:nvSpPr>
      <xdr:spPr>
        <a:xfrm>
          <a:off x="167640" y="662940"/>
          <a:ext cx="2926080" cy="3322320"/>
        </a:xfrm>
        <a:prstGeom prst="round2DiagRect">
          <a:avLst>
            <a:gd name="adj1" fmla="val 601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114300</xdr:colOff>
      <xdr:row>5</xdr:row>
      <xdr:rowOff>137160</xdr:rowOff>
    </xdr:from>
    <xdr:to>
      <xdr:col>9</xdr:col>
      <xdr:colOff>190500</xdr:colOff>
      <xdr:row>23</xdr:row>
      <xdr:rowOff>129540</xdr:rowOff>
    </xdr:to>
    <xdr:sp macro="" textlink="">
      <xdr:nvSpPr>
        <xdr:cNvPr id="51" name="Rectangle: Diagonal Corners Rounded 50">
          <a:extLst>
            <a:ext uri="{FF2B5EF4-FFF2-40B4-BE49-F238E27FC236}">
              <a16:creationId xmlns:a16="http://schemas.microsoft.com/office/drawing/2014/main" id="{00000000-0008-0000-0400-000033000000}"/>
            </a:ext>
          </a:extLst>
        </xdr:cNvPr>
        <xdr:cNvSpPr/>
      </xdr:nvSpPr>
      <xdr:spPr>
        <a:xfrm>
          <a:off x="3162300" y="701040"/>
          <a:ext cx="2514600" cy="3284220"/>
        </a:xfrm>
        <a:prstGeom prst="round2DiagRect">
          <a:avLst>
            <a:gd name="adj1" fmla="val 601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182880</xdr:colOff>
          <xdr:row>8</xdr:row>
          <xdr:rowOff>57680</xdr:rowOff>
        </xdr:from>
        <xdr:to>
          <xdr:col>7</xdr:col>
          <xdr:colOff>289560</xdr:colOff>
          <xdr:row>14</xdr:row>
          <xdr:rowOff>22860</xdr:rowOff>
        </xdr:to>
        <xdr:pic>
          <xdr:nvPicPr>
            <xdr:cNvPr id="10" name="Picture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Custom Chart'!$G$11:$P$20" spid="_x0000_s3590"/>
                </a:ext>
              </a:extLst>
            </xdr:cNvPicPr>
          </xdr:nvPicPr>
          <xdr:blipFill>
            <a:blip xmlns:r="http://schemas.openxmlformats.org/officeDocument/2006/relationships" r:embed="rId4"/>
            <a:srcRect/>
            <a:stretch>
              <a:fillRect/>
            </a:stretch>
          </xdr:blipFill>
          <xdr:spPr bwMode="auto">
            <a:xfrm>
              <a:off x="3230880" y="1170200"/>
              <a:ext cx="1325880" cy="10624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213360</xdr:colOff>
          <xdr:row>16</xdr:row>
          <xdr:rowOff>146092</xdr:rowOff>
        </xdr:from>
        <xdr:to>
          <xdr:col>7</xdr:col>
          <xdr:colOff>304800</xdr:colOff>
          <xdr:row>22</xdr:row>
          <xdr:rowOff>99060</xdr:rowOff>
        </xdr:to>
        <xdr:pic>
          <xdr:nvPicPr>
            <xdr:cNvPr id="14" name="Picture 13">
              <a:extLst>
                <a:ext uri="{FF2B5EF4-FFF2-40B4-BE49-F238E27FC236}">
                  <a16:creationId xmlns:a16="http://schemas.microsoft.com/office/drawing/2014/main" id="{00000000-0008-0000-0400-00000E000000}"/>
                </a:ext>
              </a:extLst>
            </xdr:cNvPr>
            <xdr:cNvPicPr>
              <a:picLocks noChangeAspect="1" noChangeArrowheads="1"/>
              <a:extLst>
                <a:ext uri="{84589F7E-364E-4C9E-8A38-B11213B215E9}">
                  <a14:cameraTool cellRange="'Custom Chart'!$G$32:$P$41" spid="_x0000_s3591"/>
                </a:ext>
              </a:extLst>
            </xdr:cNvPicPr>
          </xdr:nvPicPr>
          <xdr:blipFill>
            <a:blip xmlns:r="http://schemas.openxmlformats.org/officeDocument/2006/relationships" r:embed="rId5"/>
            <a:srcRect/>
            <a:stretch>
              <a:fillRect/>
            </a:stretch>
          </xdr:blipFill>
          <xdr:spPr bwMode="auto">
            <a:xfrm>
              <a:off x="3261360" y="2721652"/>
              <a:ext cx="1310640" cy="105024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53340</xdr:colOff>
      <xdr:row>6</xdr:row>
      <xdr:rowOff>30480</xdr:rowOff>
    </xdr:from>
    <xdr:to>
      <xdr:col>6</xdr:col>
      <xdr:colOff>297180</xdr:colOff>
      <xdr:row>7</xdr:row>
      <xdr:rowOff>129540</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01340" y="777240"/>
          <a:ext cx="8534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Revenue</a:t>
          </a:r>
        </a:p>
      </xdr:txBody>
    </xdr:sp>
    <xdr:clientData/>
  </xdr:twoCellAnchor>
  <xdr:twoCellAnchor>
    <xdr:from>
      <xdr:col>5</xdr:col>
      <xdr:colOff>83820</xdr:colOff>
      <xdr:row>7</xdr:row>
      <xdr:rowOff>30480</xdr:rowOff>
    </xdr:from>
    <xdr:to>
      <xdr:col>6</xdr:col>
      <xdr:colOff>365760</xdr:colOff>
      <xdr:row>8</xdr:row>
      <xdr:rowOff>129540</xdr:rowOff>
    </xdr:to>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3131820" y="960120"/>
          <a:ext cx="8915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Generated</a:t>
          </a:r>
        </a:p>
      </xdr:txBody>
    </xdr:sp>
    <xdr:clientData/>
  </xdr:twoCellAnchor>
  <xdr:twoCellAnchor>
    <xdr:from>
      <xdr:col>5</xdr:col>
      <xdr:colOff>60960</xdr:colOff>
      <xdr:row>14</xdr:row>
      <xdr:rowOff>91440</xdr:rowOff>
    </xdr:from>
    <xdr:to>
      <xdr:col>6</xdr:col>
      <xdr:colOff>304800</xdr:colOff>
      <xdr:row>16</xdr:row>
      <xdr:rowOff>7620</xdr:rowOff>
    </xdr:to>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3108960" y="2301240"/>
          <a:ext cx="8534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Revenue</a:t>
          </a:r>
        </a:p>
      </xdr:txBody>
    </xdr:sp>
    <xdr:clientData/>
  </xdr:twoCellAnchor>
  <xdr:twoCellAnchor>
    <xdr:from>
      <xdr:col>5</xdr:col>
      <xdr:colOff>99060</xdr:colOff>
      <xdr:row>15</xdr:row>
      <xdr:rowOff>91440</xdr:rowOff>
    </xdr:from>
    <xdr:to>
      <xdr:col>6</xdr:col>
      <xdr:colOff>381000</xdr:colOff>
      <xdr:row>17</xdr:row>
      <xdr:rowOff>7620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3147060" y="2484120"/>
          <a:ext cx="8915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Generated</a:t>
          </a:r>
        </a:p>
      </xdr:txBody>
    </xdr:sp>
    <xdr:clientData/>
  </xdr:twoCellAnchor>
  <xdr:twoCellAnchor>
    <xdr:from>
      <xdr:col>7</xdr:col>
      <xdr:colOff>236220</xdr:colOff>
      <xdr:row>8</xdr:row>
      <xdr:rowOff>137160</xdr:rowOff>
    </xdr:from>
    <xdr:to>
      <xdr:col>9</xdr:col>
      <xdr:colOff>106680</xdr:colOff>
      <xdr:row>10</xdr:row>
      <xdr:rowOff>22860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4503420" y="1249680"/>
          <a:ext cx="1089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lumMod val="50000"/>
                </a:schemeClr>
              </a:solidFill>
            </a:rPr>
            <a:t>Revenue By </a:t>
          </a:r>
        </a:p>
      </xdr:txBody>
    </xdr:sp>
    <xdr:clientData/>
  </xdr:twoCellAnchor>
  <xdr:twoCellAnchor>
    <xdr:from>
      <xdr:col>7</xdr:col>
      <xdr:colOff>190500</xdr:colOff>
      <xdr:row>9</xdr:row>
      <xdr:rowOff>137160</xdr:rowOff>
    </xdr:from>
    <xdr:to>
      <xdr:col>9</xdr:col>
      <xdr:colOff>60960</xdr:colOff>
      <xdr:row>11</xdr:row>
      <xdr:rowOff>22860</xdr:rowOff>
    </xdr:to>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4457700" y="1432560"/>
          <a:ext cx="1089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rgbClr val="1F8CB3"/>
              </a:solidFill>
              <a:effectLst/>
              <a:latin typeface="+mn-lt"/>
              <a:ea typeface="+mn-ea"/>
              <a:cs typeface="+mn-cs"/>
            </a:rPr>
            <a:t>Weekends</a:t>
          </a:r>
          <a:endParaRPr lang="en-US" sz="1600" b="1">
            <a:solidFill>
              <a:srgbClr val="1F8CB3"/>
            </a:solidFill>
          </a:endParaRPr>
        </a:p>
      </xdr:txBody>
    </xdr:sp>
    <xdr:clientData/>
  </xdr:twoCellAnchor>
  <xdr:twoCellAnchor>
    <xdr:from>
      <xdr:col>7</xdr:col>
      <xdr:colOff>365760</xdr:colOff>
      <xdr:row>11</xdr:row>
      <xdr:rowOff>22860</xdr:rowOff>
    </xdr:from>
    <xdr:to>
      <xdr:col>9</xdr:col>
      <xdr:colOff>38100</xdr:colOff>
      <xdr:row>13</xdr:row>
      <xdr:rowOff>121920</xdr:rowOff>
    </xdr:to>
    <xdr:sp macro="" textlink="'Custom Chart'!C5">
      <xdr:nvSpPr>
        <xdr:cNvPr id="21" name="TextBox 20">
          <a:extLst>
            <a:ext uri="{FF2B5EF4-FFF2-40B4-BE49-F238E27FC236}">
              <a16:creationId xmlns:a16="http://schemas.microsoft.com/office/drawing/2014/main" id="{00000000-0008-0000-0400-000015000000}"/>
            </a:ext>
          </a:extLst>
        </xdr:cNvPr>
        <xdr:cNvSpPr txBox="1"/>
      </xdr:nvSpPr>
      <xdr:spPr>
        <a:xfrm>
          <a:off x="4632960" y="1684020"/>
          <a:ext cx="8915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0AD9B30-6EB1-496A-82DC-F4A92CCEAB08}" type="TxLink">
            <a:rPr lang="en-US" sz="2400" b="1" i="0" u="none" strike="noStrike">
              <a:solidFill>
                <a:srgbClr val="1F8CB3"/>
              </a:solidFill>
              <a:latin typeface="Calibri"/>
              <a:cs typeface="Calibri"/>
            </a:rPr>
            <a:pPr algn="ctr"/>
            <a:t>29%</a:t>
          </a:fld>
          <a:endParaRPr lang="en-US" sz="3600" b="1">
            <a:solidFill>
              <a:srgbClr val="1F8CB3"/>
            </a:solidFill>
          </a:endParaRPr>
        </a:p>
      </xdr:txBody>
    </xdr:sp>
    <xdr:clientData/>
  </xdr:twoCellAnchor>
  <xdr:twoCellAnchor>
    <xdr:from>
      <xdr:col>7</xdr:col>
      <xdr:colOff>335280</xdr:colOff>
      <xdr:row>17</xdr:row>
      <xdr:rowOff>60960</xdr:rowOff>
    </xdr:from>
    <xdr:to>
      <xdr:col>9</xdr:col>
      <xdr:colOff>205740</xdr:colOff>
      <xdr:row>18</xdr:row>
      <xdr:rowOff>129540</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02480" y="2819400"/>
          <a:ext cx="1089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lumMod val="50000"/>
                </a:schemeClr>
              </a:solidFill>
            </a:rPr>
            <a:t>Revenue By </a:t>
          </a:r>
        </a:p>
      </xdr:txBody>
    </xdr:sp>
    <xdr:clientData/>
  </xdr:twoCellAnchor>
  <xdr:twoCellAnchor>
    <xdr:from>
      <xdr:col>7</xdr:col>
      <xdr:colOff>289560</xdr:colOff>
      <xdr:row>18</xdr:row>
      <xdr:rowOff>60960</xdr:rowOff>
    </xdr:from>
    <xdr:to>
      <xdr:col>9</xdr:col>
      <xdr:colOff>160020</xdr:colOff>
      <xdr:row>19</xdr:row>
      <xdr:rowOff>129540</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4556760" y="3002280"/>
          <a:ext cx="1089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lumMod val="50000"/>
                </a:schemeClr>
              </a:solidFill>
              <a:effectLst/>
              <a:latin typeface="+mn-lt"/>
              <a:ea typeface="+mn-ea"/>
              <a:cs typeface="+mn-cs"/>
            </a:rPr>
            <a:t>Weekdays</a:t>
          </a:r>
          <a:endParaRPr lang="en-US" sz="1600" b="1">
            <a:solidFill>
              <a:schemeClr val="bg1">
                <a:lumMod val="50000"/>
              </a:schemeClr>
            </a:solidFill>
          </a:endParaRPr>
        </a:p>
      </xdr:txBody>
    </xdr:sp>
    <xdr:clientData/>
  </xdr:twoCellAnchor>
  <xdr:twoCellAnchor>
    <xdr:from>
      <xdr:col>7</xdr:col>
      <xdr:colOff>434340</xdr:colOff>
      <xdr:row>19</xdr:row>
      <xdr:rowOff>144780</xdr:rowOff>
    </xdr:from>
    <xdr:to>
      <xdr:col>9</xdr:col>
      <xdr:colOff>106680</xdr:colOff>
      <xdr:row>22</xdr:row>
      <xdr:rowOff>99060</xdr:rowOff>
    </xdr:to>
    <xdr:sp macro="" textlink="'Custom Chart'!C4">
      <xdr:nvSpPr>
        <xdr:cNvPr id="24" name="TextBox 23">
          <a:extLst>
            <a:ext uri="{FF2B5EF4-FFF2-40B4-BE49-F238E27FC236}">
              <a16:creationId xmlns:a16="http://schemas.microsoft.com/office/drawing/2014/main" id="{00000000-0008-0000-0400-000018000000}"/>
            </a:ext>
          </a:extLst>
        </xdr:cNvPr>
        <xdr:cNvSpPr txBox="1"/>
      </xdr:nvSpPr>
      <xdr:spPr>
        <a:xfrm>
          <a:off x="4701540" y="3268980"/>
          <a:ext cx="8915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2E94B4E-29B4-48CE-B28F-35408943878A}" type="TxLink">
            <a:rPr lang="en-US" sz="2400" b="1" i="0" u="none" strike="noStrike">
              <a:solidFill>
                <a:schemeClr val="bg1">
                  <a:lumMod val="50000"/>
                </a:schemeClr>
              </a:solidFill>
              <a:latin typeface="Calibri"/>
              <a:cs typeface="Calibri"/>
            </a:rPr>
            <a:pPr algn="ctr"/>
            <a:t>71%</a:t>
          </a:fld>
          <a:endParaRPr lang="en-US" sz="2400" b="1">
            <a:solidFill>
              <a:schemeClr val="bg1">
                <a:lumMod val="50000"/>
              </a:schemeClr>
            </a:solidFill>
          </a:endParaRPr>
        </a:p>
      </xdr:txBody>
    </xdr:sp>
    <xdr:clientData/>
  </xdr:twoCellAnchor>
  <xdr:twoCellAnchor>
    <xdr:from>
      <xdr:col>6</xdr:col>
      <xdr:colOff>289560</xdr:colOff>
      <xdr:row>15</xdr:row>
      <xdr:rowOff>83820</xdr:rowOff>
    </xdr:from>
    <xdr:to>
      <xdr:col>7</xdr:col>
      <xdr:colOff>342900</xdr:colOff>
      <xdr:row>16</xdr:row>
      <xdr:rowOff>175260</xdr:rowOff>
    </xdr:to>
    <xdr:sp macro="" textlink="'Analysis 02'!AA9">
      <xdr:nvSpPr>
        <xdr:cNvPr id="25" name="TextBox 24">
          <a:extLst>
            <a:ext uri="{FF2B5EF4-FFF2-40B4-BE49-F238E27FC236}">
              <a16:creationId xmlns:a16="http://schemas.microsoft.com/office/drawing/2014/main" id="{00000000-0008-0000-0400-000019000000}"/>
            </a:ext>
          </a:extLst>
        </xdr:cNvPr>
        <xdr:cNvSpPr txBox="1"/>
      </xdr:nvSpPr>
      <xdr:spPr>
        <a:xfrm>
          <a:off x="3947160" y="2476500"/>
          <a:ext cx="6629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98FE57-A74A-47BA-A159-95BFB6BD6E38}" type="TxLink">
            <a:rPr lang="en-US" sz="1400" b="1" i="0" u="none" strike="noStrike">
              <a:solidFill>
                <a:schemeClr val="bg1">
                  <a:lumMod val="50000"/>
                </a:schemeClr>
              </a:solidFill>
              <a:latin typeface="Calibri"/>
              <a:cs typeface="Calibri"/>
            </a:rPr>
            <a:pPr algn="ctr"/>
            <a:t>$2M</a:t>
          </a:fld>
          <a:endParaRPr lang="en-US" sz="4400" b="1">
            <a:solidFill>
              <a:schemeClr val="bg1">
                <a:lumMod val="50000"/>
              </a:schemeClr>
            </a:solidFill>
          </a:endParaRPr>
        </a:p>
      </xdr:txBody>
    </xdr:sp>
    <xdr:clientData/>
  </xdr:twoCellAnchor>
  <xdr:twoCellAnchor>
    <xdr:from>
      <xdr:col>6</xdr:col>
      <xdr:colOff>304800</xdr:colOff>
      <xdr:row>7</xdr:row>
      <xdr:rowOff>0</xdr:rowOff>
    </xdr:from>
    <xdr:to>
      <xdr:col>7</xdr:col>
      <xdr:colOff>358140</xdr:colOff>
      <xdr:row>8</xdr:row>
      <xdr:rowOff>91440</xdr:rowOff>
    </xdr:to>
    <xdr:sp macro="" textlink="'Analysis 02'!AA8">
      <xdr:nvSpPr>
        <xdr:cNvPr id="27" name="TextBox 26">
          <a:extLst>
            <a:ext uri="{FF2B5EF4-FFF2-40B4-BE49-F238E27FC236}">
              <a16:creationId xmlns:a16="http://schemas.microsoft.com/office/drawing/2014/main" id="{00000000-0008-0000-0400-00001B000000}"/>
            </a:ext>
          </a:extLst>
        </xdr:cNvPr>
        <xdr:cNvSpPr txBox="1"/>
      </xdr:nvSpPr>
      <xdr:spPr>
        <a:xfrm>
          <a:off x="3962400" y="929640"/>
          <a:ext cx="6629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D5C1526-8852-4E8A-A021-7D1E294F009D}" type="TxLink">
            <a:rPr lang="en-US" sz="1400" b="1" i="0" u="none" strike="noStrike">
              <a:solidFill>
                <a:srgbClr val="1F8CB3"/>
              </a:solidFill>
              <a:latin typeface="Calibri"/>
              <a:cs typeface="Calibri"/>
            </a:rPr>
            <a:pPr algn="ctr"/>
            <a:t>$4M</a:t>
          </a:fld>
          <a:endParaRPr lang="en-US" sz="4400" b="1">
            <a:solidFill>
              <a:srgbClr val="1F8CB3"/>
            </a:solidFill>
          </a:endParaRPr>
        </a:p>
      </xdr:txBody>
    </xdr:sp>
    <xdr:clientData/>
  </xdr:twoCellAnchor>
  <xdr:twoCellAnchor>
    <xdr:from>
      <xdr:col>0</xdr:col>
      <xdr:colOff>198120</xdr:colOff>
      <xdr:row>10</xdr:row>
      <xdr:rowOff>144780</xdr:rowOff>
    </xdr:from>
    <xdr:to>
      <xdr:col>4</xdr:col>
      <xdr:colOff>563880</xdr:colOff>
      <xdr:row>20</xdr:row>
      <xdr:rowOff>137160</xdr:rowOff>
    </xdr:to>
    <xdr:graphicFrame macro="">
      <xdr:nvGraphicFramePr>
        <xdr:cNvPr id="31" name="Chart 30">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99060</xdr:colOff>
      <xdr:row>6</xdr:row>
      <xdr:rowOff>15240</xdr:rowOff>
    </xdr:from>
    <xdr:to>
      <xdr:col>3</xdr:col>
      <xdr:colOff>579120</xdr:colOff>
      <xdr:row>8</xdr:row>
      <xdr:rowOff>175260</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99060" y="762000"/>
          <a:ext cx="23088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Revenue by Quarter Vs  Growth </a:t>
          </a:r>
        </a:p>
      </xdr:txBody>
    </xdr:sp>
    <xdr:clientData/>
  </xdr:twoCellAnchor>
  <xdr:twoCellAnchor>
    <xdr:from>
      <xdr:col>0</xdr:col>
      <xdr:colOff>60960</xdr:colOff>
      <xdr:row>7</xdr:row>
      <xdr:rowOff>30480</xdr:rowOff>
    </xdr:from>
    <xdr:to>
      <xdr:col>3</xdr:col>
      <xdr:colOff>464820</xdr:colOff>
      <xdr:row>10</xdr:row>
      <xdr:rowOff>68580</xdr:rowOff>
    </xdr:to>
    <xdr:sp macro="" textlink="'Analysis 02'!AE24">
      <xdr:nvSpPr>
        <xdr:cNvPr id="41" name="TextBox 40">
          <a:extLst>
            <a:ext uri="{FF2B5EF4-FFF2-40B4-BE49-F238E27FC236}">
              <a16:creationId xmlns:a16="http://schemas.microsoft.com/office/drawing/2014/main" id="{00000000-0008-0000-0400-000029000000}"/>
            </a:ext>
          </a:extLst>
        </xdr:cNvPr>
        <xdr:cNvSpPr txBox="1"/>
      </xdr:nvSpPr>
      <xdr:spPr>
        <a:xfrm>
          <a:off x="60960" y="960120"/>
          <a:ext cx="223266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90F83B-946B-40C4-90E0-2126B06E6BF5}" type="TxLink">
            <a:rPr lang="en-US" sz="1200" b="1" i="1">
              <a:solidFill>
                <a:schemeClr val="bg1">
                  <a:lumMod val="50000"/>
                </a:schemeClr>
              </a:solidFill>
              <a:latin typeface="+mn-lt"/>
              <a:ea typeface="+mn-ea"/>
              <a:cs typeface="+mn-cs"/>
            </a:rPr>
            <a:pPr marL="0" indent="0" algn="ctr"/>
            <a:t>The line in the chart indicates $1,361,702 Average Revenue</a:t>
          </a:fld>
          <a:endParaRPr lang="en-US" sz="1200" b="1" i="1">
            <a:solidFill>
              <a:schemeClr val="bg1">
                <a:lumMod val="50000"/>
              </a:schemeClr>
            </a:solidFill>
            <a:latin typeface="+mn-lt"/>
            <a:ea typeface="+mn-ea"/>
            <a:cs typeface="+mn-cs"/>
          </a:endParaRPr>
        </a:p>
      </xdr:txBody>
    </xdr:sp>
    <xdr:clientData/>
  </xdr:twoCellAnchor>
  <xdr:twoCellAnchor>
    <xdr:from>
      <xdr:col>0</xdr:col>
      <xdr:colOff>396240</xdr:colOff>
      <xdr:row>21</xdr:row>
      <xdr:rowOff>30480</xdr:rowOff>
    </xdr:from>
    <xdr:to>
      <xdr:col>0</xdr:col>
      <xdr:colOff>487680</xdr:colOff>
      <xdr:row>21</xdr:row>
      <xdr:rowOff>121920</xdr:rowOff>
    </xdr:to>
    <xdr:sp macro="" textlink="">
      <xdr:nvSpPr>
        <xdr:cNvPr id="43" name="Oval 42">
          <a:extLst>
            <a:ext uri="{FF2B5EF4-FFF2-40B4-BE49-F238E27FC236}">
              <a16:creationId xmlns:a16="http://schemas.microsoft.com/office/drawing/2014/main" id="{00000000-0008-0000-0400-00002B000000}"/>
            </a:ext>
          </a:extLst>
        </xdr:cNvPr>
        <xdr:cNvSpPr/>
      </xdr:nvSpPr>
      <xdr:spPr>
        <a:xfrm>
          <a:off x="396240" y="3520440"/>
          <a:ext cx="91440" cy="9144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396240</xdr:colOff>
      <xdr:row>22</xdr:row>
      <xdr:rowOff>68580</xdr:rowOff>
    </xdr:from>
    <xdr:to>
      <xdr:col>0</xdr:col>
      <xdr:colOff>487680</xdr:colOff>
      <xdr:row>22</xdr:row>
      <xdr:rowOff>160020</xdr:rowOff>
    </xdr:to>
    <xdr:sp macro="" textlink="">
      <xdr:nvSpPr>
        <xdr:cNvPr id="46" name="Oval 45">
          <a:extLst>
            <a:ext uri="{FF2B5EF4-FFF2-40B4-BE49-F238E27FC236}">
              <a16:creationId xmlns:a16="http://schemas.microsoft.com/office/drawing/2014/main" id="{00000000-0008-0000-0400-00002E000000}"/>
            </a:ext>
          </a:extLst>
        </xdr:cNvPr>
        <xdr:cNvSpPr/>
      </xdr:nvSpPr>
      <xdr:spPr>
        <a:xfrm>
          <a:off x="396240" y="3741420"/>
          <a:ext cx="91440" cy="914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495300</xdr:colOff>
      <xdr:row>20</xdr:row>
      <xdr:rowOff>129540</xdr:rowOff>
    </xdr:from>
    <xdr:to>
      <xdr:col>2</xdr:col>
      <xdr:colOff>320040</xdr:colOff>
      <xdr:row>22</xdr:row>
      <xdr:rowOff>38100</xdr:rowOff>
    </xdr:to>
    <xdr:sp macro="" textlink="">
      <xdr:nvSpPr>
        <xdr:cNvPr id="50" name="TextBox 49">
          <a:extLst>
            <a:ext uri="{FF2B5EF4-FFF2-40B4-BE49-F238E27FC236}">
              <a16:creationId xmlns:a16="http://schemas.microsoft.com/office/drawing/2014/main" id="{00000000-0008-0000-0400-000032000000}"/>
            </a:ext>
          </a:extLst>
        </xdr:cNvPr>
        <xdr:cNvSpPr txBox="1"/>
      </xdr:nvSpPr>
      <xdr:spPr>
        <a:xfrm>
          <a:off x="495300" y="3436620"/>
          <a:ext cx="10439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1">
              <a:solidFill>
                <a:schemeClr val="bg1">
                  <a:lumMod val="50000"/>
                </a:schemeClr>
              </a:solidFill>
              <a:latin typeface="+mn-lt"/>
              <a:ea typeface="+mn-ea"/>
              <a:cs typeface="+mn-cs"/>
            </a:rPr>
            <a:t>Above Average</a:t>
          </a:r>
        </a:p>
      </xdr:txBody>
    </xdr:sp>
    <xdr:clientData/>
  </xdr:twoCellAnchor>
  <xdr:twoCellAnchor>
    <xdr:from>
      <xdr:col>0</xdr:col>
      <xdr:colOff>472440</xdr:colOff>
      <xdr:row>22</xdr:row>
      <xdr:rowOff>0</xdr:rowOff>
    </xdr:from>
    <xdr:to>
      <xdr:col>2</xdr:col>
      <xdr:colOff>320040</xdr:colOff>
      <xdr:row>23</xdr:row>
      <xdr:rowOff>76200</xdr:rowOff>
    </xdr:to>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472440" y="3672840"/>
          <a:ext cx="10668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solidFill>
                <a:schemeClr val="bg1">
                  <a:lumMod val="50000"/>
                </a:schemeClr>
              </a:solidFill>
            </a:rPr>
            <a:t>Below Average</a:t>
          </a:r>
        </a:p>
      </xdr:txBody>
    </xdr:sp>
    <xdr:clientData/>
  </xdr:twoCellAnchor>
  <xdr:twoCellAnchor>
    <xdr:from>
      <xdr:col>3</xdr:col>
      <xdr:colOff>396240</xdr:colOff>
      <xdr:row>22</xdr:row>
      <xdr:rowOff>30480</xdr:rowOff>
    </xdr:from>
    <xdr:to>
      <xdr:col>4</xdr:col>
      <xdr:colOff>388620</xdr:colOff>
      <xdr:row>22</xdr:row>
      <xdr:rowOff>30480</xdr:rowOff>
    </xdr:to>
    <xdr:cxnSp macro="">
      <xdr:nvCxnSpPr>
        <xdr:cNvPr id="63" name="Straight Connector 62">
          <a:extLst>
            <a:ext uri="{FF2B5EF4-FFF2-40B4-BE49-F238E27FC236}">
              <a16:creationId xmlns:a16="http://schemas.microsoft.com/office/drawing/2014/main" id="{00000000-0008-0000-0400-00003F000000}"/>
            </a:ext>
          </a:extLst>
        </xdr:cNvPr>
        <xdr:cNvCxnSpPr/>
      </xdr:nvCxnSpPr>
      <xdr:spPr>
        <a:xfrm>
          <a:off x="2225040" y="3703320"/>
          <a:ext cx="601980" cy="0"/>
        </a:xfrm>
        <a:prstGeom prst="line">
          <a:avLst/>
        </a:prstGeom>
        <a:ln w="25400">
          <a:solidFill>
            <a:schemeClr val="bg1">
              <a:lumMod val="65000"/>
            </a:schemeClr>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213360</xdr:colOff>
      <xdr:row>20</xdr:row>
      <xdr:rowOff>121920</xdr:rowOff>
    </xdr:from>
    <xdr:to>
      <xdr:col>4</xdr:col>
      <xdr:colOff>563880</xdr:colOff>
      <xdr:row>22</xdr:row>
      <xdr:rowOff>15240</xdr:rowOff>
    </xdr:to>
    <xdr:sp macro="" textlink="">
      <xdr:nvSpPr>
        <xdr:cNvPr id="65" name="TextBox 64">
          <a:extLst>
            <a:ext uri="{FF2B5EF4-FFF2-40B4-BE49-F238E27FC236}">
              <a16:creationId xmlns:a16="http://schemas.microsoft.com/office/drawing/2014/main" id="{00000000-0008-0000-0400-000041000000}"/>
            </a:ext>
          </a:extLst>
        </xdr:cNvPr>
        <xdr:cNvSpPr txBox="1"/>
      </xdr:nvSpPr>
      <xdr:spPr>
        <a:xfrm>
          <a:off x="2042160" y="3429000"/>
          <a:ext cx="9601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50000"/>
                </a:schemeClr>
              </a:solidFill>
            </a:rPr>
            <a:t>Average Line</a:t>
          </a:r>
        </a:p>
      </xdr:txBody>
    </xdr:sp>
    <xdr:clientData/>
  </xdr:twoCellAnchor>
  <xdr:twoCellAnchor>
    <xdr:from>
      <xdr:col>0</xdr:col>
      <xdr:colOff>160020</xdr:colOff>
      <xdr:row>24</xdr:row>
      <xdr:rowOff>106680</xdr:rowOff>
    </xdr:from>
    <xdr:to>
      <xdr:col>9</xdr:col>
      <xdr:colOff>220980</xdr:colOff>
      <xdr:row>38</xdr:row>
      <xdr:rowOff>76200</xdr:rowOff>
    </xdr:to>
    <xdr:sp macro="" textlink="">
      <xdr:nvSpPr>
        <xdr:cNvPr id="66" name="Rectangle: Diagonal Corners Rounded 65">
          <a:extLst>
            <a:ext uri="{FF2B5EF4-FFF2-40B4-BE49-F238E27FC236}">
              <a16:creationId xmlns:a16="http://schemas.microsoft.com/office/drawing/2014/main" id="{00000000-0008-0000-0400-000042000000}"/>
            </a:ext>
          </a:extLst>
        </xdr:cNvPr>
        <xdr:cNvSpPr/>
      </xdr:nvSpPr>
      <xdr:spPr>
        <a:xfrm>
          <a:off x="160020" y="4145280"/>
          <a:ext cx="5547360" cy="2529840"/>
        </a:xfrm>
        <a:prstGeom prst="round2DiagRect">
          <a:avLst>
            <a:gd name="adj1" fmla="val 601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29</xdr:row>
      <xdr:rowOff>45720</xdr:rowOff>
    </xdr:from>
    <xdr:to>
      <xdr:col>9</xdr:col>
      <xdr:colOff>236220</xdr:colOff>
      <xdr:row>38</xdr:row>
      <xdr:rowOff>83820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205740</xdr:colOff>
      <xdr:row>25</xdr:row>
      <xdr:rowOff>15240</xdr:rowOff>
    </xdr:from>
    <xdr:to>
      <xdr:col>4</xdr:col>
      <xdr:colOff>76200</xdr:colOff>
      <xdr:row>27</xdr:row>
      <xdr:rowOff>15240</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205740" y="4236720"/>
          <a:ext cx="23088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50000"/>
                </a:schemeClr>
              </a:solidFill>
            </a:rPr>
            <a:t>Revenue by Day Vs  Growth </a:t>
          </a:r>
        </a:p>
      </xdr:txBody>
    </xdr:sp>
    <xdr:clientData/>
  </xdr:twoCellAnchor>
  <xdr:twoCellAnchor>
    <xdr:from>
      <xdr:col>0</xdr:col>
      <xdr:colOff>144780</xdr:colOff>
      <xdr:row>26</xdr:row>
      <xdr:rowOff>30480</xdr:rowOff>
    </xdr:from>
    <xdr:to>
      <xdr:col>4</xdr:col>
      <xdr:colOff>449580</xdr:colOff>
      <xdr:row>29</xdr:row>
      <xdr:rowOff>121920</xdr:rowOff>
    </xdr:to>
    <xdr:sp macro="" textlink="'Analysis 02'!AM29">
      <xdr:nvSpPr>
        <xdr:cNvPr id="11" name="TextBox 10">
          <a:extLst>
            <a:ext uri="{FF2B5EF4-FFF2-40B4-BE49-F238E27FC236}">
              <a16:creationId xmlns:a16="http://schemas.microsoft.com/office/drawing/2014/main" id="{00000000-0008-0000-0400-00000B000000}"/>
            </a:ext>
          </a:extLst>
        </xdr:cNvPr>
        <xdr:cNvSpPr txBox="1"/>
      </xdr:nvSpPr>
      <xdr:spPr>
        <a:xfrm>
          <a:off x="144780" y="4434840"/>
          <a:ext cx="274320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426A4B-5676-4890-A8E6-849490860FA8}" type="TxLink">
            <a:rPr lang="en-US" sz="1200" b="1" i="1">
              <a:solidFill>
                <a:schemeClr val="bg1">
                  <a:lumMod val="50000"/>
                </a:schemeClr>
              </a:solidFill>
              <a:latin typeface="+mn-lt"/>
              <a:ea typeface="+mn-ea"/>
              <a:cs typeface="+mn-cs"/>
            </a:rPr>
            <a:pPr marL="0" indent="0" algn="ctr"/>
            <a:t>The line in chart indicates $778,116 Average Revenue</a:t>
          </a:fld>
          <a:endParaRPr lang="en-US" sz="1200" b="1" i="1">
            <a:solidFill>
              <a:schemeClr val="bg1">
                <a:lumMod val="50000"/>
              </a:schemeClr>
            </a:solidFill>
            <a:latin typeface="+mn-lt"/>
            <a:ea typeface="+mn-ea"/>
            <a:cs typeface="+mn-cs"/>
          </a:endParaRPr>
        </a:p>
      </xdr:txBody>
    </xdr:sp>
    <xdr:clientData/>
  </xdr:twoCellAnchor>
  <xdr:twoCellAnchor>
    <xdr:from>
      <xdr:col>5</xdr:col>
      <xdr:colOff>548640</xdr:colOff>
      <xdr:row>25</xdr:row>
      <xdr:rowOff>7620</xdr:rowOff>
    </xdr:from>
    <xdr:to>
      <xdr:col>6</xdr:col>
      <xdr:colOff>30480</xdr:colOff>
      <xdr:row>25</xdr:row>
      <xdr:rowOff>99060</xdr:rowOff>
    </xdr:to>
    <xdr:sp macro="" textlink="">
      <xdr:nvSpPr>
        <xdr:cNvPr id="13" name="Oval 12">
          <a:extLst>
            <a:ext uri="{FF2B5EF4-FFF2-40B4-BE49-F238E27FC236}">
              <a16:creationId xmlns:a16="http://schemas.microsoft.com/office/drawing/2014/main" id="{00000000-0008-0000-0400-00000D000000}"/>
            </a:ext>
          </a:extLst>
        </xdr:cNvPr>
        <xdr:cNvSpPr/>
      </xdr:nvSpPr>
      <xdr:spPr>
        <a:xfrm>
          <a:off x="3596640" y="4229100"/>
          <a:ext cx="91440" cy="9144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548640</xdr:colOff>
      <xdr:row>26</xdr:row>
      <xdr:rowOff>45720</xdr:rowOff>
    </xdr:from>
    <xdr:to>
      <xdr:col>6</xdr:col>
      <xdr:colOff>30480</xdr:colOff>
      <xdr:row>26</xdr:row>
      <xdr:rowOff>137160</xdr:rowOff>
    </xdr:to>
    <xdr:sp macro="" textlink="">
      <xdr:nvSpPr>
        <xdr:cNvPr id="26" name="Oval 25">
          <a:extLst>
            <a:ext uri="{FF2B5EF4-FFF2-40B4-BE49-F238E27FC236}">
              <a16:creationId xmlns:a16="http://schemas.microsoft.com/office/drawing/2014/main" id="{00000000-0008-0000-0400-00001A000000}"/>
            </a:ext>
          </a:extLst>
        </xdr:cNvPr>
        <xdr:cNvSpPr/>
      </xdr:nvSpPr>
      <xdr:spPr>
        <a:xfrm>
          <a:off x="3596640" y="4450080"/>
          <a:ext cx="91440" cy="914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24</xdr:row>
      <xdr:rowOff>106680</xdr:rowOff>
    </xdr:from>
    <xdr:to>
      <xdr:col>7</xdr:col>
      <xdr:colOff>472440</xdr:colOff>
      <xdr:row>26</xdr:row>
      <xdr:rowOff>15240</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3695700" y="4145280"/>
          <a:ext cx="10439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1">
              <a:solidFill>
                <a:schemeClr val="bg1">
                  <a:lumMod val="50000"/>
                </a:schemeClr>
              </a:solidFill>
              <a:latin typeface="+mn-lt"/>
              <a:ea typeface="+mn-ea"/>
              <a:cs typeface="+mn-cs"/>
            </a:rPr>
            <a:t>Above Average</a:t>
          </a:r>
        </a:p>
      </xdr:txBody>
    </xdr:sp>
    <xdr:clientData/>
  </xdr:twoCellAnchor>
  <xdr:twoCellAnchor>
    <xdr:from>
      <xdr:col>6</xdr:col>
      <xdr:colOff>15240</xdr:colOff>
      <xdr:row>25</xdr:row>
      <xdr:rowOff>160020</xdr:rowOff>
    </xdr:from>
    <xdr:to>
      <xdr:col>7</xdr:col>
      <xdr:colOff>472440</xdr:colOff>
      <xdr:row>27</xdr:row>
      <xdr:rowOff>53340</xdr:rowOff>
    </xdr:to>
    <xdr:sp macro="" textlink="">
      <xdr:nvSpPr>
        <xdr:cNvPr id="42" name="TextBox 41">
          <a:extLst>
            <a:ext uri="{FF2B5EF4-FFF2-40B4-BE49-F238E27FC236}">
              <a16:creationId xmlns:a16="http://schemas.microsoft.com/office/drawing/2014/main" id="{00000000-0008-0000-0400-00002A000000}"/>
            </a:ext>
          </a:extLst>
        </xdr:cNvPr>
        <xdr:cNvSpPr txBox="1"/>
      </xdr:nvSpPr>
      <xdr:spPr>
        <a:xfrm>
          <a:off x="3672840" y="4381500"/>
          <a:ext cx="10668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solidFill>
                <a:schemeClr val="bg1">
                  <a:lumMod val="50000"/>
                </a:schemeClr>
              </a:solidFill>
            </a:rPr>
            <a:t>Below Average</a:t>
          </a:r>
        </a:p>
      </xdr:txBody>
    </xdr:sp>
    <xdr:clientData/>
  </xdr:twoCellAnchor>
  <xdr:twoCellAnchor>
    <xdr:from>
      <xdr:col>8</xdr:col>
      <xdr:colOff>83820</xdr:colOff>
      <xdr:row>26</xdr:row>
      <xdr:rowOff>53340</xdr:rowOff>
    </xdr:from>
    <xdr:to>
      <xdr:col>9</xdr:col>
      <xdr:colOff>76200</xdr:colOff>
      <xdr:row>26</xdr:row>
      <xdr:rowOff>53340</xdr:rowOff>
    </xdr:to>
    <xdr:cxnSp macro="">
      <xdr:nvCxnSpPr>
        <xdr:cNvPr id="53" name="Straight Connector 52">
          <a:extLst>
            <a:ext uri="{FF2B5EF4-FFF2-40B4-BE49-F238E27FC236}">
              <a16:creationId xmlns:a16="http://schemas.microsoft.com/office/drawing/2014/main" id="{00000000-0008-0000-0400-000035000000}"/>
            </a:ext>
          </a:extLst>
        </xdr:cNvPr>
        <xdr:cNvCxnSpPr/>
      </xdr:nvCxnSpPr>
      <xdr:spPr>
        <a:xfrm>
          <a:off x="4960620" y="4457700"/>
          <a:ext cx="601980" cy="0"/>
        </a:xfrm>
        <a:prstGeom prst="line">
          <a:avLst/>
        </a:prstGeom>
        <a:ln w="25400">
          <a:solidFill>
            <a:schemeClr val="bg1">
              <a:lumMod val="65000"/>
            </a:schemeClr>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510540</xdr:colOff>
      <xdr:row>24</xdr:row>
      <xdr:rowOff>144780</xdr:rowOff>
    </xdr:from>
    <xdr:to>
      <xdr:col>9</xdr:col>
      <xdr:colOff>251460</xdr:colOff>
      <xdr:row>26</xdr:row>
      <xdr:rowOff>38100</xdr:rowOff>
    </xdr:to>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4777740" y="4183380"/>
          <a:ext cx="9601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50000"/>
                </a:schemeClr>
              </a:solidFill>
            </a:rPr>
            <a:t>Average Line</a:t>
          </a:r>
        </a:p>
      </xdr:txBody>
    </xdr:sp>
    <xdr:clientData/>
  </xdr:twoCellAnchor>
  <xdr:twoCellAnchor>
    <xdr:from>
      <xdr:col>1</xdr:col>
      <xdr:colOff>152400</xdr:colOff>
      <xdr:row>0</xdr:row>
      <xdr:rowOff>129540</xdr:rowOff>
    </xdr:from>
    <xdr:to>
      <xdr:col>7</xdr:col>
      <xdr:colOff>83820</xdr:colOff>
      <xdr:row>4</xdr:row>
      <xdr:rowOff>160020</xdr:rowOff>
    </xdr:to>
    <xdr:sp macro="" textlink="">
      <xdr:nvSpPr>
        <xdr:cNvPr id="12" name="TextBox 11">
          <a:extLst>
            <a:ext uri="{FF2B5EF4-FFF2-40B4-BE49-F238E27FC236}">
              <a16:creationId xmlns:a16="http://schemas.microsoft.com/office/drawing/2014/main" id="{203588D1-E9DF-4B04-8888-DB65FF7E385B}"/>
            </a:ext>
          </a:extLst>
        </xdr:cNvPr>
        <xdr:cNvSpPr txBox="1"/>
      </xdr:nvSpPr>
      <xdr:spPr>
        <a:xfrm>
          <a:off x="762000" y="129540"/>
          <a:ext cx="35890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rgbClr val="005392"/>
              </a:solidFill>
            </a:rPr>
            <a:t>Kix Business Dashboard</a:t>
          </a:r>
        </a:p>
      </xdr:txBody>
    </xdr:sp>
    <xdr:clientData/>
  </xdr:twoCellAnchor>
  <xdr:twoCellAnchor>
    <xdr:from>
      <xdr:col>7</xdr:col>
      <xdr:colOff>289560</xdr:colOff>
      <xdr:row>3</xdr:row>
      <xdr:rowOff>45720</xdr:rowOff>
    </xdr:from>
    <xdr:to>
      <xdr:col>9</xdr:col>
      <xdr:colOff>38100</xdr:colOff>
      <xdr:row>4</xdr:row>
      <xdr:rowOff>121920</xdr:rowOff>
    </xdr:to>
    <xdr:sp macro="" textlink="">
      <xdr:nvSpPr>
        <xdr:cNvPr id="55" name="Rectangle: Top Corners Rounded 54">
          <a:extLst>
            <a:ext uri="{FF2B5EF4-FFF2-40B4-BE49-F238E27FC236}">
              <a16:creationId xmlns:a16="http://schemas.microsoft.com/office/drawing/2014/main" id="{307F7CC6-2448-4226-B2BE-A6C43B7BB464}"/>
            </a:ext>
          </a:extLst>
        </xdr:cNvPr>
        <xdr:cNvSpPr/>
      </xdr:nvSpPr>
      <xdr:spPr>
        <a:xfrm>
          <a:off x="4556760" y="243840"/>
          <a:ext cx="967740" cy="259080"/>
        </a:xfrm>
        <a:prstGeom prst="round2Same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Time Fram</a:t>
          </a:r>
        </a:p>
      </xdr:txBody>
    </xdr:sp>
    <xdr:clientData/>
  </xdr:twoCellAnchor>
  <xdr:twoCellAnchor>
    <xdr:from>
      <xdr:col>9</xdr:col>
      <xdr:colOff>190500</xdr:colOff>
      <xdr:row>3</xdr:row>
      <xdr:rowOff>38100</xdr:rowOff>
    </xdr:from>
    <xdr:to>
      <xdr:col>10</xdr:col>
      <xdr:colOff>548640</xdr:colOff>
      <xdr:row>4</xdr:row>
      <xdr:rowOff>114300</xdr:rowOff>
    </xdr:to>
    <xdr:sp macro="" textlink="">
      <xdr:nvSpPr>
        <xdr:cNvPr id="56" name="Rectangle: Top Corners Rounded 55">
          <a:hlinkClick xmlns:r="http://schemas.openxmlformats.org/officeDocument/2006/relationships" r:id="rId8"/>
          <a:extLst>
            <a:ext uri="{FF2B5EF4-FFF2-40B4-BE49-F238E27FC236}">
              <a16:creationId xmlns:a16="http://schemas.microsoft.com/office/drawing/2014/main" id="{422E9AE4-3587-47B9-97D0-6AF7A377A308}"/>
            </a:ext>
          </a:extLst>
        </xdr:cNvPr>
        <xdr:cNvSpPr/>
      </xdr:nvSpPr>
      <xdr:spPr>
        <a:xfrm>
          <a:off x="5676900" y="23622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Store</a:t>
          </a:r>
        </a:p>
      </xdr:txBody>
    </xdr:sp>
    <xdr:clientData/>
  </xdr:twoCellAnchor>
  <xdr:twoCellAnchor>
    <xdr:from>
      <xdr:col>11</xdr:col>
      <xdr:colOff>60960</xdr:colOff>
      <xdr:row>3</xdr:row>
      <xdr:rowOff>38100</xdr:rowOff>
    </xdr:from>
    <xdr:to>
      <xdr:col>12</xdr:col>
      <xdr:colOff>419100</xdr:colOff>
      <xdr:row>4</xdr:row>
      <xdr:rowOff>114300</xdr:rowOff>
    </xdr:to>
    <xdr:sp macro="" textlink="">
      <xdr:nvSpPr>
        <xdr:cNvPr id="57" name="Rectangle: Top Corners Rounded 56">
          <a:hlinkClick xmlns:r="http://schemas.openxmlformats.org/officeDocument/2006/relationships" r:id="rId9"/>
          <a:extLst>
            <a:ext uri="{FF2B5EF4-FFF2-40B4-BE49-F238E27FC236}">
              <a16:creationId xmlns:a16="http://schemas.microsoft.com/office/drawing/2014/main" id="{D081B10B-D0CC-46EA-8743-EEA8EC0DF8FF}"/>
            </a:ext>
          </a:extLst>
        </xdr:cNvPr>
        <xdr:cNvSpPr/>
      </xdr:nvSpPr>
      <xdr:spPr>
        <a:xfrm>
          <a:off x="6766560" y="23622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Profit View</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18</xdr:col>
      <xdr:colOff>320040</xdr:colOff>
      <xdr:row>0</xdr:row>
      <xdr:rowOff>22860</xdr:rowOff>
    </xdr:from>
    <xdr:to>
      <xdr:col>25</xdr:col>
      <xdr:colOff>569976</xdr:colOff>
      <xdr:row>45</xdr:row>
      <xdr:rowOff>30480</xdr:rowOff>
    </xdr:to>
    <xdr:sp macro="" textlink="">
      <xdr:nvSpPr>
        <xdr:cNvPr id="29" name="Moon 28">
          <a:extLst>
            <a:ext uri="{FF2B5EF4-FFF2-40B4-BE49-F238E27FC236}">
              <a16:creationId xmlns:a16="http://schemas.microsoft.com/office/drawing/2014/main" id="{00000000-0008-0000-0500-00001D000000}"/>
            </a:ext>
          </a:extLst>
        </xdr:cNvPr>
        <xdr:cNvSpPr/>
      </xdr:nvSpPr>
      <xdr:spPr>
        <a:xfrm flipH="1">
          <a:off x="11292840" y="22860"/>
          <a:ext cx="4517136" cy="7886700"/>
        </a:xfrm>
        <a:prstGeom prst="moon">
          <a:avLst>
            <a:gd name="adj" fmla="val 49157"/>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342900</xdr:colOff>
      <xdr:row>6</xdr:row>
      <xdr:rowOff>41910</xdr:rowOff>
    </xdr:from>
    <xdr:to>
      <xdr:col>20</xdr:col>
      <xdr:colOff>68580</xdr:colOff>
      <xdr:row>40</xdr:row>
      <xdr:rowOff>45720</xdr:rowOff>
    </xdr:to>
    <xdr:sp macro="" textlink="">
      <xdr:nvSpPr>
        <xdr:cNvPr id="8" name="Rectangle: Diagonal Corners Rounded 7">
          <a:extLst>
            <a:ext uri="{FF2B5EF4-FFF2-40B4-BE49-F238E27FC236}">
              <a16:creationId xmlns:a16="http://schemas.microsoft.com/office/drawing/2014/main" id="{00000000-0008-0000-0500-000008000000}"/>
            </a:ext>
          </a:extLst>
        </xdr:cNvPr>
        <xdr:cNvSpPr/>
      </xdr:nvSpPr>
      <xdr:spPr>
        <a:xfrm>
          <a:off x="342900" y="788670"/>
          <a:ext cx="11917680" cy="6221730"/>
        </a:xfrm>
        <a:prstGeom prst="round2DiagRect">
          <a:avLst>
            <a:gd name="adj1" fmla="val 601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6</xdr:col>
      <xdr:colOff>121920</xdr:colOff>
      <xdr:row>26</xdr:row>
      <xdr:rowOff>87630</xdr:rowOff>
    </xdr:to>
    <xdr:sp macro="" textlink="">
      <xdr:nvSpPr>
        <xdr:cNvPr id="10" name="Oval 9">
          <a:extLst>
            <a:ext uri="{FF2B5EF4-FFF2-40B4-BE49-F238E27FC236}">
              <a16:creationId xmlns:a16="http://schemas.microsoft.com/office/drawing/2014/main" id="{00000000-0008-0000-0500-00000A000000}"/>
            </a:ext>
          </a:extLst>
        </xdr:cNvPr>
        <xdr:cNvSpPr/>
      </xdr:nvSpPr>
      <xdr:spPr>
        <a:xfrm>
          <a:off x="0" y="0"/>
          <a:ext cx="3779520" cy="449199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350520</xdr:colOff>
      <xdr:row>0</xdr:row>
      <xdr:rowOff>0</xdr:rowOff>
    </xdr:from>
    <xdr:to>
      <xdr:col>25</xdr:col>
      <xdr:colOff>600456</xdr:colOff>
      <xdr:row>45</xdr:row>
      <xdr:rowOff>7620</xdr:rowOff>
    </xdr:to>
    <xdr:sp macro="" textlink="">
      <xdr:nvSpPr>
        <xdr:cNvPr id="3" name="Moon 2">
          <a:extLst>
            <a:ext uri="{FF2B5EF4-FFF2-40B4-BE49-F238E27FC236}">
              <a16:creationId xmlns:a16="http://schemas.microsoft.com/office/drawing/2014/main" id="{00000000-0008-0000-0500-000003000000}"/>
            </a:ext>
          </a:extLst>
        </xdr:cNvPr>
        <xdr:cNvSpPr/>
      </xdr:nvSpPr>
      <xdr:spPr>
        <a:xfrm flipH="1">
          <a:off x="11323320" y="0"/>
          <a:ext cx="4517136" cy="7886700"/>
        </a:xfrm>
        <a:prstGeom prst="moon">
          <a:avLst>
            <a:gd name="adj" fmla="val 49157"/>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472440</xdr:colOff>
      <xdr:row>0</xdr:row>
      <xdr:rowOff>0</xdr:rowOff>
    </xdr:from>
    <xdr:to>
      <xdr:col>26</xdr:col>
      <xdr:colOff>137160</xdr:colOff>
      <xdr:row>8</xdr:row>
      <xdr:rowOff>114300</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2664440" y="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510540</xdr:colOff>
      <xdr:row>36</xdr:row>
      <xdr:rowOff>114300</xdr:rowOff>
    </xdr:from>
    <xdr:to>
      <xdr:col>27</xdr:col>
      <xdr:colOff>175260</xdr:colOff>
      <xdr:row>43</xdr:row>
      <xdr:rowOff>60960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3312140" y="634746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76200</xdr:colOff>
      <xdr:row>0</xdr:row>
      <xdr:rowOff>83820</xdr:rowOff>
    </xdr:from>
    <xdr:to>
      <xdr:col>18</xdr:col>
      <xdr:colOff>411480</xdr:colOff>
      <xdr:row>5</xdr:row>
      <xdr:rowOff>32004</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76200" y="83820"/>
          <a:ext cx="11308080"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jd</a:t>
          </a:r>
        </a:p>
      </xdr:txBody>
    </xdr:sp>
    <xdr:clientData/>
  </xdr:twoCellAnchor>
  <xdr:twoCellAnchor>
    <xdr:from>
      <xdr:col>1</xdr:col>
      <xdr:colOff>411480</xdr:colOff>
      <xdr:row>7</xdr:row>
      <xdr:rowOff>0</xdr:rowOff>
    </xdr:from>
    <xdr:to>
      <xdr:col>19</xdr:col>
      <xdr:colOff>480060</xdr:colOff>
      <xdr:row>38</xdr:row>
      <xdr:rowOff>175260</xdr:rowOff>
    </xdr:to>
    <xdr:sp macro="" textlink="">
      <xdr:nvSpPr>
        <xdr:cNvPr id="9" name="Rectangle: Diagonal Corners Rounded 8">
          <a:extLst>
            <a:ext uri="{FF2B5EF4-FFF2-40B4-BE49-F238E27FC236}">
              <a16:creationId xmlns:a16="http://schemas.microsoft.com/office/drawing/2014/main" id="{00000000-0008-0000-0500-000009000000}"/>
            </a:ext>
          </a:extLst>
        </xdr:cNvPr>
        <xdr:cNvSpPr/>
      </xdr:nvSpPr>
      <xdr:spPr>
        <a:xfrm>
          <a:off x="1021080" y="929640"/>
          <a:ext cx="11041380" cy="5844540"/>
        </a:xfrm>
        <a:prstGeom prst="round2DiagRect">
          <a:avLst>
            <a:gd name="adj1" fmla="val 6012"/>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601980</xdr:colOff>
      <xdr:row>7</xdr:row>
      <xdr:rowOff>114300</xdr:rowOff>
    </xdr:from>
    <xdr:to>
      <xdr:col>19</xdr:col>
      <xdr:colOff>335280</xdr:colOff>
      <xdr:row>38</xdr:row>
      <xdr:rowOff>30480</xdr:rowOff>
    </xdr:to>
    <xdr:sp macro="" textlink="">
      <xdr:nvSpPr>
        <xdr:cNvPr id="11" name="Rectangle: Diagonal Corners Rounded 10">
          <a:extLst>
            <a:ext uri="{FF2B5EF4-FFF2-40B4-BE49-F238E27FC236}">
              <a16:creationId xmlns:a16="http://schemas.microsoft.com/office/drawing/2014/main" id="{00000000-0008-0000-0500-00000B000000}"/>
            </a:ext>
          </a:extLst>
        </xdr:cNvPr>
        <xdr:cNvSpPr/>
      </xdr:nvSpPr>
      <xdr:spPr>
        <a:xfrm>
          <a:off x="4259580" y="1043940"/>
          <a:ext cx="7658100" cy="5585460"/>
        </a:xfrm>
        <a:prstGeom prst="round2DiagRect">
          <a:avLst>
            <a:gd name="adj1" fmla="val 6012"/>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510540</xdr:colOff>
      <xdr:row>11</xdr:row>
      <xdr:rowOff>99060</xdr:rowOff>
    </xdr:from>
    <xdr:to>
      <xdr:col>6</xdr:col>
      <xdr:colOff>182880</xdr:colOff>
      <xdr:row>22</xdr:row>
      <xdr:rowOff>121920</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120140" y="1760220"/>
              <a:ext cx="2720340" cy="20345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38100</xdr:colOff>
      <xdr:row>11</xdr:row>
      <xdr:rowOff>144780</xdr:rowOff>
    </xdr:from>
    <xdr:to>
      <xdr:col>19</xdr:col>
      <xdr:colOff>213360</xdr:colOff>
      <xdr:row>37</xdr:row>
      <xdr:rowOff>83820</xdr:rowOff>
    </xdr:to>
    <mc:AlternateContent xmlns:mc="http://schemas.openxmlformats.org/markup-compatibility/2006">
      <mc:Choice xmlns:we="http://schemas.microsoft.com/office/webextensions/webextension/2010/11" Requires="we">
        <xdr:graphicFrame macro="">
          <xdr:nvGraphicFramePr>
            <xdr:cNvPr id="7" name="Add-in 6">
              <a:extLst>
                <a:ext uri="{FF2B5EF4-FFF2-40B4-BE49-F238E27FC236}">
                  <a16:creationId xmlns:a16="http://schemas.microsoft.com/office/drawing/2014/main" id="{00000000-0008-0000-0500-000007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7" name="Add-in 6">
              <a:extLst>
                <a:ext uri="{FF2B5EF4-FFF2-40B4-BE49-F238E27FC236}">
                  <a16:creationId xmlns:a16="http://schemas.microsoft.com/office/drawing/2014/main" id="{00000000-0008-0000-0500-000007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6</xdr:col>
      <xdr:colOff>487680</xdr:colOff>
      <xdr:row>12</xdr:row>
      <xdr:rowOff>175260</xdr:rowOff>
    </xdr:from>
    <xdr:to>
      <xdr:col>8</xdr:col>
      <xdr:colOff>182880</xdr:colOff>
      <xdr:row>14</xdr:row>
      <xdr:rowOff>160020</xdr:rowOff>
    </xdr:to>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4145280" y="2019300"/>
          <a:ext cx="9144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tx1">
                  <a:lumMod val="50000"/>
                  <a:lumOff val="50000"/>
                </a:schemeClr>
              </a:solidFill>
            </a:rPr>
            <a:t>Store</a:t>
          </a:r>
        </a:p>
      </xdr:txBody>
    </xdr:sp>
    <xdr:clientData/>
  </xdr:twoCellAnchor>
  <xdr:twoCellAnchor>
    <xdr:from>
      <xdr:col>1</xdr:col>
      <xdr:colOff>411480</xdr:colOff>
      <xdr:row>26</xdr:row>
      <xdr:rowOff>68580</xdr:rowOff>
    </xdr:from>
    <xdr:to>
      <xdr:col>6</xdr:col>
      <xdr:colOff>228600</xdr:colOff>
      <xdr:row>29</xdr:row>
      <xdr:rowOff>167640</xdr:rowOff>
    </xdr:to>
    <xdr:sp macro="" textlink="">
      <xdr:nvSpPr>
        <xdr:cNvPr id="15" name="Rectangle: Diagonal Corners Rounded 14">
          <a:extLst>
            <a:ext uri="{FF2B5EF4-FFF2-40B4-BE49-F238E27FC236}">
              <a16:creationId xmlns:a16="http://schemas.microsoft.com/office/drawing/2014/main" id="{00000000-0008-0000-0500-00000F000000}"/>
            </a:ext>
          </a:extLst>
        </xdr:cNvPr>
        <xdr:cNvSpPr/>
      </xdr:nvSpPr>
      <xdr:spPr>
        <a:xfrm>
          <a:off x="1021080" y="4472940"/>
          <a:ext cx="2865120" cy="647700"/>
        </a:xfrm>
        <a:prstGeom prst="round2DiagRect">
          <a:avLst>
            <a:gd name="adj1" fmla="val 6012"/>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411480</xdr:colOff>
      <xdr:row>30</xdr:row>
      <xdr:rowOff>121920</xdr:rowOff>
    </xdr:from>
    <xdr:to>
      <xdr:col>6</xdr:col>
      <xdr:colOff>228600</xdr:colOff>
      <xdr:row>34</xdr:row>
      <xdr:rowOff>38100</xdr:rowOff>
    </xdr:to>
    <xdr:sp macro="" textlink="">
      <xdr:nvSpPr>
        <xdr:cNvPr id="16" name="Rectangle: Diagonal Corners Rounded 15">
          <a:extLst>
            <a:ext uri="{FF2B5EF4-FFF2-40B4-BE49-F238E27FC236}">
              <a16:creationId xmlns:a16="http://schemas.microsoft.com/office/drawing/2014/main" id="{00000000-0008-0000-0500-000010000000}"/>
            </a:ext>
          </a:extLst>
        </xdr:cNvPr>
        <xdr:cNvSpPr/>
      </xdr:nvSpPr>
      <xdr:spPr>
        <a:xfrm>
          <a:off x="1021080" y="5257800"/>
          <a:ext cx="2865120" cy="647700"/>
        </a:xfrm>
        <a:prstGeom prst="round2DiagRect">
          <a:avLst>
            <a:gd name="adj1" fmla="val 6012"/>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411480</xdr:colOff>
      <xdr:row>34</xdr:row>
      <xdr:rowOff>175260</xdr:rowOff>
    </xdr:from>
    <xdr:to>
      <xdr:col>6</xdr:col>
      <xdr:colOff>228600</xdr:colOff>
      <xdr:row>38</xdr:row>
      <xdr:rowOff>91440</xdr:rowOff>
    </xdr:to>
    <xdr:sp macro="" textlink="">
      <xdr:nvSpPr>
        <xdr:cNvPr id="17" name="Rectangle: Diagonal Corners Rounded 16">
          <a:extLst>
            <a:ext uri="{FF2B5EF4-FFF2-40B4-BE49-F238E27FC236}">
              <a16:creationId xmlns:a16="http://schemas.microsoft.com/office/drawing/2014/main" id="{00000000-0008-0000-0500-000011000000}"/>
            </a:ext>
          </a:extLst>
        </xdr:cNvPr>
        <xdr:cNvSpPr/>
      </xdr:nvSpPr>
      <xdr:spPr>
        <a:xfrm>
          <a:off x="1021080" y="6042660"/>
          <a:ext cx="2865120" cy="647700"/>
        </a:xfrm>
        <a:prstGeom prst="round2DiagRect">
          <a:avLst>
            <a:gd name="adj1" fmla="val 6012"/>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518160</xdr:colOff>
      <xdr:row>27</xdr:row>
      <xdr:rowOff>76200</xdr:rowOff>
    </xdr:from>
    <xdr:to>
      <xdr:col>2</xdr:col>
      <xdr:colOff>175260</xdr:colOff>
      <xdr:row>28</xdr:row>
      <xdr:rowOff>160020</xdr:rowOff>
    </xdr:to>
    <xdr:sp macro="" textlink="">
      <xdr:nvSpPr>
        <xdr:cNvPr id="18" name="Oval 17">
          <a:extLst>
            <a:ext uri="{FF2B5EF4-FFF2-40B4-BE49-F238E27FC236}">
              <a16:creationId xmlns:a16="http://schemas.microsoft.com/office/drawing/2014/main" id="{00000000-0008-0000-0500-000012000000}"/>
            </a:ext>
          </a:extLst>
        </xdr:cNvPr>
        <xdr:cNvSpPr/>
      </xdr:nvSpPr>
      <xdr:spPr>
        <a:xfrm>
          <a:off x="1127760" y="4663440"/>
          <a:ext cx="266700" cy="26670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525780</xdr:colOff>
      <xdr:row>36</xdr:row>
      <xdr:rowOff>0</xdr:rowOff>
    </xdr:from>
    <xdr:to>
      <xdr:col>2</xdr:col>
      <xdr:colOff>182880</xdr:colOff>
      <xdr:row>37</xdr:row>
      <xdr:rowOff>83820</xdr:rowOff>
    </xdr:to>
    <xdr:sp macro="" textlink="">
      <xdr:nvSpPr>
        <xdr:cNvPr id="19" name="Oval 18">
          <a:extLst>
            <a:ext uri="{FF2B5EF4-FFF2-40B4-BE49-F238E27FC236}">
              <a16:creationId xmlns:a16="http://schemas.microsoft.com/office/drawing/2014/main" id="{00000000-0008-0000-0500-000013000000}"/>
            </a:ext>
          </a:extLst>
        </xdr:cNvPr>
        <xdr:cNvSpPr/>
      </xdr:nvSpPr>
      <xdr:spPr>
        <a:xfrm>
          <a:off x="1135380" y="6233160"/>
          <a:ext cx="266700" cy="26670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518160</xdr:colOff>
      <xdr:row>31</xdr:row>
      <xdr:rowOff>129540</xdr:rowOff>
    </xdr:from>
    <xdr:to>
      <xdr:col>2</xdr:col>
      <xdr:colOff>175260</xdr:colOff>
      <xdr:row>33</xdr:row>
      <xdr:rowOff>30480</xdr:rowOff>
    </xdr:to>
    <xdr:sp macro="" textlink="">
      <xdr:nvSpPr>
        <xdr:cNvPr id="20" name="Oval 19">
          <a:extLst>
            <a:ext uri="{FF2B5EF4-FFF2-40B4-BE49-F238E27FC236}">
              <a16:creationId xmlns:a16="http://schemas.microsoft.com/office/drawing/2014/main" id="{00000000-0008-0000-0500-000014000000}"/>
            </a:ext>
          </a:extLst>
        </xdr:cNvPr>
        <xdr:cNvSpPr/>
      </xdr:nvSpPr>
      <xdr:spPr>
        <a:xfrm>
          <a:off x="1127760" y="5448300"/>
          <a:ext cx="266700" cy="26670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76200</xdr:colOff>
      <xdr:row>27</xdr:row>
      <xdr:rowOff>83820</xdr:rowOff>
    </xdr:from>
    <xdr:to>
      <xdr:col>4</xdr:col>
      <xdr:colOff>129540</xdr:colOff>
      <xdr:row>29</xdr:row>
      <xdr:rowOff>68580</xdr:rowOff>
    </xdr:to>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1295400" y="4671060"/>
          <a:ext cx="12725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tx1">
                  <a:lumMod val="50000"/>
                  <a:lumOff val="50000"/>
                </a:schemeClr>
              </a:solidFill>
            </a:rPr>
            <a:t>Total Revenue</a:t>
          </a:r>
        </a:p>
      </xdr:txBody>
    </xdr:sp>
    <xdr:clientData/>
  </xdr:twoCellAnchor>
  <xdr:twoCellAnchor>
    <xdr:from>
      <xdr:col>1</xdr:col>
      <xdr:colOff>563880</xdr:colOff>
      <xdr:row>35</xdr:row>
      <xdr:rowOff>167640</xdr:rowOff>
    </xdr:from>
    <xdr:to>
      <xdr:col>4</xdr:col>
      <xdr:colOff>7620</xdr:colOff>
      <xdr:row>37</xdr:row>
      <xdr:rowOff>152400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1173480" y="6217920"/>
          <a:ext cx="12725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tx1">
                  <a:lumMod val="50000"/>
                  <a:lumOff val="50000"/>
                </a:schemeClr>
              </a:solidFill>
            </a:rPr>
            <a:t>Variance % </a:t>
          </a:r>
        </a:p>
      </xdr:txBody>
    </xdr:sp>
    <xdr:clientData/>
  </xdr:twoCellAnchor>
  <xdr:twoCellAnchor>
    <xdr:from>
      <xdr:col>1</xdr:col>
      <xdr:colOff>579120</xdr:colOff>
      <xdr:row>31</xdr:row>
      <xdr:rowOff>125730</xdr:rowOff>
    </xdr:from>
    <xdr:to>
      <xdr:col>4</xdr:col>
      <xdr:colOff>22860</xdr:colOff>
      <xdr:row>33</xdr:row>
      <xdr:rowOff>110490</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188720" y="5444490"/>
          <a:ext cx="12725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tx1">
                  <a:lumMod val="50000"/>
                  <a:lumOff val="50000"/>
                </a:schemeClr>
              </a:solidFill>
            </a:rPr>
            <a:t>Total Target</a:t>
          </a:r>
        </a:p>
      </xdr:txBody>
    </xdr:sp>
    <xdr:clientData/>
  </xdr:twoCellAnchor>
  <xdr:twoCellAnchor>
    <xdr:from>
      <xdr:col>4</xdr:col>
      <xdr:colOff>487680</xdr:colOff>
      <xdr:row>27</xdr:row>
      <xdr:rowOff>106680</xdr:rowOff>
    </xdr:from>
    <xdr:to>
      <xdr:col>6</xdr:col>
      <xdr:colOff>182880</xdr:colOff>
      <xdr:row>28</xdr:row>
      <xdr:rowOff>175260</xdr:rowOff>
    </xdr:to>
    <xdr:sp macro="" textlink="'Analsis 01'!$E$6">
      <xdr:nvSpPr>
        <xdr:cNvPr id="24" name="TextBox 23">
          <a:extLst>
            <a:ext uri="{FF2B5EF4-FFF2-40B4-BE49-F238E27FC236}">
              <a16:creationId xmlns:a16="http://schemas.microsoft.com/office/drawing/2014/main" id="{00000000-0008-0000-0500-000018000000}"/>
            </a:ext>
          </a:extLst>
        </xdr:cNvPr>
        <xdr:cNvSpPr txBox="1"/>
      </xdr:nvSpPr>
      <xdr:spPr>
        <a:xfrm>
          <a:off x="2926080" y="4693920"/>
          <a:ext cx="914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FDA4E7-F53D-4103-A7C3-932CAFB350F6}" type="TxLink">
            <a:rPr lang="en-US" sz="1200" b="1" i="0" u="none" strike="noStrike">
              <a:solidFill>
                <a:schemeClr val="bg2">
                  <a:lumMod val="50000"/>
                </a:schemeClr>
              </a:solidFill>
              <a:latin typeface="Calibri"/>
              <a:cs typeface="Calibri"/>
            </a:rPr>
            <a:pPr algn="ctr"/>
            <a:t>$5.4M</a:t>
          </a:fld>
          <a:endParaRPr lang="en-US" sz="1200" b="1">
            <a:solidFill>
              <a:schemeClr val="bg2">
                <a:lumMod val="50000"/>
              </a:schemeClr>
            </a:solidFill>
          </a:endParaRPr>
        </a:p>
      </xdr:txBody>
    </xdr:sp>
    <xdr:clientData/>
  </xdr:twoCellAnchor>
  <xdr:twoCellAnchor>
    <xdr:from>
      <xdr:col>4</xdr:col>
      <xdr:colOff>487680</xdr:colOff>
      <xdr:row>31</xdr:row>
      <xdr:rowOff>137160</xdr:rowOff>
    </xdr:from>
    <xdr:to>
      <xdr:col>6</xdr:col>
      <xdr:colOff>182880</xdr:colOff>
      <xdr:row>33</xdr:row>
      <xdr:rowOff>22860</xdr:rowOff>
    </xdr:to>
    <xdr:sp macro="" textlink="'Analsis 01'!$O$6">
      <xdr:nvSpPr>
        <xdr:cNvPr id="25" name="TextBox 24">
          <a:extLst>
            <a:ext uri="{FF2B5EF4-FFF2-40B4-BE49-F238E27FC236}">
              <a16:creationId xmlns:a16="http://schemas.microsoft.com/office/drawing/2014/main" id="{00000000-0008-0000-0500-000019000000}"/>
            </a:ext>
          </a:extLst>
        </xdr:cNvPr>
        <xdr:cNvSpPr txBox="1"/>
      </xdr:nvSpPr>
      <xdr:spPr>
        <a:xfrm>
          <a:off x="2926080" y="5455920"/>
          <a:ext cx="914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507FE98-FC58-4B4D-8EAB-416F97F61C70}" type="TxLink">
            <a:rPr lang="en-US" sz="1200" b="1" i="0" u="none" strike="noStrike">
              <a:solidFill>
                <a:schemeClr val="bg2">
                  <a:lumMod val="50000"/>
                </a:schemeClr>
              </a:solidFill>
              <a:latin typeface="Calibri"/>
              <a:ea typeface="+mn-ea"/>
              <a:cs typeface="Calibri"/>
            </a:rPr>
            <a:pPr marL="0" indent="0" algn="ctr"/>
            <a:t>$5.3M</a:t>
          </a:fld>
          <a:endParaRPr lang="en-US" sz="1200" b="1" i="0" u="none" strike="noStrike">
            <a:solidFill>
              <a:schemeClr val="bg2">
                <a:lumMod val="50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4</xdr:col>
          <xdr:colOff>381001</xdr:colOff>
          <xdr:row>35</xdr:row>
          <xdr:rowOff>152400</xdr:rowOff>
        </xdr:from>
        <xdr:to>
          <xdr:col>6</xdr:col>
          <xdr:colOff>297181</xdr:colOff>
          <xdr:row>37</xdr:row>
          <xdr:rowOff>76200</xdr:rowOff>
        </xdr:to>
        <xdr:pic>
          <xdr:nvPicPr>
            <xdr:cNvPr id="28" name="Picture 27">
              <a:extLst>
                <a:ext uri="{FF2B5EF4-FFF2-40B4-BE49-F238E27FC236}">
                  <a16:creationId xmlns:a16="http://schemas.microsoft.com/office/drawing/2014/main" id="{00000000-0008-0000-0500-00001C000000}"/>
                </a:ext>
              </a:extLst>
            </xdr:cNvPr>
            <xdr:cNvPicPr>
              <a:picLocks noChangeAspect="1" noChangeArrowheads="1"/>
              <a:extLst>
                <a:ext uri="{84589F7E-364E-4C9E-8A38-B11213B215E9}">
                  <a14:cameraTool cellRange="'Analsis 01'!$I$17" spid="_x0000_s1225"/>
                </a:ext>
              </a:extLst>
            </xdr:cNvPicPr>
          </xdr:nvPicPr>
          <xdr:blipFill>
            <a:blip xmlns:r="http://schemas.openxmlformats.org/officeDocument/2006/relationships" r:embed="rId3"/>
            <a:srcRect/>
            <a:stretch>
              <a:fillRect/>
            </a:stretch>
          </xdr:blipFill>
          <xdr:spPr bwMode="auto">
            <a:xfrm>
              <a:off x="2819401" y="6202680"/>
              <a:ext cx="1135380" cy="2895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175260</xdr:colOff>
      <xdr:row>0</xdr:row>
      <xdr:rowOff>114300</xdr:rowOff>
    </xdr:from>
    <xdr:to>
      <xdr:col>8</xdr:col>
      <xdr:colOff>106680</xdr:colOff>
      <xdr:row>4</xdr:row>
      <xdr:rowOff>144780</xdr:rowOff>
    </xdr:to>
    <xdr:sp macro="" textlink="">
      <xdr:nvSpPr>
        <xdr:cNvPr id="12" name="TextBox 11">
          <a:extLst>
            <a:ext uri="{FF2B5EF4-FFF2-40B4-BE49-F238E27FC236}">
              <a16:creationId xmlns:a16="http://schemas.microsoft.com/office/drawing/2014/main" id="{3DEB106A-0E6A-4942-9678-C59815C2FE56}"/>
            </a:ext>
          </a:extLst>
        </xdr:cNvPr>
        <xdr:cNvSpPr txBox="1"/>
      </xdr:nvSpPr>
      <xdr:spPr>
        <a:xfrm>
          <a:off x="1394460" y="114300"/>
          <a:ext cx="35890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rgbClr val="005392"/>
              </a:solidFill>
            </a:rPr>
            <a:t>Kix Business Dashboard</a:t>
          </a:r>
        </a:p>
      </xdr:txBody>
    </xdr:sp>
    <xdr:clientData/>
  </xdr:twoCellAnchor>
  <xdr:twoCellAnchor>
    <xdr:from>
      <xdr:col>7</xdr:col>
      <xdr:colOff>449580</xdr:colOff>
      <xdr:row>3</xdr:row>
      <xdr:rowOff>15240</xdr:rowOff>
    </xdr:from>
    <xdr:to>
      <xdr:col>9</xdr:col>
      <xdr:colOff>198120</xdr:colOff>
      <xdr:row>4</xdr:row>
      <xdr:rowOff>91440</xdr:rowOff>
    </xdr:to>
    <xdr:sp macro="" textlink="">
      <xdr:nvSpPr>
        <xdr:cNvPr id="30" name="Rectangle: Top Corners Rounded 29">
          <a:hlinkClick xmlns:r="http://schemas.openxmlformats.org/officeDocument/2006/relationships" r:id="rId4"/>
          <a:extLst>
            <a:ext uri="{FF2B5EF4-FFF2-40B4-BE49-F238E27FC236}">
              <a16:creationId xmlns:a16="http://schemas.microsoft.com/office/drawing/2014/main" id="{F031F3FB-73A2-4242-9E68-E7E0413D2044}"/>
            </a:ext>
          </a:extLst>
        </xdr:cNvPr>
        <xdr:cNvSpPr/>
      </xdr:nvSpPr>
      <xdr:spPr>
        <a:xfrm>
          <a:off x="4716780" y="21336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Time </a:t>
          </a:r>
          <a:r>
            <a:rPr lang="en-US" sz="1100">
              <a:solidFill>
                <a:schemeClr val="lt1"/>
              </a:solidFill>
              <a:latin typeface="+mn-lt"/>
              <a:ea typeface="+mn-ea"/>
              <a:cs typeface="+mn-cs"/>
            </a:rPr>
            <a:t>Fram</a:t>
          </a:r>
        </a:p>
      </xdr:txBody>
    </xdr:sp>
    <xdr:clientData/>
  </xdr:twoCellAnchor>
  <xdr:twoCellAnchor>
    <xdr:from>
      <xdr:col>9</xdr:col>
      <xdr:colOff>350520</xdr:colOff>
      <xdr:row>3</xdr:row>
      <xdr:rowOff>7620</xdr:rowOff>
    </xdr:from>
    <xdr:to>
      <xdr:col>11</xdr:col>
      <xdr:colOff>99060</xdr:colOff>
      <xdr:row>4</xdr:row>
      <xdr:rowOff>83820</xdr:rowOff>
    </xdr:to>
    <xdr:sp macro="" textlink="">
      <xdr:nvSpPr>
        <xdr:cNvPr id="31" name="Rectangle: Top Corners Rounded 30">
          <a:extLst>
            <a:ext uri="{FF2B5EF4-FFF2-40B4-BE49-F238E27FC236}">
              <a16:creationId xmlns:a16="http://schemas.microsoft.com/office/drawing/2014/main" id="{17AE18E2-3101-4C1A-807F-02FECA8CCF4C}"/>
            </a:ext>
          </a:extLst>
        </xdr:cNvPr>
        <xdr:cNvSpPr/>
      </xdr:nvSpPr>
      <xdr:spPr>
        <a:xfrm>
          <a:off x="5836920" y="205740"/>
          <a:ext cx="967740" cy="259080"/>
        </a:xfrm>
        <a:prstGeom prst="round2Same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Store</a:t>
          </a:r>
        </a:p>
      </xdr:txBody>
    </xdr:sp>
    <xdr:clientData/>
  </xdr:twoCellAnchor>
  <xdr:twoCellAnchor>
    <xdr:from>
      <xdr:col>11</xdr:col>
      <xdr:colOff>220980</xdr:colOff>
      <xdr:row>3</xdr:row>
      <xdr:rowOff>7620</xdr:rowOff>
    </xdr:from>
    <xdr:to>
      <xdr:col>12</xdr:col>
      <xdr:colOff>579120</xdr:colOff>
      <xdr:row>4</xdr:row>
      <xdr:rowOff>83820</xdr:rowOff>
    </xdr:to>
    <xdr:sp macro="" textlink="">
      <xdr:nvSpPr>
        <xdr:cNvPr id="32" name="Rectangle: Top Corners Rounded 31">
          <a:hlinkClick xmlns:r="http://schemas.openxmlformats.org/officeDocument/2006/relationships" r:id="rId5"/>
          <a:extLst>
            <a:ext uri="{FF2B5EF4-FFF2-40B4-BE49-F238E27FC236}">
              <a16:creationId xmlns:a16="http://schemas.microsoft.com/office/drawing/2014/main" id="{0EB67768-0B44-4B0C-90D2-4F780117CEE3}"/>
            </a:ext>
          </a:extLst>
        </xdr:cNvPr>
        <xdr:cNvSpPr/>
      </xdr:nvSpPr>
      <xdr:spPr>
        <a:xfrm>
          <a:off x="6926580" y="20574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Profit View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472440</xdr:colOff>
      <xdr:row>10</xdr:row>
      <xdr:rowOff>129540</xdr:rowOff>
    </xdr:from>
    <xdr:to>
      <xdr:col>8</xdr:col>
      <xdr:colOff>419100</xdr:colOff>
      <xdr:row>24</xdr:row>
      <xdr:rowOff>68580</xdr:rowOff>
    </xdr:to>
    <xdr:sp macro="" textlink="">
      <xdr:nvSpPr>
        <xdr:cNvPr id="8233" name="Rectangle 8232">
          <a:extLst>
            <a:ext uri="{FF2B5EF4-FFF2-40B4-BE49-F238E27FC236}">
              <a16:creationId xmlns:a16="http://schemas.microsoft.com/office/drawing/2014/main" id="{00000000-0008-0000-0600-000029200000}"/>
            </a:ext>
          </a:extLst>
        </xdr:cNvPr>
        <xdr:cNvSpPr/>
      </xdr:nvSpPr>
      <xdr:spPr>
        <a:xfrm>
          <a:off x="2910840" y="1607820"/>
          <a:ext cx="2385060" cy="24993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510540</xdr:colOff>
      <xdr:row>10</xdr:row>
      <xdr:rowOff>137160</xdr:rowOff>
    </xdr:from>
    <xdr:to>
      <xdr:col>15</xdr:col>
      <xdr:colOff>220980</xdr:colOff>
      <xdr:row>24</xdr:row>
      <xdr:rowOff>53340</xdr:rowOff>
    </xdr:to>
    <xdr:sp macro="" textlink="">
      <xdr:nvSpPr>
        <xdr:cNvPr id="8232" name="Rectangle 8231">
          <a:extLst>
            <a:ext uri="{FF2B5EF4-FFF2-40B4-BE49-F238E27FC236}">
              <a16:creationId xmlns:a16="http://schemas.microsoft.com/office/drawing/2014/main" id="{00000000-0008-0000-0600-000028200000}"/>
            </a:ext>
          </a:extLst>
        </xdr:cNvPr>
        <xdr:cNvSpPr/>
      </xdr:nvSpPr>
      <xdr:spPr>
        <a:xfrm>
          <a:off x="5387340" y="1615440"/>
          <a:ext cx="3977640" cy="2476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absolute">
    <xdr:from>
      <xdr:col>18</xdr:col>
      <xdr:colOff>320040</xdr:colOff>
      <xdr:row>0</xdr:row>
      <xdr:rowOff>22860</xdr:rowOff>
    </xdr:from>
    <xdr:to>
      <xdr:col>25</xdr:col>
      <xdr:colOff>569976</xdr:colOff>
      <xdr:row>45</xdr:row>
      <xdr:rowOff>30480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1292840" y="22860"/>
          <a:ext cx="4517136" cy="7886700"/>
        </a:xfrm>
        <a:prstGeom prst="moon">
          <a:avLst>
            <a:gd name="adj" fmla="val 49157"/>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350520</xdr:colOff>
      <xdr:row>0</xdr:row>
      <xdr:rowOff>0</xdr:rowOff>
    </xdr:from>
    <xdr:to>
      <xdr:col>25</xdr:col>
      <xdr:colOff>600456</xdr:colOff>
      <xdr:row>45</xdr:row>
      <xdr:rowOff>7620</xdr:rowOff>
    </xdr:to>
    <xdr:sp macro="" textlink="">
      <xdr:nvSpPr>
        <xdr:cNvPr id="5" name="Moon 4">
          <a:extLst>
            <a:ext uri="{FF2B5EF4-FFF2-40B4-BE49-F238E27FC236}">
              <a16:creationId xmlns:a16="http://schemas.microsoft.com/office/drawing/2014/main" id="{00000000-0008-0000-0600-000005000000}"/>
            </a:ext>
          </a:extLst>
        </xdr:cNvPr>
        <xdr:cNvSpPr/>
      </xdr:nvSpPr>
      <xdr:spPr>
        <a:xfrm flipH="1">
          <a:off x="11323320" y="0"/>
          <a:ext cx="4517136" cy="7886700"/>
        </a:xfrm>
        <a:prstGeom prst="moon">
          <a:avLst>
            <a:gd name="adj" fmla="val 49157"/>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472440</xdr:colOff>
      <xdr:row>0</xdr:row>
      <xdr:rowOff>0</xdr:rowOff>
    </xdr:from>
    <xdr:to>
      <xdr:col>26</xdr:col>
      <xdr:colOff>137160</xdr:colOff>
      <xdr:row>8</xdr:row>
      <xdr:rowOff>114300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2664440" y="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518160</xdr:colOff>
      <xdr:row>35</xdr:row>
      <xdr:rowOff>83820</xdr:rowOff>
    </xdr:from>
    <xdr:to>
      <xdr:col>27</xdr:col>
      <xdr:colOff>182880</xdr:colOff>
      <xdr:row>42</xdr:row>
      <xdr:rowOff>30480</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13319760" y="6134100"/>
          <a:ext cx="3322320" cy="12268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76200</xdr:colOff>
      <xdr:row>0</xdr:row>
      <xdr:rowOff>83820</xdr:rowOff>
    </xdr:from>
    <xdr:to>
      <xdr:col>18</xdr:col>
      <xdr:colOff>411480</xdr:colOff>
      <xdr:row>5</xdr:row>
      <xdr:rowOff>32004</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76200" y="83820"/>
          <a:ext cx="11308080" cy="512064"/>
        </a:xfrm>
        <a:prstGeom prst="rect">
          <a:avLst/>
        </a:prstGeom>
        <a:gradFill flip="none" rotWithShape="1">
          <a:gsLst>
            <a:gs pos="0">
              <a:schemeClr val="bg1">
                <a:lumMod val="95000"/>
              </a:schemeClr>
            </a:gs>
            <a:gs pos="52000">
              <a:schemeClr val="bg1"/>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jd</a:t>
          </a:r>
        </a:p>
      </xdr:txBody>
    </xdr:sp>
    <xdr:clientData/>
  </xdr:twoCellAnchor>
  <mc:AlternateContent xmlns:mc="http://schemas.openxmlformats.org/markup-compatibility/2006">
    <mc:Choice xmlns:a14="http://schemas.microsoft.com/office/drawing/2010/main" Requires="a14">
      <xdr:twoCellAnchor editAs="oneCell">
        <xdr:from>
          <xdr:col>9</xdr:col>
          <xdr:colOff>342900</xdr:colOff>
          <xdr:row>11</xdr:row>
          <xdr:rowOff>15240</xdr:rowOff>
        </xdr:from>
        <xdr:to>
          <xdr:col>10</xdr:col>
          <xdr:colOff>68580</xdr:colOff>
          <xdr:row>12</xdr:row>
          <xdr:rowOff>15240</xdr:rowOff>
        </xdr:to>
        <xdr:sp macro="" textlink="">
          <xdr:nvSpPr>
            <xdr:cNvPr id="8193" name="Option 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464820</xdr:colOff>
          <xdr:row>11</xdr:row>
          <xdr:rowOff>15240</xdr:rowOff>
        </xdr:from>
        <xdr:to>
          <xdr:col>12</xdr:col>
          <xdr:colOff>76200</xdr:colOff>
          <xdr:row>12</xdr:row>
          <xdr:rowOff>15240</xdr:rowOff>
        </xdr:to>
        <xdr:sp macro="" textlink="">
          <xdr:nvSpPr>
            <xdr:cNvPr id="8194" name="Option Button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11</xdr:row>
          <xdr:rowOff>15240</xdr:rowOff>
        </xdr:from>
        <xdr:to>
          <xdr:col>15</xdr:col>
          <xdr:colOff>106680</xdr:colOff>
          <xdr:row>12</xdr:row>
          <xdr:rowOff>68580</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525780</xdr:colOff>
      <xdr:row>15</xdr:row>
      <xdr:rowOff>160020</xdr:rowOff>
    </xdr:from>
    <xdr:to>
      <xdr:col>15</xdr:col>
      <xdr:colOff>167640</xdr:colOff>
      <xdr:row>24</xdr:row>
      <xdr:rowOff>45720</xdr:rowOff>
    </xdr:to>
    <xdr:graphicFrame macro="">
      <xdr:nvGraphicFramePr>
        <xdr:cNvPr id="26" name="Chart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480060</xdr:colOff>
      <xdr:row>6</xdr:row>
      <xdr:rowOff>7620</xdr:rowOff>
    </xdr:from>
    <xdr:to>
      <xdr:col>3</xdr:col>
      <xdr:colOff>396240</xdr:colOff>
      <xdr:row>9</xdr:row>
      <xdr:rowOff>160020</xdr:rowOff>
    </xdr:to>
    <xdr:sp macro="" textlink="">
      <xdr:nvSpPr>
        <xdr:cNvPr id="27" name="Rectangle: Rounded Corners 26">
          <a:extLst>
            <a:ext uri="{FF2B5EF4-FFF2-40B4-BE49-F238E27FC236}">
              <a16:creationId xmlns:a16="http://schemas.microsoft.com/office/drawing/2014/main" id="{00000000-0008-0000-0600-00001B000000}"/>
            </a:ext>
          </a:extLst>
        </xdr:cNvPr>
        <xdr:cNvSpPr/>
      </xdr:nvSpPr>
      <xdr:spPr>
        <a:xfrm>
          <a:off x="480060" y="754380"/>
          <a:ext cx="1744980" cy="701040"/>
        </a:xfrm>
        <a:prstGeom prst="roundRect">
          <a:avLst>
            <a:gd name="adj" fmla="val 11667"/>
          </a:avLst>
        </a:prstGeom>
        <a:gradFill flip="none" rotWithShape="1">
          <a:gsLst>
            <a:gs pos="0">
              <a:srgbClr val="0070C0"/>
            </a:gs>
            <a:gs pos="48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4</xdr:col>
      <xdr:colOff>7620</xdr:colOff>
      <xdr:row>6</xdr:row>
      <xdr:rowOff>7620</xdr:rowOff>
    </xdr:from>
    <xdr:to>
      <xdr:col>6</xdr:col>
      <xdr:colOff>533400</xdr:colOff>
      <xdr:row>9</xdr:row>
      <xdr:rowOff>160020</xdr:rowOff>
    </xdr:to>
    <xdr:sp macro="" textlink="">
      <xdr:nvSpPr>
        <xdr:cNvPr id="28" name="Rectangle: Rounded Corners 27">
          <a:extLst>
            <a:ext uri="{FF2B5EF4-FFF2-40B4-BE49-F238E27FC236}">
              <a16:creationId xmlns:a16="http://schemas.microsoft.com/office/drawing/2014/main" id="{00000000-0008-0000-0600-00001C000000}"/>
            </a:ext>
          </a:extLst>
        </xdr:cNvPr>
        <xdr:cNvSpPr/>
      </xdr:nvSpPr>
      <xdr:spPr>
        <a:xfrm>
          <a:off x="2446020" y="754380"/>
          <a:ext cx="1744980" cy="701040"/>
        </a:xfrm>
        <a:prstGeom prst="roundRect">
          <a:avLst>
            <a:gd name="adj" fmla="val 11667"/>
          </a:avLst>
        </a:prstGeom>
        <a:gradFill flip="none" rotWithShape="1">
          <a:gsLst>
            <a:gs pos="2000">
              <a:schemeClr val="bg1">
                <a:lumMod val="95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144780</xdr:colOff>
      <xdr:row>6</xdr:row>
      <xdr:rowOff>7620</xdr:rowOff>
    </xdr:from>
    <xdr:to>
      <xdr:col>10</xdr:col>
      <xdr:colOff>60960</xdr:colOff>
      <xdr:row>9</xdr:row>
      <xdr:rowOff>160020</xdr:rowOff>
    </xdr:to>
    <xdr:sp macro="" textlink="">
      <xdr:nvSpPr>
        <xdr:cNvPr id="29" name="Rectangle: Rounded Corners 28">
          <a:extLst>
            <a:ext uri="{FF2B5EF4-FFF2-40B4-BE49-F238E27FC236}">
              <a16:creationId xmlns:a16="http://schemas.microsoft.com/office/drawing/2014/main" id="{00000000-0008-0000-0600-00001D000000}"/>
            </a:ext>
          </a:extLst>
        </xdr:cNvPr>
        <xdr:cNvSpPr/>
      </xdr:nvSpPr>
      <xdr:spPr>
        <a:xfrm>
          <a:off x="4411980" y="754380"/>
          <a:ext cx="1744980" cy="701040"/>
        </a:xfrm>
        <a:prstGeom prst="roundRect">
          <a:avLst>
            <a:gd name="adj" fmla="val 11667"/>
          </a:avLst>
        </a:prstGeom>
        <a:gradFill flip="none" rotWithShape="1">
          <a:gsLst>
            <a:gs pos="0">
              <a:schemeClr val="accent2">
                <a:lumMod val="60000"/>
                <a:lumOff val="40000"/>
              </a:schemeClr>
            </a:gs>
            <a:gs pos="34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10</xdr:col>
      <xdr:colOff>281940</xdr:colOff>
      <xdr:row>6</xdr:row>
      <xdr:rowOff>7620</xdr:rowOff>
    </xdr:from>
    <xdr:to>
      <xdr:col>13</xdr:col>
      <xdr:colOff>198120</xdr:colOff>
      <xdr:row>9</xdr:row>
      <xdr:rowOff>160020</xdr:rowOff>
    </xdr:to>
    <xdr:sp macro="" textlink="">
      <xdr:nvSpPr>
        <xdr:cNvPr id="30" name="Rectangle: Rounded Corners 29">
          <a:extLst>
            <a:ext uri="{FF2B5EF4-FFF2-40B4-BE49-F238E27FC236}">
              <a16:creationId xmlns:a16="http://schemas.microsoft.com/office/drawing/2014/main" id="{00000000-0008-0000-0600-00001E000000}"/>
            </a:ext>
          </a:extLst>
        </xdr:cNvPr>
        <xdr:cNvSpPr/>
      </xdr:nvSpPr>
      <xdr:spPr>
        <a:xfrm>
          <a:off x="6377940" y="754380"/>
          <a:ext cx="1744980" cy="701040"/>
        </a:xfrm>
        <a:prstGeom prst="roundRect">
          <a:avLst>
            <a:gd name="adj" fmla="val 11667"/>
          </a:avLst>
        </a:prstGeom>
        <a:gradFill flip="none" rotWithShape="1">
          <a:gsLst>
            <a:gs pos="0">
              <a:schemeClr val="bg1">
                <a:lumMod val="85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0</xdr:colOff>
      <xdr:row>0</xdr:row>
      <xdr:rowOff>0</xdr:rowOff>
    </xdr:from>
    <xdr:to>
      <xdr:col>0</xdr:col>
      <xdr:colOff>251460</xdr:colOff>
      <xdr:row>41</xdr:row>
      <xdr:rowOff>121920</xdr:rowOff>
    </xdr:to>
    <xdr:sp macro="" textlink="">
      <xdr:nvSpPr>
        <xdr:cNvPr id="31" name="Rectangle 30">
          <a:extLst>
            <a:ext uri="{FF2B5EF4-FFF2-40B4-BE49-F238E27FC236}">
              <a16:creationId xmlns:a16="http://schemas.microsoft.com/office/drawing/2014/main" id="{00000000-0008-0000-0600-00001F000000}"/>
            </a:ext>
          </a:extLst>
        </xdr:cNvPr>
        <xdr:cNvSpPr/>
      </xdr:nvSpPr>
      <xdr:spPr>
        <a:xfrm>
          <a:off x="0" y="0"/>
          <a:ext cx="251460" cy="726948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579120</xdr:colOff>
      <xdr:row>6</xdr:row>
      <xdr:rowOff>114300</xdr:rowOff>
    </xdr:from>
    <xdr:to>
      <xdr:col>1</xdr:col>
      <xdr:colOff>487680</xdr:colOff>
      <xdr:row>9</xdr:row>
      <xdr:rowOff>45720</xdr:rowOff>
    </xdr:to>
    <xdr:sp macro="" textlink="">
      <xdr:nvSpPr>
        <xdr:cNvPr id="8192" name="Oval 8191">
          <a:extLst>
            <a:ext uri="{FF2B5EF4-FFF2-40B4-BE49-F238E27FC236}">
              <a16:creationId xmlns:a16="http://schemas.microsoft.com/office/drawing/2014/main" id="{00000000-0008-0000-0600-000000200000}"/>
            </a:ext>
          </a:extLst>
        </xdr:cNvPr>
        <xdr:cNvSpPr/>
      </xdr:nvSpPr>
      <xdr:spPr>
        <a:xfrm>
          <a:off x="579120" y="861060"/>
          <a:ext cx="518160" cy="480060"/>
        </a:xfrm>
        <a:prstGeom prst="ellipse">
          <a:avLst/>
        </a:prstGeom>
        <a:solidFill>
          <a:srgbClr val="1F8CB3">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83820</xdr:colOff>
      <xdr:row>6</xdr:row>
      <xdr:rowOff>114300</xdr:rowOff>
    </xdr:from>
    <xdr:to>
      <xdr:col>4</xdr:col>
      <xdr:colOff>601980</xdr:colOff>
      <xdr:row>9</xdr:row>
      <xdr:rowOff>45720</xdr:rowOff>
    </xdr:to>
    <xdr:sp macro="" textlink="">
      <xdr:nvSpPr>
        <xdr:cNvPr id="8196" name="Oval 8195">
          <a:extLst>
            <a:ext uri="{FF2B5EF4-FFF2-40B4-BE49-F238E27FC236}">
              <a16:creationId xmlns:a16="http://schemas.microsoft.com/office/drawing/2014/main" id="{00000000-0008-0000-0600-000004200000}"/>
            </a:ext>
          </a:extLst>
        </xdr:cNvPr>
        <xdr:cNvSpPr/>
      </xdr:nvSpPr>
      <xdr:spPr>
        <a:xfrm>
          <a:off x="2522220" y="861060"/>
          <a:ext cx="518160" cy="480060"/>
        </a:xfrm>
        <a:prstGeom prst="ellipse">
          <a:avLst/>
        </a:prstGeom>
        <a:solidFill>
          <a:schemeClr val="bg1">
            <a:lumMod val="9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236220</xdr:colOff>
      <xdr:row>6</xdr:row>
      <xdr:rowOff>114300</xdr:rowOff>
    </xdr:from>
    <xdr:to>
      <xdr:col>8</xdr:col>
      <xdr:colOff>144780</xdr:colOff>
      <xdr:row>9</xdr:row>
      <xdr:rowOff>45720</xdr:rowOff>
    </xdr:to>
    <xdr:sp macro="" textlink="">
      <xdr:nvSpPr>
        <xdr:cNvPr id="8197" name="Oval 8196">
          <a:extLst>
            <a:ext uri="{FF2B5EF4-FFF2-40B4-BE49-F238E27FC236}">
              <a16:creationId xmlns:a16="http://schemas.microsoft.com/office/drawing/2014/main" id="{00000000-0008-0000-0600-000005200000}"/>
            </a:ext>
          </a:extLst>
        </xdr:cNvPr>
        <xdr:cNvSpPr/>
      </xdr:nvSpPr>
      <xdr:spPr>
        <a:xfrm>
          <a:off x="4503420" y="861060"/>
          <a:ext cx="518160" cy="480060"/>
        </a:xfrm>
        <a:prstGeom prst="ellipse">
          <a:avLst/>
        </a:prstGeom>
        <a:solidFill>
          <a:schemeClr val="bg1">
            <a:lumMod val="8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350520</xdr:colOff>
      <xdr:row>6</xdr:row>
      <xdr:rowOff>106680</xdr:rowOff>
    </xdr:from>
    <xdr:to>
      <xdr:col>11</xdr:col>
      <xdr:colOff>259080</xdr:colOff>
      <xdr:row>9</xdr:row>
      <xdr:rowOff>38100</xdr:rowOff>
    </xdr:to>
    <xdr:sp macro="" textlink="">
      <xdr:nvSpPr>
        <xdr:cNvPr id="8198" name="Oval 8197">
          <a:extLst>
            <a:ext uri="{FF2B5EF4-FFF2-40B4-BE49-F238E27FC236}">
              <a16:creationId xmlns:a16="http://schemas.microsoft.com/office/drawing/2014/main" id="{00000000-0008-0000-0600-000006200000}"/>
            </a:ext>
          </a:extLst>
        </xdr:cNvPr>
        <xdr:cNvSpPr/>
      </xdr:nvSpPr>
      <xdr:spPr>
        <a:xfrm>
          <a:off x="6446520" y="853440"/>
          <a:ext cx="518160" cy="480060"/>
        </a:xfrm>
        <a:prstGeom prst="ellipse">
          <a:avLst/>
        </a:prstGeom>
        <a:solidFill>
          <a:schemeClr val="bg1">
            <a:lumMod val="9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30480</xdr:colOff>
      <xdr:row>6</xdr:row>
      <xdr:rowOff>150680</xdr:rowOff>
    </xdr:from>
    <xdr:to>
      <xdr:col>1</xdr:col>
      <xdr:colOff>403860</xdr:colOff>
      <xdr:row>8</xdr:row>
      <xdr:rowOff>158300</xdr:rowOff>
    </xdr:to>
    <xdr:pic>
      <xdr:nvPicPr>
        <xdr:cNvPr id="8202" name="Picture 8201">
          <a:extLst>
            <a:ext uri="{FF2B5EF4-FFF2-40B4-BE49-F238E27FC236}">
              <a16:creationId xmlns:a16="http://schemas.microsoft.com/office/drawing/2014/main" id="{00000000-0008-0000-0600-00000A2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640080" y="897440"/>
          <a:ext cx="373380" cy="373380"/>
        </a:xfrm>
        <a:prstGeom prst="rect">
          <a:avLst/>
        </a:prstGeom>
      </xdr:spPr>
    </xdr:pic>
    <xdr:clientData/>
  </xdr:twoCellAnchor>
  <xdr:twoCellAnchor editAs="oneCell">
    <xdr:from>
      <xdr:col>10</xdr:col>
      <xdr:colOff>464821</xdr:colOff>
      <xdr:row>7</xdr:row>
      <xdr:rowOff>8301</xdr:rowOff>
    </xdr:from>
    <xdr:to>
      <xdr:col>11</xdr:col>
      <xdr:colOff>189820</xdr:colOff>
      <xdr:row>8</xdr:row>
      <xdr:rowOff>160020</xdr:rowOff>
    </xdr:to>
    <xdr:pic>
      <xdr:nvPicPr>
        <xdr:cNvPr id="8204" name="Picture 8203">
          <a:extLst>
            <a:ext uri="{FF2B5EF4-FFF2-40B4-BE49-F238E27FC236}">
              <a16:creationId xmlns:a16="http://schemas.microsoft.com/office/drawing/2014/main" id="{00000000-0008-0000-0600-00000C2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6560821" y="937941"/>
          <a:ext cx="334599" cy="334599"/>
        </a:xfrm>
        <a:prstGeom prst="rect">
          <a:avLst/>
        </a:prstGeom>
      </xdr:spPr>
    </xdr:pic>
    <xdr:clientData/>
  </xdr:twoCellAnchor>
  <xdr:twoCellAnchor editAs="oneCell">
    <xdr:from>
      <xdr:col>4</xdr:col>
      <xdr:colOff>157621</xdr:colOff>
      <xdr:row>6</xdr:row>
      <xdr:rowOff>148281</xdr:rowOff>
    </xdr:from>
    <xdr:to>
      <xdr:col>4</xdr:col>
      <xdr:colOff>541020</xdr:colOff>
      <xdr:row>8</xdr:row>
      <xdr:rowOff>165920</xdr:rowOff>
    </xdr:to>
    <xdr:pic>
      <xdr:nvPicPr>
        <xdr:cNvPr id="8206" name="Picture 8205">
          <a:extLst>
            <a:ext uri="{FF2B5EF4-FFF2-40B4-BE49-F238E27FC236}">
              <a16:creationId xmlns:a16="http://schemas.microsoft.com/office/drawing/2014/main" id="{00000000-0008-0000-0600-00000E2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596021" y="895041"/>
          <a:ext cx="383399" cy="383399"/>
        </a:xfrm>
        <a:prstGeom prst="rect">
          <a:avLst/>
        </a:prstGeom>
      </xdr:spPr>
    </xdr:pic>
    <xdr:clientData/>
  </xdr:twoCellAnchor>
  <xdr:twoCellAnchor editAs="oneCell">
    <xdr:from>
      <xdr:col>7</xdr:col>
      <xdr:colOff>297180</xdr:colOff>
      <xdr:row>6</xdr:row>
      <xdr:rowOff>167640</xdr:rowOff>
    </xdr:from>
    <xdr:to>
      <xdr:col>8</xdr:col>
      <xdr:colOff>76881</xdr:colOff>
      <xdr:row>9</xdr:row>
      <xdr:rowOff>8301</xdr:rowOff>
    </xdr:to>
    <xdr:pic>
      <xdr:nvPicPr>
        <xdr:cNvPr id="8208" name="Picture 8207">
          <a:extLst>
            <a:ext uri="{FF2B5EF4-FFF2-40B4-BE49-F238E27FC236}">
              <a16:creationId xmlns:a16="http://schemas.microsoft.com/office/drawing/2014/main" id="{00000000-0008-0000-0600-0000102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64380" y="914400"/>
          <a:ext cx="389301" cy="389301"/>
        </a:xfrm>
        <a:prstGeom prst="rect">
          <a:avLst/>
        </a:prstGeom>
      </xdr:spPr>
    </xdr:pic>
    <xdr:clientData/>
  </xdr:twoCellAnchor>
  <xdr:twoCellAnchor>
    <xdr:from>
      <xdr:col>2</xdr:col>
      <xdr:colOff>281940</xdr:colOff>
      <xdr:row>8</xdr:row>
      <xdr:rowOff>7620</xdr:rowOff>
    </xdr:from>
    <xdr:to>
      <xdr:col>3</xdr:col>
      <xdr:colOff>266700</xdr:colOff>
      <xdr:row>9</xdr:row>
      <xdr:rowOff>76200</xdr:rowOff>
    </xdr:to>
    <xdr:sp macro="" textlink="">
      <xdr:nvSpPr>
        <xdr:cNvPr id="8209" name="TextBox 8208">
          <a:extLst>
            <a:ext uri="{FF2B5EF4-FFF2-40B4-BE49-F238E27FC236}">
              <a16:creationId xmlns:a16="http://schemas.microsoft.com/office/drawing/2014/main" id="{00000000-0008-0000-0600-000011200000}"/>
            </a:ext>
          </a:extLst>
        </xdr:cNvPr>
        <xdr:cNvSpPr txBox="1"/>
      </xdr:nvSpPr>
      <xdr:spPr>
        <a:xfrm>
          <a:off x="1501140" y="1120140"/>
          <a:ext cx="5943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75000"/>
                </a:schemeClr>
              </a:solidFill>
            </a:rPr>
            <a:t>COGS</a:t>
          </a:r>
        </a:p>
      </xdr:txBody>
    </xdr:sp>
    <xdr:clientData/>
  </xdr:twoCellAnchor>
  <xdr:twoCellAnchor>
    <xdr:from>
      <xdr:col>5</xdr:col>
      <xdr:colOff>104140</xdr:colOff>
      <xdr:row>8</xdr:row>
      <xdr:rowOff>7620</xdr:rowOff>
    </xdr:from>
    <xdr:to>
      <xdr:col>6</xdr:col>
      <xdr:colOff>568960</xdr:colOff>
      <xdr:row>9</xdr:row>
      <xdr:rowOff>76200</xdr:rowOff>
    </xdr:to>
    <xdr:sp macro="" textlink="">
      <xdr:nvSpPr>
        <xdr:cNvPr id="8210" name="TextBox 8209">
          <a:extLst>
            <a:ext uri="{FF2B5EF4-FFF2-40B4-BE49-F238E27FC236}">
              <a16:creationId xmlns:a16="http://schemas.microsoft.com/office/drawing/2014/main" id="{00000000-0008-0000-0600-000012200000}"/>
            </a:ext>
          </a:extLst>
        </xdr:cNvPr>
        <xdr:cNvSpPr txBox="1"/>
      </xdr:nvSpPr>
      <xdr:spPr>
        <a:xfrm>
          <a:off x="3152140" y="1120140"/>
          <a:ext cx="1074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75000"/>
                </a:schemeClr>
              </a:solidFill>
            </a:rPr>
            <a:t>Total Revenue</a:t>
          </a:r>
        </a:p>
      </xdr:txBody>
    </xdr:sp>
    <xdr:clientData/>
  </xdr:twoCellAnchor>
  <xdr:twoCellAnchor>
    <xdr:from>
      <xdr:col>8</xdr:col>
      <xdr:colOff>228600</xdr:colOff>
      <xdr:row>8</xdr:row>
      <xdr:rowOff>7620</xdr:rowOff>
    </xdr:from>
    <xdr:to>
      <xdr:col>10</xdr:col>
      <xdr:colOff>25400</xdr:colOff>
      <xdr:row>9</xdr:row>
      <xdr:rowOff>76200</xdr:rowOff>
    </xdr:to>
    <xdr:sp macro="" textlink="">
      <xdr:nvSpPr>
        <xdr:cNvPr id="8211" name="TextBox 8210">
          <a:extLst>
            <a:ext uri="{FF2B5EF4-FFF2-40B4-BE49-F238E27FC236}">
              <a16:creationId xmlns:a16="http://schemas.microsoft.com/office/drawing/2014/main" id="{00000000-0008-0000-0600-000013200000}"/>
            </a:ext>
          </a:extLst>
        </xdr:cNvPr>
        <xdr:cNvSpPr txBox="1"/>
      </xdr:nvSpPr>
      <xdr:spPr>
        <a:xfrm>
          <a:off x="5105400" y="1120140"/>
          <a:ext cx="1016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lumMod val="75000"/>
                </a:schemeClr>
              </a:solidFill>
            </a:rPr>
            <a:t>Total Profit</a:t>
          </a:r>
        </a:p>
      </xdr:txBody>
    </xdr:sp>
    <xdr:clientData/>
  </xdr:twoCellAnchor>
  <xdr:twoCellAnchor>
    <xdr:from>
      <xdr:col>4</xdr:col>
      <xdr:colOff>525780</xdr:colOff>
      <xdr:row>12</xdr:row>
      <xdr:rowOff>137160</xdr:rowOff>
    </xdr:from>
    <xdr:to>
      <xdr:col>6</xdr:col>
      <xdr:colOff>533400</xdr:colOff>
      <xdr:row>15</xdr:row>
      <xdr:rowOff>53340</xdr:rowOff>
    </xdr:to>
    <xdr:sp macro="" textlink="">
      <xdr:nvSpPr>
        <xdr:cNvPr id="8212" name="TextBox 8211">
          <a:extLst>
            <a:ext uri="{FF2B5EF4-FFF2-40B4-BE49-F238E27FC236}">
              <a16:creationId xmlns:a16="http://schemas.microsoft.com/office/drawing/2014/main" id="{00000000-0008-0000-0600-000014200000}"/>
            </a:ext>
          </a:extLst>
        </xdr:cNvPr>
        <xdr:cNvSpPr txBox="1"/>
      </xdr:nvSpPr>
      <xdr:spPr>
        <a:xfrm>
          <a:off x="2964180" y="1981200"/>
          <a:ext cx="12268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50000"/>
                </a:schemeClr>
              </a:solidFill>
            </a:rPr>
            <a:t>Average </a:t>
          </a:r>
          <a:r>
            <a:rPr lang="en-US" sz="1100" b="1">
              <a:solidFill>
                <a:schemeClr val="bg1">
                  <a:lumMod val="50000"/>
                </a:schemeClr>
              </a:solidFill>
              <a:latin typeface="+mn-lt"/>
              <a:ea typeface="+mn-ea"/>
              <a:cs typeface="+mn-cs"/>
            </a:rPr>
            <a:t>Customer</a:t>
          </a:r>
          <a:r>
            <a:rPr lang="en-US" sz="1050" b="1">
              <a:solidFill>
                <a:schemeClr val="bg1">
                  <a:lumMod val="50000"/>
                </a:schemeClr>
              </a:solidFill>
            </a:rPr>
            <a:t> Age</a:t>
          </a:r>
        </a:p>
      </xdr:txBody>
    </xdr:sp>
    <xdr:clientData/>
  </xdr:twoCellAnchor>
  <xdr:twoCellAnchor>
    <xdr:from>
      <xdr:col>2</xdr:col>
      <xdr:colOff>53340</xdr:colOff>
      <xdr:row>6</xdr:row>
      <xdr:rowOff>76200</xdr:rowOff>
    </xdr:from>
    <xdr:to>
      <xdr:col>3</xdr:col>
      <xdr:colOff>342900</xdr:colOff>
      <xdr:row>7</xdr:row>
      <xdr:rowOff>144780</xdr:rowOff>
    </xdr:to>
    <xdr:sp macro="" textlink="'Analysis 03'!S17">
      <xdr:nvSpPr>
        <xdr:cNvPr id="8213" name="TextBox 8212">
          <a:extLst>
            <a:ext uri="{FF2B5EF4-FFF2-40B4-BE49-F238E27FC236}">
              <a16:creationId xmlns:a16="http://schemas.microsoft.com/office/drawing/2014/main" id="{00000000-0008-0000-0600-000015200000}"/>
            </a:ext>
          </a:extLst>
        </xdr:cNvPr>
        <xdr:cNvSpPr txBox="1"/>
      </xdr:nvSpPr>
      <xdr:spPr>
        <a:xfrm>
          <a:off x="1272540" y="822960"/>
          <a:ext cx="8991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4D5EE3-56AE-4807-B8C3-E4B219FEFD69}" type="TxLink">
            <a:rPr lang="en-US" sz="1400" b="1" i="0" u="none" strike="noStrike">
              <a:solidFill>
                <a:schemeClr val="bg1">
                  <a:lumMod val="85000"/>
                </a:schemeClr>
              </a:solidFill>
              <a:latin typeface="Calibri"/>
              <a:cs typeface="Calibri"/>
            </a:rPr>
            <a:pPr algn="ctr"/>
            <a:t>$3.1M</a:t>
          </a:fld>
          <a:endParaRPr lang="en-US" sz="1600" b="1">
            <a:solidFill>
              <a:schemeClr val="bg1">
                <a:lumMod val="85000"/>
              </a:schemeClr>
            </a:solidFill>
          </a:endParaRPr>
        </a:p>
      </xdr:txBody>
    </xdr:sp>
    <xdr:clientData/>
  </xdr:twoCellAnchor>
  <xdr:twoCellAnchor>
    <xdr:from>
      <xdr:col>5</xdr:col>
      <xdr:colOff>106680</xdr:colOff>
      <xdr:row>6</xdr:row>
      <xdr:rowOff>114300</xdr:rowOff>
    </xdr:from>
    <xdr:to>
      <xdr:col>6</xdr:col>
      <xdr:colOff>396240</xdr:colOff>
      <xdr:row>8</xdr:row>
      <xdr:rowOff>0</xdr:rowOff>
    </xdr:to>
    <xdr:sp macro="" textlink="'Analysis 03'!R17">
      <xdr:nvSpPr>
        <xdr:cNvPr id="8218" name="TextBox 8217">
          <a:extLst>
            <a:ext uri="{FF2B5EF4-FFF2-40B4-BE49-F238E27FC236}">
              <a16:creationId xmlns:a16="http://schemas.microsoft.com/office/drawing/2014/main" id="{00000000-0008-0000-0600-00001A200000}"/>
            </a:ext>
          </a:extLst>
        </xdr:cNvPr>
        <xdr:cNvSpPr txBox="1"/>
      </xdr:nvSpPr>
      <xdr:spPr>
        <a:xfrm>
          <a:off x="3154680" y="861060"/>
          <a:ext cx="8991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8F4428-7C20-49F4-9D90-0ED6208EFBF0}" type="TxLink">
            <a:rPr lang="en-US" sz="1400" b="1" i="0" u="none" strike="noStrike">
              <a:solidFill>
                <a:schemeClr val="bg1">
                  <a:lumMod val="85000"/>
                </a:schemeClr>
              </a:solidFill>
              <a:latin typeface="Calibri"/>
              <a:cs typeface="Calibri"/>
            </a:rPr>
            <a:pPr algn="ctr"/>
            <a:t>$5.4M</a:t>
          </a:fld>
          <a:endParaRPr lang="en-US" sz="1600" b="1">
            <a:solidFill>
              <a:schemeClr val="bg1">
                <a:lumMod val="85000"/>
              </a:schemeClr>
            </a:solidFill>
          </a:endParaRPr>
        </a:p>
      </xdr:txBody>
    </xdr:sp>
    <xdr:clientData/>
  </xdr:twoCellAnchor>
  <xdr:twoCellAnchor>
    <xdr:from>
      <xdr:col>8</xdr:col>
      <xdr:colOff>167640</xdr:colOff>
      <xdr:row>6</xdr:row>
      <xdr:rowOff>91440</xdr:rowOff>
    </xdr:from>
    <xdr:to>
      <xdr:col>9</xdr:col>
      <xdr:colOff>457200</xdr:colOff>
      <xdr:row>7</xdr:row>
      <xdr:rowOff>160020</xdr:rowOff>
    </xdr:to>
    <xdr:sp macro="" textlink="'Analysis 03'!T17">
      <xdr:nvSpPr>
        <xdr:cNvPr id="8219" name="TextBox 8218">
          <a:extLst>
            <a:ext uri="{FF2B5EF4-FFF2-40B4-BE49-F238E27FC236}">
              <a16:creationId xmlns:a16="http://schemas.microsoft.com/office/drawing/2014/main" id="{00000000-0008-0000-0600-00001B200000}"/>
            </a:ext>
          </a:extLst>
        </xdr:cNvPr>
        <xdr:cNvSpPr txBox="1"/>
      </xdr:nvSpPr>
      <xdr:spPr>
        <a:xfrm>
          <a:off x="5044440" y="838200"/>
          <a:ext cx="8991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DD223-D6A0-4517-A79E-7A9739BBDCA5}" type="TxLink">
            <a:rPr lang="en-US" sz="1400" b="1" i="0" u="none" strike="noStrike">
              <a:solidFill>
                <a:schemeClr val="bg1">
                  <a:lumMod val="85000"/>
                </a:schemeClr>
              </a:solidFill>
              <a:latin typeface="Calibri"/>
              <a:cs typeface="Calibri"/>
            </a:rPr>
            <a:pPr algn="ctr"/>
            <a:t>$2.3M</a:t>
          </a:fld>
          <a:endParaRPr lang="en-US" sz="1600" b="1">
            <a:solidFill>
              <a:schemeClr val="bg1">
                <a:lumMod val="85000"/>
              </a:schemeClr>
            </a:solidFill>
          </a:endParaRPr>
        </a:p>
      </xdr:txBody>
    </xdr:sp>
    <xdr:clientData/>
  </xdr:twoCellAnchor>
  <xdr:twoCellAnchor>
    <xdr:from>
      <xdr:col>11</xdr:col>
      <xdr:colOff>320040</xdr:colOff>
      <xdr:row>6</xdr:row>
      <xdr:rowOff>99060</xdr:rowOff>
    </xdr:from>
    <xdr:to>
      <xdr:col>13</xdr:col>
      <xdr:colOff>0</xdr:colOff>
      <xdr:row>7</xdr:row>
      <xdr:rowOff>167640</xdr:rowOff>
    </xdr:to>
    <xdr:sp macro="" textlink="'Analysis 03'!U17">
      <xdr:nvSpPr>
        <xdr:cNvPr id="8220" name="TextBox 8219">
          <a:extLst>
            <a:ext uri="{FF2B5EF4-FFF2-40B4-BE49-F238E27FC236}">
              <a16:creationId xmlns:a16="http://schemas.microsoft.com/office/drawing/2014/main" id="{00000000-0008-0000-0600-00001C200000}"/>
            </a:ext>
          </a:extLst>
        </xdr:cNvPr>
        <xdr:cNvSpPr txBox="1"/>
      </xdr:nvSpPr>
      <xdr:spPr>
        <a:xfrm>
          <a:off x="7025640" y="845820"/>
          <a:ext cx="8991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FAC73D-18A5-4306-A2B2-95CCDD227DD5}" type="TxLink">
            <a:rPr lang="en-US" sz="1400" b="1" i="0" u="none" strike="noStrike">
              <a:solidFill>
                <a:schemeClr val="bg1">
                  <a:lumMod val="85000"/>
                </a:schemeClr>
              </a:solidFill>
              <a:latin typeface="Calibri"/>
              <a:cs typeface="Calibri"/>
            </a:rPr>
            <a:pPr algn="ctr"/>
            <a:t>42.2%</a:t>
          </a:fld>
          <a:endParaRPr lang="en-US" sz="1600" b="1">
            <a:solidFill>
              <a:schemeClr val="bg1">
                <a:lumMod val="85000"/>
              </a:schemeClr>
            </a:solidFill>
          </a:endParaRPr>
        </a:p>
      </xdr:txBody>
    </xdr:sp>
    <xdr:clientData/>
  </xdr:twoCellAnchor>
  <xdr:twoCellAnchor>
    <xdr:from>
      <xdr:col>15</xdr:col>
      <xdr:colOff>525780</xdr:colOff>
      <xdr:row>6</xdr:row>
      <xdr:rowOff>7620</xdr:rowOff>
    </xdr:from>
    <xdr:to>
      <xdr:col>21</xdr:col>
      <xdr:colOff>502920</xdr:colOff>
      <xdr:row>39</xdr:row>
      <xdr:rowOff>45720</xdr:rowOff>
    </xdr:to>
    <xdr:grpSp>
      <xdr:nvGrpSpPr>
        <xdr:cNvPr id="8227" name="Group 8226">
          <a:extLst>
            <a:ext uri="{FF2B5EF4-FFF2-40B4-BE49-F238E27FC236}">
              <a16:creationId xmlns:a16="http://schemas.microsoft.com/office/drawing/2014/main" id="{00000000-0008-0000-0600-000023200000}"/>
            </a:ext>
          </a:extLst>
        </xdr:cNvPr>
        <xdr:cNvGrpSpPr/>
      </xdr:nvGrpSpPr>
      <xdr:grpSpPr>
        <a:xfrm>
          <a:off x="9669780" y="754380"/>
          <a:ext cx="3634740" cy="6073140"/>
          <a:chOff x="9669780" y="754380"/>
          <a:chExt cx="3634740" cy="6073140"/>
        </a:xfrm>
        <a:solidFill>
          <a:srgbClr val="005392"/>
        </a:solidFill>
      </xdr:grpSpPr>
      <xdr:grpSp>
        <xdr:nvGrpSpPr>
          <xdr:cNvPr id="8225" name="Group 8224">
            <a:extLst>
              <a:ext uri="{FF2B5EF4-FFF2-40B4-BE49-F238E27FC236}">
                <a16:creationId xmlns:a16="http://schemas.microsoft.com/office/drawing/2014/main" id="{00000000-0008-0000-0600-000021200000}"/>
              </a:ext>
            </a:extLst>
          </xdr:cNvPr>
          <xdr:cNvGrpSpPr/>
        </xdr:nvGrpSpPr>
        <xdr:grpSpPr>
          <a:xfrm>
            <a:off x="9669780" y="754380"/>
            <a:ext cx="3208020" cy="6073140"/>
            <a:chOff x="9669780" y="800100"/>
            <a:chExt cx="3208020" cy="6073140"/>
          </a:xfrm>
          <a:grpFill/>
        </xdr:grpSpPr>
        <xdr:sp macro="" textlink="">
          <xdr:nvSpPr>
            <xdr:cNvPr id="8221" name="Rectangle: Diagonal Corners Rounded 8220">
              <a:extLst>
                <a:ext uri="{FF2B5EF4-FFF2-40B4-BE49-F238E27FC236}">
                  <a16:creationId xmlns:a16="http://schemas.microsoft.com/office/drawing/2014/main" id="{00000000-0008-0000-0600-00001D200000}"/>
                </a:ext>
              </a:extLst>
            </xdr:cNvPr>
            <xdr:cNvSpPr/>
          </xdr:nvSpPr>
          <xdr:spPr>
            <a:xfrm>
              <a:off x="9669780" y="800100"/>
              <a:ext cx="2506980" cy="6073140"/>
            </a:xfrm>
            <a:prstGeom prst="round2DiagRect">
              <a:avLst>
                <a:gd name="adj1" fmla="val 9068"/>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22" name="Rectangle 8221">
              <a:extLst>
                <a:ext uri="{FF2B5EF4-FFF2-40B4-BE49-F238E27FC236}">
                  <a16:creationId xmlns:a16="http://schemas.microsoft.com/office/drawing/2014/main" id="{00000000-0008-0000-0600-00001E200000}"/>
                </a:ext>
              </a:extLst>
            </xdr:cNvPr>
            <xdr:cNvSpPr/>
          </xdr:nvSpPr>
          <xdr:spPr>
            <a:xfrm>
              <a:off x="11536680" y="1082040"/>
              <a:ext cx="914400" cy="549402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23" name="Rectangle 8222">
              <a:extLst>
                <a:ext uri="{FF2B5EF4-FFF2-40B4-BE49-F238E27FC236}">
                  <a16:creationId xmlns:a16="http://schemas.microsoft.com/office/drawing/2014/main" id="{00000000-0008-0000-0600-00001F200000}"/>
                </a:ext>
              </a:extLst>
            </xdr:cNvPr>
            <xdr:cNvSpPr/>
          </xdr:nvSpPr>
          <xdr:spPr>
            <a:xfrm>
              <a:off x="11765280" y="1390650"/>
              <a:ext cx="914400" cy="48768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24" name="Rectangle 8223">
              <a:extLst>
                <a:ext uri="{FF2B5EF4-FFF2-40B4-BE49-F238E27FC236}">
                  <a16:creationId xmlns:a16="http://schemas.microsoft.com/office/drawing/2014/main" id="{00000000-0008-0000-0600-000020200000}"/>
                </a:ext>
              </a:extLst>
            </xdr:cNvPr>
            <xdr:cNvSpPr/>
          </xdr:nvSpPr>
          <xdr:spPr>
            <a:xfrm>
              <a:off x="11963400" y="1636395"/>
              <a:ext cx="914400" cy="438531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226" name="Oval 8225">
            <a:extLst>
              <a:ext uri="{FF2B5EF4-FFF2-40B4-BE49-F238E27FC236}">
                <a16:creationId xmlns:a16="http://schemas.microsoft.com/office/drawing/2014/main" id="{00000000-0008-0000-0600-000022200000}"/>
              </a:ext>
            </a:extLst>
          </xdr:cNvPr>
          <xdr:cNvSpPr/>
        </xdr:nvSpPr>
        <xdr:spPr>
          <a:xfrm>
            <a:off x="11910060" y="1981200"/>
            <a:ext cx="1394460" cy="355092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grpSp>
    <xdr:clientData/>
  </xdr:twoCellAnchor>
  <xdr:twoCellAnchor>
    <xdr:from>
      <xdr:col>1</xdr:col>
      <xdr:colOff>167640</xdr:colOff>
      <xdr:row>10</xdr:row>
      <xdr:rowOff>121920</xdr:rowOff>
    </xdr:from>
    <xdr:to>
      <xdr:col>4</xdr:col>
      <xdr:colOff>327660</xdr:colOff>
      <xdr:row>24</xdr:row>
      <xdr:rowOff>68580</xdr:rowOff>
    </xdr:to>
    <xdr:sp macro="" textlink="">
      <xdr:nvSpPr>
        <xdr:cNvPr id="8234" name="Rectangle 8233">
          <a:extLst>
            <a:ext uri="{FF2B5EF4-FFF2-40B4-BE49-F238E27FC236}">
              <a16:creationId xmlns:a16="http://schemas.microsoft.com/office/drawing/2014/main" id="{00000000-0008-0000-0600-00002A200000}"/>
            </a:ext>
          </a:extLst>
        </xdr:cNvPr>
        <xdr:cNvSpPr/>
      </xdr:nvSpPr>
      <xdr:spPr>
        <a:xfrm>
          <a:off x="777240" y="1600200"/>
          <a:ext cx="1988820" cy="25069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563880</xdr:colOff>
      <xdr:row>14</xdr:row>
      <xdr:rowOff>83820</xdr:rowOff>
    </xdr:from>
    <xdr:to>
      <xdr:col>16</xdr:col>
      <xdr:colOff>548640</xdr:colOff>
      <xdr:row>15</xdr:row>
      <xdr:rowOff>60960</xdr:rowOff>
    </xdr:to>
    <xdr:sp macro="" textlink="">
      <xdr:nvSpPr>
        <xdr:cNvPr id="8236" name="TextBox 8235">
          <a:extLst>
            <a:ext uri="{FF2B5EF4-FFF2-40B4-BE49-F238E27FC236}">
              <a16:creationId xmlns:a16="http://schemas.microsoft.com/office/drawing/2014/main" id="{00000000-0008-0000-0600-00002C200000}"/>
            </a:ext>
          </a:extLst>
        </xdr:cNvPr>
        <xdr:cNvSpPr txBox="1"/>
      </xdr:nvSpPr>
      <xdr:spPr>
        <a:xfrm>
          <a:off x="9707880" y="2293620"/>
          <a:ext cx="5943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lumMod val="75000"/>
                </a:schemeClr>
              </a:solidFill>
            </a:rPr>
            <a:t>Profit</a:t>
          </a:r>
        </a:p>
      </xdr:txBody>
    </xdr:sp>
    <xdr:clientData/>
  </xdr:twoCellAnchor>
  <xdr:twoCellAnchor>
    <xdr:from>
      <xdr:col>10</xdr:col>
      <xdr:colOff>464820</xdr:colOff>
      <xdr:row>11</xdr:row>
      <xdr:rowOff>15240</xdr:rowOff>
    </xdr:from>
    <xdr:to>
      <xdr:col>11</xdr:col>
      <xdr:colOff>510540</xdr:colOff>
      <xdr:row>11</xdr:row>
      <xdr:rowOff>175260</xdr:rowOff>
    </xdr:to>
    <xdr:sp macro="" textlink="">
      <xdr:nvSpPr>
        <xdr:cNvPr id="8237" name="TextBox 8236">
          <a:extLst>
            <a:ext uri="{FF2B5EF4-FFF2-40B4-BE49-F238E27FC236}">
              <a16:creationId xmlns:a16="http://schemas.microsoft.com/office/drawing/2014/main" id="{00000000-0008-0000-0600-00002D200000}"/>
            </a:ext>
          </a:extLst>
        </xdr:cNvPr>
        <xdr:cNvSpPr txBox="1"/>
      </xdr:nvSpPr>
      <xdr:spPr>
        <a:xfrm>
          <a:off x="6560820" y="1676400"/>
          <a:ext cx="65532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75000"/>
                </a:schemeClr>
              </a:solidFill>
            </a:rPr>
            <a:t>Bottom</a:t>
          </a:r>
        </a:p>
      </xdr:txBody>
    </xdr:sp>
    <xdr:clientData/>
  </xdr:twoCellAnchor>
  <xdr:twoCellAnchor>
    <xdr:from>
      <xdr:col>9</xdr:col>
      <xdr:colOff>68580</xdr:colOff>
      <xdr:row>12</xdr:row>
      <xdr:rowOff>121920</xdr:rowOff>
    </xdr:from>
    <xdr:to>
      <xdr:col>9</xdr:col>
      <xdr:colOff>175260</xdr:colOff>
      <xdr:row>13</xdr:row>
      <xdr:rowOff>45720</xdr:rowOff>
    </xdr:to>
    <xdr:sp macro="" textlink="">
      <xdr:nvSpPr>
        <xdr:cNvPr id="8239" name="Oval 8238">
          <a:extLst>
            <a:ext uri="{FF2B5EF4-FFF2-40B4-BE49-F238E27FC236}">
              <a16:creationId xmlns:a16="http://schemas.microsoft.com/office/drawing/2014/main" id="{00000000-0008-0000-0600-00002F200000}"/>
            </a:ext>
          </a:extLst>
        </xdr:cNvPr>
        <xdr:cNvSpPr/>
      </xdr:nvSpPr>
      <xdr:spPr>
        <a:xfrm>
          <a:off x="5554980" y="196596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571500</xdr:colOff>
      <xdr:row>12</xdr:row>
      <xdr:rowOff>68580</xdr:rowOff>
    </xdr:from>
    <xdr:to>
      <xdr:col>12</xdr:col>
      <xdr:colOff>106680</xdr:colOff>
      <xdr:row>13</xdr:row>
      <xdr:rowOff>106680</xdr:rowOff>
    </xdr:to>
    <xdr:sp macro="" textlink="'Analysis 03'!P23">
      <xdr:nvSpPr>
        <xdr:cNvPr id="8240" name="TextBox 8239">
          <a:extLst>
            <a:ext uri="{FF2B5EF4-FFF2-40B4-BE49-F238E27FC236}">
              <a16:creationId xmlns:a16="http://schemas.microsoft.com/office/drawing/2014/main" id="{00000000-0008-0000-0600-000030200000}"/>
            </a:ext>
          </a:extLst>
        </xdr:cNvPr>
        <xdr:cNvSpPr txBox="1"/>
      </xdr:nvSpPr>
      <xdr:spPr>
        <a:xfrm>
          <a:off x="5448300" y="1912620"/>
          <a:ext cx="19735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1EE242-8A4D-485A-B0B5-B01E0FE3CCCC}" type="TxLink">
            <a:rPr lang="en-US" sz="1100" b="1" i="0" u="none" strike="noStrike">
              <a:solidFill>
                <a:srgbClr val="000000"/>
              </a:solidFill>
              <a:latin typeface="Calibri"/>
              <a:cs typeface="Calibri"/>
            </a:rPr>
            <a:pPr algn="ctr"/>
            <a:t>Top-5 Profitable Customer</a:t>
          </a:fld>
          <a:endParaRPr lang="en-US" sz="1200" b="1">
            <a:solidFill>
              <a:schemeClr val="bg1">
                <a:lumMod val="75000"/>
              </a:schemeClr>
            </a:solidFill>
          </a:endParaRPr>
        </a:p>
      </xdr:txBody>
    </xdr:sp>
    <xdr:clientData/>
  </xdr:twoCellAnchor>
  <xdr:twoCellAnchor>
    <xdr:from>
      <xdr:col>9</xdr:col>
      <xdr:colOff>60960</xdr:colOff>
      <xdr:row>13</xdr:row>
      <xdr:rowOff>15240</xdr:rowOff>
    </xdr:from>
    <xdr:to>
      <xdr:col>10</xdr:col>
      <xdr:colOff>335280</xdr:colOff>
      <xdr:row>15</xdr:row>
      <xdr:rowOff>99060</xdr:rowOff>
    </xdr:to>
    <xdr:sp macro="" textlink="'Analysis 03'!P24">
      <xdr:nvSpPr>
        <xdr:cNvPr id="8241" name="TextBox 8240">
          <a:extLst>
            <a:ext uri="{FF2B5EF4-FFF2-40B4-BE49-F238E27FC236}">
              <a16:creationId xmlns:a16="http://schemas.microsoft.com/office/drawing/2014/main" id="{00000000-0008-0000-0600-000031200000}"/>
            </a:ext>
          </a:extLst>
        </xdr:cNvPr>
        <xdr:cNvSpPr txBox="1"/>
      </xdr:nvSpPr>
      <xdr:spPr>
        <a:xfrm>
          <a:off x="5547360" y="2042160"/>
          <a:ext cx="88392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AB0EDA-D4B6-4B28-A349-D4675F9D344E}" type="TxLink">
            <a:rPr lang="en-US" sz="1100" b="1" i="0" u="none" strike="noStrike">
              <a:solidFill>
                <a:srgbClr val="000000"/>
              </a:solidFill>
              <a:latin typeface="Calibri"/>
              <a:cs typeface="Calibri"/>
            </a:rPr>
            <a:pPr algn="ctr"/>
            <a:t>Customer overtime</a:t>
          </a:fld>
          <a:endParaRPr lang="en-US" sz="1200" b="1">
            <a:solidFill>
              <a:schemeClr val="bg1">
                <a:lumMod val="75000"/>
              </a:schemeClr>
            </a:solidFill>
          </a:endParaRPr>
        </a:p>
      </xdr:txBody>
    </xdr:sp>
    <xdr:clientData/>
  </xdr:twoCellAnchor>
  <xdr:twoCellAnchor>
    <xdr:from>
      <xdr:col>10</xdr:col>
      <xdr:colOff>137160</xdr:colOff>
      <xdr:row>12</xdr:row>
      <xdr:rowOff>76200</xdr:rowOff>
    </xdr:from>
    <xdr:to>
      <xdr:col>11</xdr:col>
      <xdr:colOff>83820</xdr:colOff>
      <xdr:row>15</xdr:row>
      <xdr:rowOff>129540</xdr:rowOff>
    </xdr:to>
    <xdr:sp macro="" textlink="'Analysis 03'!P25">
      <xdr:nvSpPr>
        <xdr:cNvPr id="8245" name="TextBox 8244">
          <a:extLst>
            <a:ext uri="{FF2B5EF4-FFF2-40B4-BE49-F238E27FC236}">
              <a16:creationId xmlns:a16="http://schemas.microsoft.com/office/drawing/2014/main" id="{00000000-0008-0000-0600-000035200000}"/>
            </a:ext>
          </a:extLst>
        </xdr:cNvPr>
        <xdr:cNvSpPr txBox="1"/>
      </xdr:nvSpPr>
      <xdr:spPr>
        <a:xfrm>
          <a:off x="6233160" y="1920240"/>
          <a:ext cx="55626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568A70-DE92-45C2-883E-415BEDF6914C}" type="TxLink">
            <a:rPr lang="en-US" sz="2800" b="0" i="0" u="none" strike="noStrike">
              <a:solidFill>
                <a:srgbClr val="1F8CB3"/>
              </a:solidFill>
              <a:latin typeface="Calibri"/>
              <a:cs typeface="Calibri"/>
            </a:rPr>
            <a:pPr algn="ctr"/>
            <a:t>600</a:t>
          </a:fld>
          <a:endParaRPr lang="en-US" sz="3200" b="0">
            <a:solidFill>
              <a:srgbClr val="1F8CB3"/>
            </a:solidFill>
          </a:endParaRPr>
        </a:p>
      </xdr:txBody>
    </xdr:sp>
    <xdr:clientData/>
  </xdr:twoCellAnchor>
  <xdr:twoCellAnchor>
    <xdr:from>
      <xdr:col>9</xdr:col>
      <xdr:colOff>99060</xdr:colOff>
      <xdr:row>13</xdr:row>
      <xdr:rowOff>68580</xdr:rowOff>
    </xdr:from>
    <xdr:to>
      <xdr:col>9</xdr:col>
      <xdr:colOff>99060</xdr:colOff>
      <xdr:row>15</xdr:row>
      <xdr:rowOff>38100</xdr:rowOff>
    </xdr:to>
    <xdr:cxnSp macro="">
      <xdr:nvCxnSpPr>
        <xdr:cNvPr id="8247" name="Straight Connector 8246">
          <a:extLst>
            <a:ext uri="{FF2B5EF4-FFF2-40B4-BE49-F238E27FC236}">
              <a16:creationId xmlns:a16="http://schemas.microsoft.com/office/drawing/2014/main" id="{00000000-0008-0000-0600-000037200000}"/>
            </a:ext>
          </a:extLst>
        </xdr:cNvPr>
        <xdr:cNvCxnSpPr/>
      </xdr:nvCxnSpPr>
      <xdr:spPr>
        <a:xfrm>
          <a:off x="5585460" y="2095500"/>
          <a:ext cx="0" cy="335280"/>
        </a:xfrm>
        <a:prstGeom prst="line">
          <a:avLst/>
        </a:prstGeom>
        <a:ln w="34925">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327660</xdr:colOff>
      <xdr:row>10</xdr:row>
      <xdr:rowOff>121920</xdr:rowOff>
    </xdr:from>
    <xdr:to>
      <xdr:col>1</xdr:col>
      <xdr:colOff>121920</xdr:colOff>
      <xdr:row>24</xdr:row>
      <xdr:rowOff>60960</xdr:rowOff>
    </xdr:to>
    <xdr:sp macro="" textlink="">
      <xdr:nvSpPr>
        <xdr:cNvPr id="3" name="Rectangle 2">
          <a:extLst>
            <a:ext uri="{FF2B5EF4-FFF2-40B4-BE49-F238E27FC236}">
              <a16:creationId xmlns:a16="http://schemas.microsoft.com/office/drawing/2014/main" id="{3F62D20A-F046-4583-A7FC-EA81B7A393A2}"/>
            </a:ext>
          </a:extLst>
        </xdr:cNvPr>
        <xdr:cNvSpPr/>
      </xdr:nvSpPr>
      <xdr:spPr>
        <a:xfrm>
          <a:off x="327660" y="1600200"/>
          <a:ext cx="403860" cy="2499360"/>
        </a:xfrm>
        <a:prstGeom prst="rect">
          <a:avLst/>
        </a:prstGeom>
        <a:gradFill flip="none" rotWithShape="1">
          <a:gsLst>
            <a:gs pos="37000">
              <a:srgbClr val="1F8CB3"/>
            </a:gs>
            <a:gs pos="0">
              <a:schemeClr val="bg1">
                <a:lumMod val="95000"/>
              </a:schemeClr>
            </a:gs>
            <a:gs pos="100000">
              <a:srgbClr val="005392"/>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800"/>
            <a:t>Customer</a:t>
          </a:r>
          <a:r>
            <a:rPr lang="en-US" sz="1800" baseline="0"/>
            <a:t> Analysis</a:t>
          </a:r>
          <a:endParaRPr lang="en-US" sz="1800"/>
        </a:p>
      </xdr:txBody>
    </xdr:sp>
    <xdr:clientData/>
  </xdr:twoCellAnchor>
  <xdr:twoCellAnchor>
    <xdr:from>
      <xdr:col>0</xdr:col>
      <xdr:colOff>312420</xdr:colOff>
      <xdr:row>24</xdr:row>
      <xdr:rowOff>99060</xdr:rowOff>
    </xdr:from>
    <xdr:to>
      <xdr:col>1</xdr:col>
      <xdr:colOff>106680</xdr:colOff>
      <xdr:row>38</xdr:row>
      <xdr:rowOff>38100</xdr:rowOff>
    </xdr:to>
    <xdr:sp macro="" textlink="">
      <xdr:nvSpPr>
        <xdr:cNvPr id="4" name="Rectangle 3">
          <a:extLst>
            <a:ext uri="{FF2B5EF4-FFF2-40B4-BE49-F238E27FC236}">
              <a16:creationId xmlns:a16="http://schemas.microsoft.com/office/drawing/2014/main" id="{2FA99DFE-3B03-CDC9-3DA3-258A7A8D0D79}"/>
            </a:ext>
          </a:extLst>
        </xdr:cNvPr>
        <xdr:cNvSpPr/>
      </xdr:nvSpPr>
      <xdr:spPr>
        <a:xfrm>
          <a:off x="312420" y="4137660"/>
          <a:ext cx="403860" cy="2499360"/>
        </a:xfrm>
        <a:prstGeom prst="rect">
          <a:avLst/>
        </a:prstGeom>
        <a:gradFill flip="none" rotWithShape="1">
          <a:gsLst>
            <a:gs pos="37000">
              <a:srgbClr val="1F8CB3"/>
            </a:gs>
            <a:gs pos="0">
              <a:schemeClr val="bg1">
                <a:lumMod val="95000"/>
              </a:schemeClr>
            </a:gs>
            <a:gs pos="100000">
              <a:srgbClr val="005392"/>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800"/>
            <a:t>Time Fram</a:t>
          </a:r>
        </a:p>
      </xdr:txBody>
    </xdr:sp>
    <xdr:clientData/>
  </xdr:twoCellAnchor>
  <xdr:twoCellAnchor>
    <xdr:from>
      <xdr:col>1</xdr:col>
      <xdr:colOff>167640</xdr:colOff>
      <xdr:row>24</xdr:row>
      <xdr:rowOff>167640</xdr:rowOff>
    </xdr:from>
    <xdr:to>
      <xdr:col>10</xdr:col>
      <xdr:colOff>266700</xdr:colOff>
      <xdr:row>38</xdr:row>
      <xdr:rowOff>53340</xdr:rowOff>
    </xdr:to>
    <xdr:sp macro="" textlink="">
      <xdr:nvSpPr>
        <xdr:cNvPr id="9" name="Rectangle 8">
          <a:extLst>
            <a:ext uri="{FF2B5EF4-FFF2-40B4-BE49-F238E27FC236}">
              <a16:creationId xmlns:a16="http://schemas.microsoft.com/office/drawing/2014/main" id="{D75C53C2-CB70-9ADF-07BD-CBDA3714DD69}"/>
            </a:ext>
          </a:extLst>
        </xdr:cNvPr>
        <xdr:cNvSpPr/>
      </xdr:nvSpPr>
      <xdr:spPr>
        <a:xfrm>
          <a:off x="777240" y="4206240"/>
          <a:ext cx="5585460" cy="24460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373380</xdr:colOff>
      <xdr:row>25</xdr:row>
      <xdr:rowOff>30480</xdr:rowOff>
    </xdr:from>
    <xdr:to>
      <xdr:col>15</xdr:col>
      <xdr:colOff>266700</xdr:colOff>
      <xdr:row>38</xdr:row>
      <xdr:rowOff>99060</xdr:rowOff>
    </xdr:to>
    <xdr:sp macro="" textlink="">
      <xdr:nvSpPr>
        <xdr:cNvPr id="10" name="Rectangle 9">
          <a:extLst>
            <a:ext uri="{FF2B5EF4-FFF2-40B4-BE49-F238E27FC236}">
              <a16:creationId xmlns:a16="http://schemas.microsoft.com/office/drawing/2014/main" id="{0B50464A-90AA-14CF-88B1-26933A80065E}"/>
            </a:ext>
          </a:extLst>
        </xdr:cNvPr>
        <xdr:cNvSpPr/>
      </xdr:nvSpPr>
      <xdr:spPr>
        <a:xfrm>
          <a:off x="6469380" y="4251960"/>
          <a:ext cx="2941320" cy="24460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502920</xdr:colOff>
      <xdr:row>16</xdr:row>
      <xdr:rowOff>106680</xdr:rowOff>
    </xdr:from>
    <xdr:to>
      <xdr:col>8</xdr:col>
      <xdr:colOff>350520</xdr:colOff>
      <xdr:row>24</xdr:row>
      <xdr:rowOff>15240</xdr:rowOff>
    </xdr:to>
    <xdr:graphicFrame macro="">
      <xdr:nvGraphicFramePr>
        <xdr:cNvPr id="11" name="Chart 10">
          <a:extLst>
            <a:ext uri="{FF2B5EF4-FFF2-40B4-BE49-F238E27FC236}">
              <a16:creationId xmlns:a16="http://schemas.microsoft.com/office/drawing/2014/main" id="{4F644709-07A3-4F8C-A432-040F1EAA6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563880</xdr:colOff>
      <xdr:row>13</xdr:row>
      <xdr:rowOff>30480</xdr:rowOff>
    </xdr:from>
    <xdr:to>
      <xdr:col>4</xdr:col>
      <xdr:colOff>563880</xdr:colOff>
      <xdr:row>15</xdr:row>
      <xdr:rowOff>0</xdr:rowOff>
    </xdr:to>
    <xdr:cxnSp macro="">
      <xdr:nvCxnSpPr>
        <xdr:cNvPr id="12" name="Straight Connector 11">
          <a:extLst>
            <a:ext uri="{FF2B5EF4-FFF2-40B4-BE49-F238E27FC236}">
              <a16:creationId xmlns:a16="http://schemas.microsoft.com/office/drawing/2014/main" id="{B0C76775-46E6-47F7-81E2-538AA4FD75EE}"/>
            </a:ext>
          </a:extLst>
        </xdr:cNvPr>
        <xdr:cNvCxnSpPr/>
      </xdr:nvCxnSpPr>
      <xdr:spPr>
        <a:xfrm>
          <a:off x="3002280" y="2057400"/>
          <a:ext cx="0" cy="335280"/>
        </a:xfrm>
        <a:prstGeom prst="line">
          <a:avLst/>
        </a:prstGeom>
        <a:ln w="34925">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495300</xdr:colOff>
      <xdr:row>11</xdr:row>
      <xdr:rowOff>7620</xdr:rowOff>
    </xdr:from>
    <xdr:to>
      <xdr:col>7</xdr:col>
      <xdr:colOff>541020</xdr:colOff>
      <xdr:row>12</xdr:row>
      <xdr:rowOff>91440</xdr:rowOff>
    </xdr:to>
    <xdr:sp macro="" textlink="">
      <xdr:nvSpPr>
        <xdr:cNvPr id="13" name="TextBox 12">
          <a:extLst>
            <a:ext uri="{FF2B5EF4-FFF2-40B4-BE49-F238E27FC236}">
              <a16:creationId xmlns:a16="http://schemas.microsoft.com/office/drawing/2014/main" id="{54A2A69D-0231-DDE4-FBBC-CD8F112EAEF7}"/>
            </a:ext>
          </a:extLst>
        </xdr:cNvPr>
        <xdr:cNvSpPr txBox="1"/>
      </xdr:nvSpPr>
      <xdr:spPr>
        <a:xfrm>
          <a:off x="2933700" y="1668780"/>
          <a:ext cx="1874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75000"/>
                  <a:lumOff val="25000"/>
                </a:schemeClr>
              </a:solidFill>
            </a:rPr>
            <a:t>Profit</a:t>
          </a:r>
          <a:r>
            <a:rPr lang="en-US" sz="1200" b="0" baseline="0">
              <a:solidFill>
                <a:schemeClr val="tx1">
                  <a:lumMod val="75000"/>
                  <a:lumOff val="25000"/>
                </a:schemeClr>
              </a:solidFill>
            </a:rPr>
            <a:t> By Customer Age</a:t>
          </a:r>
          <a:endParaRPr lang="en-US" sz="1200" b="0">
            <a:solidFill>
              <a:schemeClr val="tx1">
                <a:lumMod val="75000"/>
                <a:lumOff val="25000"/>
              </a:schemeClr>
            </a:solidFill>
          </a:endParaRPr>
        </a:p>
      </xdr:txBody>
    </xdr:sp>
    <xdr:clientData/>
  </xdr:twoCellAnchor>
  <xdr:twoCellAnchor>
    <xdr:from>
      <xdr:col>4</xdr:col>
      <xdr:colOff>533400</xdr:colOff>
      <xdr:row>11</xdr:row>
      <xdr:rowOff>91440</xdr:rowOff>
    </xdr:from>
    <xdr:to>
      <xdr:col>5</xdr:col>
      <xdr:colOff>30480</xdr:colOff>
      <xdr:row>12</xdr:row>
      <xdr:rowOff>15240</xdr:rowOff>
    </xdr:to>
    <xdr:sp macro="" textlink="">
      <xdr:nvSpPr>
        <xdr:cNvPr id="14" name="Oval 13">
          <a:extLst>
            <a:ext uri="{FF2B5EF4-FFF2-40B4-BE49-F238E27FC236}">
              <a16:creationId xmlns:a16="http://schemas.microsoft.com/office/drawing/2014/main" id="{C934E287-ECC0-4961-A86F-FE4B872324B1}"/>
            </a:ext>
          </a:extLst>
        </xdr:cNvPr>
        <xdr:cNvSpPr/>
      </xdr:nvSpPr>
      <xdr:spPr>
        <a:xfrm>
          <a:off x="2971800" y="175260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274320</xdr:colOff>
          <xdr:row>13</xdr:row>
          <xdr:rowOff>45720</xdr:rowOff>
        </xdr:from>
        <xdr:to>
          <xdr:col>4</xdr:col>
          <xdr:colOff>213360</xdr:colOff>
          <xdr:row>21</xdr:row>
          <xdr:rowOff>83819</xdr:rowOff>
        </xdr:to>
        <xdr:pic>
          <xdr:nvPicPr>
            <xdr:cNvPr id="15" name="Picture 14">
              <a:extLst>
                <a:ext uri="{FF2B5EF4-FFF2-40B4-BE49-F238E27FC236}">
                  <a16:creationId xmlns:a16="http://schemas.microsoft.com/office/drawing/2014/main" id="{401053B6-A255-CA49-98A0-566BDB3298ED}"/>
                </a:ext>
              </a:extLst>
            </xdr:cNvPr>
            <xdr:cNvPicPr>
              <a:picLocks noChangeAspect="1" noChangeArrowheads="1"/>
              <a:extLst>
                <a:ext uri="{84589F7E-364E-4C9E-8A38-B11213B215E9}">
                  <a14:cameraTool cellRange="'Custom Chart (2)'!$J$17:$S$26" spid="_x0000_s8254"/>
                </a:ext>
              </a:extLst>
            </xdr:cNvPicPr>
          </xdr:nvPicPr>
          <xdr:blipFill>
            <a:blip xmlns:r="http://schemas.openxmlformats.org/officeDocument/2006/relationships" r:embed="rId7"/>
            <a:srcRect/>
            <a:stretch>
              <a:fillRect/>
            </a:stretch>
          </xdr:blipFill>
          <xdr:spPr bwMode="auto">
            <a:xfrm>
              <a:off x="883920" y="2072640"/>
              <a:ext cx="1767840" cy="150113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259080</xdr:colOff>
      <xdr:row>21</xdr:row>
      <xdr:rowOff>175260</xdr:rowOff>
    </xdr:from>
    <xdr:to>
      <xdr:col>4</xdr:col>
      <xdr:colOff>304800</xdr:colOff>
      <xdr:row>23</xdr:row>
      <xdr:rowOff>60960</xdr:rowOff>
    </xdr:to>
    <xdr:sp macro="" textlink="'Custom Chart (2)'!$G$9">
      <xdr:nvSpPr>
        <xdr:cNvPr id="16" name="TextBox 15">
          <a:extLst>
            <a:ext uri="{FF2B5EF4-FFF2-40B4-BE49-F238E27FC236}">
              <a16:creationId xmlns:a16="http://schemas.microsoft.com/office/drawing/2014/main" id="{4229840A-3D32-43A2-B6F1-3BD37D15A4EF}"/>
            </a:ext>
          </a:extLst>
        </xdr:cNvPr>
        <xdr:cNvSpPr txBox="1"/>
      </xdr:nvSpPr>
      <xdr:spPr>
        <a:xfrm>
          <a:off x="2087880" y="3665220"/>
          <a:ext cx="6553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6C7714-8CE1-4634-ACCA-8B7108F21349}" type="TxLink">
            <a:rPr lang="en-US" sz="1400" b="1" i="0" u="none" strike="noStrike">
              <a:solidFill>
                <a:srgbClr val="9FE6FF"/>
              </a:solidFill>
              <a:latin typeface="Calibri"/>
              <a:cs typeface="Calibri"/>
            </a:rPr>
            <a:pPr algn="ctr"/>
            <a:t>48.5%</a:t>
          </a:fld>
          <a:endParaRPr lang="en-US" sz="1600" b="1">
            <a:solidFill>
              <a:srgbClr val="9FE6FF"/>
            </a:solidFill>
          </a:endParaRPr>
        </a:p>
      </xdr:txBody>
    </xdr:sp>
    <xdr:clientData/>
  </xdr:twoCellAnchor>
  <xdr:twoCellAnchor>
    <xdr:from>
      <xdr:col>1</xdr:col>
      <xdr:colOff>228600</xdr:colOff>
      <xdr:row>11</xdr:row>
      <xdr:rowOff>68580</xdr:rowOff>
    </xdr:from>
    <xdr:to>
      <xdr:col>1</xdr:col>
      <xdr:colOff>335280</xdr:colOff>
      <xdr:row>11</xdr:row>
      <xdr:rowOff>175260</xdr:rowOff>
    </xdr:to>
    <xdr:sp macro="" textlink="">
      <xdr:nvSpPr>
        <xdr:cNvPr id="17" name="Oval 16">
          <a:extLst>
            <a:ext uri="{FF2B5EF4-FFF2-40B4-BE49-F238E27FC236}">
              <a16:creationId xmlns:a16="http://schemas.microsoft.com/office/drawing/2014/main" id="{C473C1FF-9B4B-45AF-B4ED-203656100F4F}"/>
            </a:ext>
          </a:extLst>
        </xdr:cNvPr>
        <xdr:cNvSpPr/>
      </xdr:nvSpPr>
      <xdr:spPr>
        <a:xfrm>
          <a:off x="838200" y="172974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304800</xdr:colOff>
      <xdr:row>22</xdr:row>
      <xdr:rowOff>68580</xdr:rowOff>
    </xdr:from>
    <xdr:to>
      <xdr:col>1</xdr:col>
      <xdr:colOff>434340</xdr:colOff>
      <xdr:row>22</xdr:row>
      <xdr:rowOff>175260</xdr:rowOff>
    </xdr:to>
    <xdr:sp macro="" textlink="">
      <xdr:nvSpPr>
        <xdr:cNvPr id="18" name="Rectangle 17">
          <a:extLst>
            <a:ext uri="{FF2B5EF4-FFF2-40B4-BE49-F238E27FC236}">
              <a16:creationId xmlns:a16="http://schemas.microsoft.com/office/drawing/2014/main" id="{AE187FF2-1077-0AF6-79BA-60189DCE7718}"/>
            </a:ext>
          </a:extLst>
        </xdr:cNvPr>
        <xdr:cNvSpPr/>
      </xdr:nvSpPr>
      <xdr:spPr>
        <a:xfrm>
          <a:off x="914400" y="3741420"/>
          <a:ext cx="129540" cy="10668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23</xdr:row>
      <xdr:rowOff>60960</xdr:rowOff>
    </xdr:from>
    <xdr:to>
      <xdr:col>1</xdr:col>
      <xdr:colOff>419100</xdr:colOff>
      <xdr:row>24</xdr:row>
      <xdr:rowOff>0</xdr:rowOff>
    </xdr:to>
    <xdr:sp macro="" textlink="">
      <xdr:nvSpPr>
        <xdr:cNvPr id="19" name="Oval 18">
          <a:extLst>
            <a:ext uri="{FF2B5EF4-FFF2-40B4-BE49-F238E27FC236}">
              <a16:creationId xmlns:a16="http://schemas.microsoft.com/office/drawing/2014/main" id="{3B68129E-C457-C04D-9D9D-3C41E977B6AD}"/>
            </a:ext>
          </a:extLst>
        </xdr:cNvPr>
        <xdr:cNvSpPr/>
      </xdr:nvSpPr>
      <xdr:spPr>
        <a:xfrm>
          <a:off x="906780" y="3916680"/>
          <a:ext cx="121920" cy="12192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23</xdr:row>
      <xdr:rowOff>38100</xdr:rowOff>
    </xdr:from>
    <xdr:to>
      <xdr:col>2</xdr:col>
      <xdr:colOff>396240</xdr:colOff>
      <xdr:row>23</xdr:row>
      <xdr:rowOff>167640</xdr:rowOff>
    </xdr:to>
    <xdr:sp macro="" textlink="">
      <xdr:nvSpPr>
        <xdr:cNvPr id="20" name="TextBox 19">
          <a:extLst>
            <a:ext uri="{FF2B5EF4-FFF2-40B4-BE49-F238E27FC236}">
              <a16:creationId xmlns:a16="http://schemas.microsoft.com/office/drawing/2014/main" id="{AE6CAEC4-8BFC-F434-FDB0-DB97367CA559}"/>
            </a:ext>
          </a:extLst>
        </xdr:cNvPr>
        <xdr:cNvSpPr txBox="1"/>
      </xdr:nvSpPr>
      <xdr:spPr>
        <a:xfrm>
          <a:off x="906780" y="3893820"/>
          <a:ext cx="708660" cy="129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50000"/>
                </a:schemeClr>
              </a:solidFill>
            </a:rPr>
            <a:t>Male</a:t>
          </a:r>
        </a:p>
      </xdr:txBody>
    </xdr:sp>
    <xdr:clientData/>
  </xdr:twoCellAnchor>
  <xdr:twoCellAnchor>
    <xdr:from>
      <xdr:col>1</xdr:col>
      <xdr:colOff>350520</xdr:colOff>
      <xdr:row>22</xdr:row>
      <xdr:rowOff>38100</xdr:rowOff>
    </xdr:from>
    <xdr:to>
      <xdr:col>2</xdr:col>
      <xdr:colOff>480060</xdr:colOff>
      <xdr:row>23</xdr:row>
      <xdr:rowOff>30480</xdr:rowOff>
    </xdr:to>
    <xdr:sp macro="" textlink="">
      <xdr:nvSpPr>
        <xdr:cNvPr id="21" name="TextBox 20">
          <a:extLst>
            <a:ext uri="{FF2B5EF4-FFF2-40B4-BE49-F238E27FC236}">
              <a16:creationId xmlns:a16="http://schemas.microsoft.com/office/drawing/2014/main" id="{A23DBD25-A15B-01FA-0BED-DAFDC77C6D11}"/>
            </a:ext>
          </a:extLst>
        </xdr:cNvPr>
        <xdr:cNvSpPr txBox="1"/>
      </xdr:nvSpPr>
      <xdr:spPr>
        <a:xfrm>
          <a:off x="960120" y="3710940"/>
          <a:ext cx="739140" cy="17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50000"/>
                </a:schemeClr>
              </a:solidFill>
            </a:rPr>
            <a:t>Female</a:t>
          </a:r>
        </a:p>
      </xdr:txBody>
    </xdr:sp>
    <xdr:clientData/>
  </xdr:twoCellAnchor>
  <xdr:twoCellAnchor>
    <xdr:from>
      <xdr:col>3</xdr:col>
      <xdr:colOff>213360</xdr:colOff>
      <xdr:row>23</xdr:row>
      <xdr:rowOff>30480</xdr:rowOff>
    </xdr:from>
    <xdr:to>
      <xdr:col>4</xdr:col>
      <xdr:colOff>342900</xdr:colOff>
      <xdr:row>24</xdr:row>
      <xdr:rowOff>99060</xdr:rowOff>
    </xdr:to>
    <xdr:sp macro="" textlink="'Custom Chart (2)'!$G$8">
      <xdr:nvSpPr>
        <xdr:cNvPr id="22" name="TextBox 21">
          <a:extLst>
            <a:ext uri="{FF2B5EF4-FFF2-40B4-BE49-F238E27FC236}">
              <a16:creationId xmlns:a16="http://schemas.microsoft.com/office/drawing/2014/main" id="{7ADC834C-15FA-FAF0-1A16-26B2EABE0E9E}"/>
            </a:ext>
          </a:extLst>
        </xdr:cNvPr>
        <xdr:cNvSpPr txBox="1"/>
      </xdr:nvSpPr>
      <xdr:spPr>
        <a:xfrm>
          <a:off x="2042160" y="3886200"/>
          <a:ext cx="7391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65F925-E11D-49C7-872F-D5A9FCF52F04}" type="TxLink">
            <a:rPr lang="en-US" sz="1400" b="1" i="0" u="none" strike="noStrike">
              <a:solidFill>
                <a:srgbClr val="005392"/>
              </a:solidFill>
              <a:latin typeface="Calibri"/>
              <a:cs typeface="Calibri"/>
            </a:rPr>
            <a:pPr algn="ctr"/>
            <a:t>51.5%</a:t>
          </a:fld>
          <a:endParaRPr lang="en-US" sz="1200" b="0">
            <a:solidFill>
              <a:srgbClr val="005392"/>
            </a:solidFill>
          </a:endParaRPr>
        </a:p>
      </xdr:txBody>
    </xdr:sp>
    <xdr:clientData/>
  </xdr:twoCellAnchor>
  <xdr:twoCellAnchor>
    <xdr:from>
      <xdr:col>1</xdr:col>
      <xdr:colOff>243840</xdr:colOff>
      <xdr:row>11</xdr:row>
      <xdr:rowOff>38100</xdr:rowOff>
    </xdr:from>
    <xdr:to>
      <xdr:col>3</xdr:col>
      <xdr:colOff>381000</xdr:colOff>
      <xdr:row>12</xdr:row>
      <xdr:rowOff>45720</xdr:rowOff>
    </xdr:to>
    <xdr:sp macro="" textlink="">
      <xdr:nvSpPr>
        <xdr:cNvPr id="23" name="TextBox 22">
          <a:extLst>
            <a:ext uri="{FF2B5EF4-FFF2-40B4-BE49-F238E27FC236}">
              <a16:creationId xmlns:a16="http://schemas.microsoft.com/office/drawing/2014/main" id="{A60B8572-4C7C-740C-5511-917A3D74843E}"/>
            </a:ext>
          </a:extLst>
        </xdr:cNvPr>
        <xdr:cNvSpPr txBox="1"/>
      </xdr:nvSpPr>
      <xdr:spPr>
        <a:xfrm>
          <a:off x="853440" y="1699260"/>
          <a:ext cx="135636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75000"/>
                  <a:lumOff val="25000"/>
                </a:schemeClr>
              </a:solidFill>
            </a:rPr>
            <a:t>Profit</a:t>
          </a:r>
          <a:r>
            <a:rPr lang="en-US" sz="1200" b="0" baseline="0">
              <a:solidFill>
                <a:schemeClr val="tx1">
                  <a:lumMod val="75000"/>
                  <a:lumOff val="25000"/>
                </a:schemeClr>
              </a:solidFill>
            </a:rPr>
            <a:t> By Gender</a:t>
          </a:r>
          <a:endParaRPr lang="en-US" sz="1200" b="0">
            <a:solidFill>
              <a:schemeClr val="tx1">
                <a:lumMod val="75000"/>
                <a:lumOff val="25000"/>
              </a:schemeClr>
            </a:solidFill>
          </a:endParaRPr>
        </a:p>
      </xdr:txBody>
    </xdr:sp>
    <xdr:clientData/>
  </xdr:twoCellAnchor>
  <xdr:twoCellAnchor>
    <xdr:from>
      <xdr:col>1</xdr:col>
      <xdr:colOff>137160</xdr:colOff>
      <xdr:row>25</xdr:row>
      <xdr:rowOff>38100</xdr:rowOff>
    </xdr:from>
    <xdr:to>
      <xdr:col>10</xdr:col>
      <xdr:colOff>297180</xdr:colOff>
      <xdr:row>36</xdr:row>
      <xdr:rowOff>30480</xdr:rowOff>
    </xdr:to>
    <xdr:graphicFrame macro="">
      <xdr:nvGraphicFramePr>
        <xdr:cNvPr id="24" name="Chart 23">
          <a:extLst>
            <a:ext uri="{FF2B5EF4-FFF2-40B4-BE49-F238E27FC236}">
              <a16:creationId xmlns:a16="http://schemas.microsoft.com/office/drawing/2014/main" id="{BE6B1B79-B64A-42E0-9B6D-354E7874F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220980</xdr:colOff>
      <xdr:row>25</xdr:row>
      <xdr:rowOff>45720</xdr:rowOff>
    </xdr:from>
    <xdr:to>
      <xdr:col>5</xdr:col>
      <xdr:colOff>121920</xdr:colOff>
      <xdr:row>27</xdr:row>
      <xdr:rowOff>38100</xdr:rowOff>
    </xdr:to>
    <xdr:sp macro="" textlink="">
      <xdr:nvSpPr>
        <xdr:cNvPr id="25" name="TextBox 24">
          <a:extLst>
            <a:ext uri="{FF2B5EF4-FFF2-40B4-BE49-F238E27FC236}">
              <a16:creationId xmlns:a16="http://schemas.microsoft.com/office/drawing/2014/main" id="{A42D6A99-3E03-A6A6-BB31-A3E3EBAC37FB}"/>
            </a:ext>
          </a:extLst>
        </xdr:cNvPr>
        <xdr:cNvSpPr txBox="1"/>
      </xdr:nvSpPr>
      <xdr:spPr>
        <a:xfrm>
          <a:off x="830580" y="4267200"/>
          <a:ext cx="23393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50000"/>
                </a:schemeClr>
              </a:solidFill>
            </a:rPr>
            <a:t>Profit Trend and </a:t>
          </a:r>
          <a:r>
            <a:rPr lang="en-US" sz="1050" b="1">
              <a:solidFill>
                <a:srgbClr val="0070C0"/>
              </a:solidFill>
            </a:rPr>
            <a:t>MOM Growth Rate</a:t>
          </a:r>
        </a:p>
      </xdr:txBody>
    </xdr:sp>
    <xdr:clientData/>
  </xdr:twoCellAnchor>
  <xdr:twoCellAnchor>
    <xdr:from>
      <xdr:col>1</xdr:col>
      <xdr:colOff>228600</xdr:colOff>
      <xdr:row>25</xdr:row>
      <xdr:rowOff>175260</xdr:rowOff>
    </xdr:from>
    <xdr:to>
      <xdr:col>1</xdr:col>
      <xdr:colOff>335280</xdr:colOff>
      <xdr:row>26</xdr:row>
      <xdr:rowOff>99060</xdr:rowOff>
    </xdr:to>
    <xdr:sp macro="" textlink="">
      <xdr:nvSpPr>
        <xdr:cNvPr id="8199" name="Oval 8198">
          <a:extLst>
            <a:ext uri="{FF2B5EF4-FFF2-40B4-BE49-F238E27FC236}">
              <a16:creationId xmlns:a16="http://schemas.microsoft.com/office/drawing/2014/main" id="{A1001152-25C7-4413-8FCE-85398388EE8C}"/>
            </a:ext>
          </a:extLst>
        </xdr:cNvPr>
        <xdr:cNvSpPr/>
      </xdr:nvSpPr>
      <xdr:spPr>
        <a:xfrm>
          <a:off x="838200" y="439674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388620</xdr:colOff>
      <xdr:row>25</xdr:row>
      <xdr:rowOff>160020</xdr:rowOff>
    </xdr:from>
    <xdr:to>
      <xdr:col>15</xdr:col>
      <xdr:colOff>182880</xdr:colOff>
      <xdr:row>36</xdr:row>
      <xdr:rowOff>106680</xdr:rowOff>
    </xdr:to>
    <xdr:graphicFrame macro="">
      <xdr:nvGraphicFramePr>
        <xdr:cNvPr id="8200" name="Chart 8199">
          <a:extLst>
            <a:ext uri="{FF2B5EF4-FFF2-40B4-BE49-F238E27FC236}">
              <a16:creationId xmlns:a16="http://schemas.microsoft.com/office/drawing/2014/main" id="{13F7571E-34B0-4D58-9592-DA9D61FC3D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358140</xdr:colOff>
      <xdr:row>25</xdr:row>
      <xdr:rowOff>114300</xdr:rowOff>
    </xdr:from>
    <xdr:to>
      <xdr:col>13</xdr:col>
      <xdr:colOff>182880</xdr:colOff>
      <xdr:row>27</xdr:row>
      <xdr:rowOff>7620</xdr:rowOff>
    </xdr:to>
    <xdr:sp macro="" textlink="">
      <xdr:nvSpPr>
        <xdr:cNvPr id="8201" name="TextBox 8200">
          <a:extLst>
            <a:ext uri="{FF2B5EF4-FFF2-40B4-BE49-F238E27FC236}">
              <a16:creationId xmlns:a16="http://schemas.microsoft.com/office/drawing/2014/main" id="{6F34C4D9-0F15-4091-91DA-38765AED16DA}"/>
            </a:ext>
          </a:extLst>
        </xdr:cNvPr>
        <xdr:cNvSpPr txBox="1"/>
      </xdr:nvSpPr>
      <xdr:spPr>
        <a:xfrm>
          <a:off x="6454140" y="4335780"/>
          <a:ext cx="16535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50000"/>
                </a:schemeClr>
              </a:solidFill>
            </a:rPr>
            <a:t>Profit by </a:t>
          </a:r>
          <a:r>
            <a:rPr lang="en-US" sz="1050" b="1">
              <a:solidFill>
                <a:srgbClr val="1F8CB3"/>
              </a:solidFill>
            </a:rPr>
            <a:t>Weekday</a:t>
          </a:r>
        </a:p>
      </xdr:txBody>
    </xdr:sp>
    <xdr:clientData/>
  </xdr:twoCellAnchor>
  <xdr:twoCellAnchor>
    <xdr:from>
      <xdr:col>10</xdr:col>
      <xdr:colOff>487680</xdr:colOff>
      <xdr:row>26</xdr:row>
      <xdr:rowOff>22860</xdr:rowOff>
    </xdr:from>
    <xdr:to>
      <xdr:col>10</xdr:col>
      <xdr:colOff>594360</xdr:colOff>
      <xdr:row>26</xdr:row>
      <xdr:rowOff>129540</xdr:rowOff>
    </xdr:to>
    <xdr:sp macro="" textlink="">
      <xdr:nvSpPr>
        <xdr:cNvPr id="8203" name="Oval 8202">
          <a:extLst>
            <a:ext uri="{FF2B5EF4-FFF2-40B4-BE49-F238E27FC236}">
              <a16:creationId xmlns:a16="http://schemas.microsoft.com/office/drawing/2014/main" id="{CCB614CA-A6B2-449F-AF95-600F3E37BC9C}"/>
            </a:ext>
          </a:extLst>
        </xdr:cNvPr>
        <xdr:cNvSpPr/>
      </xdr:nvSpPr>
      <xdr:spPr>
        <a:xfrm>
          <a:off x="6583680" y="442722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114300</xdr:colOff>
      <xdr:row>6</xdr:row>
      <xdr:rowOff>167640</xdr:rowOff>
    </xdr:from>
    <xdr:to>
      <xdr:col>18</xdr:col>
      <xdr:colOff>121920</xdr:colOff>
      <xdr:row>8</xdr:row>
      <xdr:rowOff>91440</xdr:rowOff>
    </xdr:to>
    <xdr:sp macro="" textlink="">
      <xdr:nvSpPr>
        <xdr:cNvPr id="8214" name="TextBox 8213">
          <a:extLst>
            <a:ext uri="{FF2B5EF4-FFF2-40B4-BE49-F238E27FC236}">
              <a16:creationId xmlns:a16="http://schemas.microsoft.com/office/drawing/2014/main" id="{F0D8F2AF-0D6E-E989-7468-154DA78F6B2A}"/>
            </a:ext>
          </a:extLst>
        </xdr:cNvPr>
        <xdr:cNvSpPr txBox="1"/>
      </xdr:nvSpPr>
      <xdr:spPr>
        <a:xfrm>
          <a:off x="9867900" y="914400"/>
          <a:ext cx="12268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lumMod val="95000"/>
                </a:schemeClr>
              </a:solidFill>
            </a:rPr>
            <a:t>Product Sold</a:t>
          </a:r>
        </a:p>
      </xdr:txBody>
    </xdr:sp>
    <xdr:clientData/>
  </xdr:twoCellAnchor>
  <xdr:twoCellAnchor>
    <xdr:from>
      <xdr:col>16</xdr:col>
      <xdr:colOff>99060</xdr:colOff>
      <xdr:row>8</xdr:row>
      <xdr:rowOff>38100</xdr:rowOff>
    </xdr:from>
    <xdr:to>
      <xdr:col>17</xdr:col>
      <xdr:colOff>579120</xdr:colOff>
      <xdr:row>10</xdr:row>
      <xdr:rowOff>137160</xdr:rowOff>
    </xdr:to>
    <xdr:sp macro="" textlink="">
      <xdr:nvSpPr>
        <xdr:cNvPr id="8215" name="TextBox 8214">
          <a:extLst>
            <a:ext uri="{FF2B5EF4-FFF2-40B4-BE49-F238E27FC236}">
              <a16:creationId xmlns:a16="http://schemas.microsoft.com/office/drawing/2014/main" id="{7941F3E4-B366-7C1B-9044-94589440597E}"/>
            </a:ext>
          </a:extLst>
        </xdr:cNvPr>
        <xdr:cNvSpPr txBox="1"/>
      </xdr:nvSpPr>
      <xdr:spPr>
        <a:xfrm>
          <a:off x="9852660" y="1150620"/>
          <a:ext cx="108966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lumMod val="95000"/>
                </a:schemeClr>
              </a:solidFill>
            </a:rPr>
            <a:t>Product return Rate</a:t>
          </a:r>
        </a:p>
      </xdr:txBody>
    </xdr:sp>
    <xdr:clientData/>
  </xdr:twoCellAnchor>
  <xdr:twoCellAnchor>
    <xdr:from>
      <xdr:col>16</xdr:col>
      <xdr:colOff>441960</xdr:colOff>
      <xdr:row>15</xdr:row>
      <xdr:rowOff>144780</xdr:rowOff>
    </xdr:from>
    <xdr:to>
      <xdr:col>20</xdr:col>
      <xdr:colOff>114300</xdr:colOff>
      <xdr:row>17</xdr:row>
      <xdr:rowOff>137160</xdr:rowOff>
    </xdr:to>
    <xdr:sp macro="" textlink="'Analysis 04'!J28">
      <xdr:nvSpPr>
        <xdr:cNvPr id="8216" name="TextBox 8215">
          <a:extLst>
            <a:ext uri="{FF2B5EF4-FFF2-40B4-BE49-F238E27FC236}">
              <a16:creationId xmlns:a16="http://schemas.microsoft.com/office/drawing/2014/main" id="{E017E6D9-DB8B-8468-629D-A95DA76483A0}"/>
            </a:ext>
          </a:extLst>
        </xdr:cNvPr>
        <xdr:cNvSpPr txBox="1"/>
      </xdr:nvSpPr>
      <xdr:spPr>
        <a:xfrm>
          <a:off x="10195560" y="2537460"/>
          <a:ext cx="21107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DCE05B0-E339-4ECB-B77E-389A297D597F}" type="TxLink">
            <a:rPr lang="en-US" sz="1100" b="0" i="0" u="none" strike="noStrike">
              <a:solidFill>
                <a:schemeClr val="bg1">
                  <a:lumMod val="95000"/>
                </a:schemeClr>
              </a:solidFill>
              <a:latin typeface="Calibri"/>
              <a:cs typeface="Calibri"/>
            </a:rPr>
            <a:pPr algn="l"/>
            <a:t>Top 5 Profitable Products</a:t>
          </a:fld>
          <a:endParaRPr lang="en-US" sz="1200" b="0" u="none">
            <a:solidFill>
              <a:schemeClr val="bg1">
                <a:lumMod val="95000"/>
              </a:schemeClr>
            </a:solidFill>
          </a:endParaRPr>
        </a:p>
      </xdr:txBody>
    </xdr:sp>
    <xdr:clientData/>
  </xdr:twoCellAnchor>
  <xdr:twoCellAnchor>
    <xdr:from>
      <xdr:col>16</xdr:col>
      <xdr:colOff>38100</xdr:colOff>
      <xdr:row>7</xdr:row>
      <xdr:rowOff>76200</xdr:rowOff>
    </xdr:from>
    <xdr:to>
      <xdr:col>16</xdr:col>
      <xdr:colOff>144780</xdr:colOff>
      <xdr:row>8</xdr:row>
      <xdr:rowOff>0</xdr:rowOff>
    </xdr:to>
    <xdr:sp macro="" textlink="">
      <xdr:nvSpPr>
        <xdr:cNvPr id="8228" name="Oval 8227">
          <a:extLst>
            <a:ext uri="{FF2B5EF4-FFF2-40B4-BE49-F238E27FC236}">
              <a16:creationId xmlns:a16="http://schemas.microsoft.com/office/drawing/2014/main" id="{2CEE070C-934C-46D4-9041-F3C67E5BFD4C}"/>
            </a:ext>
          </a:extLst>
        </xdr:cNvPr>
        <xdr:cNvSpPr/>
      </xdr:nvSpPr>
      <xdr:spPr>
        <a:xfrm>
          <a:off x="9791700" y="100584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129540</xdr:colOff>
      <xdr:row>8</xdr:row>
      <xdr:rowOff>121920</xdr:rowOff>
    </xdr:from>
    <xdr:to>
      <xdr:col>16</xdr:col>
      <xdr:colOff>129540</xdr:colOff>
      <xdr:row>10</xdr:row>
      <xdr:rowOff>91440</xdr:rowOff>
    </xdr:to>
    <xdr:cxnSp macro="">
      <xdr:nvCxnSpPr>
        <xdr:cNvPr id="8229" name="Straight Connector 8228">
          <a:extLst>
            <a:ext uri="{FF2B5EF4-FFF2-40B4-BE49-F238E27FC236}">
              <a16:creationId xmlns:a16="http://schemas.microsoft.com/office/drawing/2014/main" id="{05200490-CEB3-0C20-2DF0-4A790800F8F6}"/>
            </a:ext>
          </a:extLst>
        </xdr:cNvPr>
        <xdr:cNvCxnSpPr/>
      </xdr:nvCxnSpPr>
      <xdr:spPr>
        <a:xfrm>
          <a:off x="9883140" y="1234440"/>
          <a:ext cx="0" cy="335280"/>
        </a:xfrm>
        <a:prstGeom prst="line">
          <a:avLst/>
        </a:prstGeom>
        <a:ln w="34925">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xdr:colOff>
      <xdr:row>11</xdr:row>
      <xdr:rowOff>45720</xdr:rowOff>
    </xdr:from>
    <xdr:to>
      <xdr:col>16</xdr:col>
      <xdr:colOff>137160</xdr:colOff>
      <xdr:row>13</xdr:row>
      <xdr:rowOff>15240</xdr:rowOff>
    </xdr:to>
    <xdr:cxnSp macro="">
      <xdr:nvCxnSpPr>
        <xdr:cNvPr id="8248" name="Straight Connector 8247">
          <a:extLst>
            <a:ext uri="{FF2B5EF4-FFF2-40B4-BE49-F238E27FC236}">
              <a16:creationId xmlns:a16="http://schemas.microsoft.com/office/drawing/2014/main" id="{8EE32A56-DBF5-12E2-061C-4EF33A612B2D}"/>
            </a:ext>
          </a:extLst>
        </xdr:cNvPr>
        <xdr:cNvCxnSpPr/>
      </xdr:nvCxnSpPr>
      <xdr:spPr>
        <a:xfrm>
          <a:off x="9890760" y="1706880"/>
          <a:ext cx="0" cy="335280"/>
        </a:xfrm>
        <a:prstGeom prst="line">
          <a:avLst/>
        </a:prstGeom>
        <a:ln w="34925">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68580</xdr:colOff>
      <xdr:row>6</xdr:row>
      <xdr:rowOff>167640</xdr:rowOff>
    </xdr:from>
    <xdr:to>
      <xdr:col>19</xdr:col>
      <xdr:colOff>304800</xdr:colOff>
      <xdr:row>8</xdr:row>
      <xdr:rowOff>91440</xdr:rowOff>
    </xdr:to>
    <xdr:sp macro="" textlink="'Analysis 04'!D10">
      <xdr:nvSpPr>
        <xdr:cNvPr id="8256" name="TextBox 8255">
          <a:extLst>
            <a:ext uri="{FF2B5EF4-FFF2-40B4-BE49-F238E27FC236}">
              <a16:creationId xmlns:a16="http://schemas.microsoft.com/office/drawing/2014/main" id="{8BE572BE-21E5-9C3D-CDCA-B2F8B96FED6A}"/>
            </a:ext>
          </a:extLst>
        </xdr:cNvPr>
        <xdr:cNvSpPr txBox="1"/>
      </xdr:nvSpPr>
      <xdr:spPr>
        <a:xfrm>
          <a:off x="11041380" y="914400"/>
          <a:ext cx="8458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135E5B-1B85-4FFD-9F78-2E271A4D98B6}" type="TxLink">
            <a:rPr lang="en-US" sz="1800" b="0" i="0" u="none" strike="noStrike">
              <a:solidFill>
                <a:schemeClr val="bg1">
                  <a:lumMod val="95000"/>
                </a:schemeClr>
              </a:solidFill>
              <a:latin typeface="Calibri"/>
              <a:cs typeface="Calibri"/>
            </a:rPr>
            <a:pPr algn="ctr"/>
            <a:t>100</a:t>
          </a:fld>
          <a:endParaRPr lang="en-US" sz="1600" b="1">
            <a:solidFill>
              <a:schemeClr val="bg1">
                <a:lumMod val="95000"/>
              </a:schemeClr>
            </a:solidFill>
          </a:endParaRPr>
        </a:p>
      </xdr:txBody>
    </xdr:sp>
    <xdr:clientData/>
  </xdr:twoCellAnchor>
  <xdr:twoCellAnchor>
    <xdr:from>
      <xdr:col>18</xdr:col>
      <xdr:colOff>190500</xdr:colOff>
      <xdr:row>8</xdr:row>
      <xdr:rowOff>179070</xdr:rowOff>
    </xdr:from>
    <xdr:to>
      <xdr:col>19</xdr:col>
      <xdr:colOff>426720</xdr:colOff>
      <xdr:row>10</xdr:row>
      <xdr:rowOff>102870</xdr:rowOff>
    </xdr:to>
    <xdr:sp macro="" textlink="'Analysis 04'!E10">
      <xdr:nvSpPr>
        <xdr:cNvPr id="8257" name="TextBox 8256">
          <a:extLst>
            <a:ext uri="{FF2B5EF4-FFF2-40B4-BE49-F238E27FC236}">
              <a16:creationId xmlns:a16="http://schemas.microsoft.com/office/drawing/2014/main" id="{BF40B8C5-AC48-2697-22EE-C180DD8A15C4}"/>
            </a:ext>
          </a:extLst>
        </xdr:cNvPr>
        <xdr:cNvSpPr txBox="1"/>
      </xdr:nvSpPr>
      <xdr:spPr>
        <a:xfrm>
          <a:off x="11163300" y="1291590"/>
          <a:ext cx="8458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95F029-4472-4E62-A0FC-7ED04B12CF63}" type="TxLink">
            <a:rPr lang="en-US" sz="1800" b="0" i="0" u="none" strike="noStrike">
              <a:solidFill>
                <a:schemeClr val="bg1">
                  <a:lumMod val="95000"/>
                </a:schemeClr>
              </a:solidFill>
              <a:latin typeface="Calibri"/>
              <a:cs typeface="Calibri"/>
            </a:rPr>
            <a:pPr algn="ctr"/>
            <a:t>8.03%</a:t>
          </a:fld>
          <a:endParaRPr lang="en-US" sz="1600" b="1">
            <a:solidFill>
              <a:schemeClr val="bg1">
                <a:lumMod val="95000"/>
              </a:schemeClr>
            </a:solidFill>
          </a:endParaRPr>
        </a:p>
      </xdr:txBody>
    </xdr:sp>
    <xdr:clientData/>
  </xdr:twoCellAnchor>
  <xdr:twoCellAnchor>
    <xdr:from>
      <xdr:col>18</xdr:col>
      <xdr:colOff>7620</xdr:colOff>
      <xdr:row>11</xdr:row>
      <xdr:rowOff>106680</xdr:rowOff>
    </xdr:from>
    <xdr:to>
      <xdr:col>20</xdr:col>
      <xdr:colOff>15240</xdr:colOff>
      <xdr:row>12</xdr:row>
      <xdr:rowOff>137160</xdr:rowOff>
    </xdr:to>
    <xdr:sp macro="" textlink="'Analysis 04'!F10">
      <xdr:nvSpPr>
        <xdr:cNvPr id="8314" name="TextBox 8313">
          <a:extLst>
            <a:ext uri="{FF2B5EF4-FFF2-40B4-BE49-F238E27FC236}">
              <a16:creationId xmlns:a16="http://schemas.microsoft.com/office/drawing/2014/main" id="{DCBB96F8-4DCF-49C7-B5C8-D6B51110B6DD}"/>
            </a:ext>
          </a:extLst>
        </xdr:cNvPr>
        <xdr:cNvSpPr txBox="1"/>
      </xdr:nvSpPr>
      <xdr:spPr>
        <a:xfrm>
          <a:off x="10980420" y="1767840"/>
          <a:ext cx="12268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F74B33-976F-4A1A-8D1E-78E36E189ADB}" type="TxLink">
            <a:rPr lang="en-US" sz="1800" b="0" i="0" u="none" strike="noStrike">
              <a:solidFill>
                <a:schemeClr val="bg1">
                  <a:lumMod val="95000"/>
                </a:schemeClr>
              </a:solidFill>
              <a:latin typeface="Calibri"/>
              <a:cs typeface="Calibri"/>
            </a:rPr>
            <a:pPr algn="ctr"/>
            <a:t>8.05%</a:t>
          </a:fld>
          <a:endParaRPr lang="en-US" sz="1600" b="1">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16</xdr:col>
          <xdr:colOff>502920</xdr:colOff>
          <xdr:row>14</xdr:row>
          <xdr:rowOff>60960</xdr:rowOff>
        </xdr:from>
        <xdr:to>
          <xdr:col>17</xdr:col>
          <xdr:colOff>121920</xdr:colOff>
          <xdr:row>15</xdr:row>
          <xdr:rowOff>76200</xdr:rowOff>
        </xdr:to>
        <xdr:sp macro="" textlink="">
          <xdr:nvSpPr>
            <xdr:cNvPr id="8217" name="Option Button 25" hidden="1">
              <a:extLst>
                <a:ext uri="{63B3BB69-23CF-44E3-9099-C40C66FF867C}">
                  <a14:compatExt spid="_x0000_s8217"/>
                </a:ext>
                <a:ext uri="{FF2B5EF4-FFF2-40B4-BE49-F238E27FC236}">
                  <a16:creationId xmlns:a16="http://schemas.microsoft.com/office/drawing/2014/main" id="{00000000-0008-0000-08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563880</xdr:colOff>
          <xdr:row>14</xdr:row>
          <xdr:rowOff>76200</xdr:rowOff>
        </xdr:from>
        <xdr:to>
          <xdr:col>19</xdr:col>
          <xdr:colOff>182880</xdr:colOff>
          <xdr:row>15</xdr:row>
          <xdr:rowOff>91440</xdr:rowOff>
        </xdr:to>
        <xdr:sp macro="" textlink="">
          <xdr:nvSpPr>
            <xdr:cNvPr id="8288" name="Option Button 26" hidden="1">
              <a:extLst>
                <a:ext uri="{63B3BB69-23CF-44E3-9099-C40C66FF867C}">
                  <a14:compatExt spid="_x0000_s8218"/>
                </a:ext>
                <a:ext uri="{FF2B5EF4-FFF2-40B4-BE49-F238E27FC236}">
                  <a16:creationId xmlns:a16="http://schemas.microsoft.com/office/drawing/2014/main" id="{00000000-0008-0000-0800-00006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495300</xdr:colOff>
      <xdr:row>14</xdr:row>
      <xdr:rowOff>91440</xdr:rowOff>
    </xdr:from>
    <xdr:to>
      <xdr:col>19</xdr:col>
      <xdr:colOff>0</xdr:colOff>
      <xdr:row>15</xdr:row>
      <xdr:rowOff>76200</xdr:rowOff>
    </xdr:to>
    <xdr:sp macro="" textlink="">
      <xdr:nvSpPr>
        <xdr:cNvPr id="8317" name="TextBox 8316">
          <a:extLst>
            <a:ext uri="{FF2B5EF4-FFF2-40B4-BE49-F238E27FC236}">
              <a16:creationId xmlns:a16="http://schemas.microsoft.com/office/drawing/2014/main" id="{0F85A553-10C1-A14A-DD2F-CFF07C838CA1}"/>
            </a:ext>
          </a:extLst>
        </xdr:cNvPr>
        <xdr:cNvSpPr txBox="1"/>
      </xdr:nvSpPr>
      <xdr:spPr>
        <a:xfrm>
          <a:off x="10858500" y="2301240"/>
          <a:ext cx="72390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lumMod val="7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15</xdr:col>
          <xdr:colOff>601980</xdr:colOff>
          <xdr:row>13</xdr:row>
          <xdr:rowOff>144780</xdr:rowOff>
        </xdr:from>
        <xdr:to>
          <xdr:col>20</xdr:col>
          <xdr:colOff>106680</xdr:colOff>
          <xdr:row>16</xdr:row>
          <xdr:rowOff>45720</xdr:rowOff>
        </xdr:to>
        <xdr:sp macro="" textlink="">
          <xdr:nvSpPr>
            <xdr:cNvPr id="8289" name="Group Box 29" hidden="1">
              <a:extLst>
                <a:ext uri="{63B3BB69-23CF-44E3-9099-C40C66FF867C}">
                  <a14:compatExt spid="_x0000_s8221"/>
                </a:ext>
                <a:ext uri="{FF2B5EF4-FFF2-40B4-BE49-F238E27FC236}">
                  <a16:creationId xmlns:a16="http://schemas.microsoft.com/office/drawing/2014/main" id="{00000000-0008-0000-0800-00006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29</a:t>
              </a:r>
            </a:p>
          </xdr:txBody>
        </xdr:sp>
        <xdr:clientData/>
      </xdr:twoCellAnchor>
    </mc:Choice>
    <mc:Fallback/>
  </mc:AlternateContent>
  <xdr:twoCellAnchor>
    <xdr:from>
      <xdr:col>16</xdr:col>
      <xdr:colOff>0</xdr:colOff>
      <xdr:row>14</xdr:row>
      <xdr:rowOff>7620</xdr:rowOff>
    </xdr:from>
    <xdr:to>
      <xdr:col>20</xdr:col>
      <xdr:colOff>129540</xdr:colOff>
      <xdr:row>16</xdr:row>
      <xdr:rowOff>22860</xdr:rowOff>
    </xdr:to>
    <xdr:sp macro="" textlink="">
      <xdr:nvSpPr>
        <xdr:cNvPr id="8319" name="Rectangle 8318">
          <a:extLst>
            <a:ext uri="{FF2B5EF4-FFF2-40B4-BE49-F238E27FC236}">
              <a16:creationId xmlns:a16="http://schemas.microsoft.com/office/drawing/2014/main" id="{262514A9-335B-8ADB-FDDC-19A555EC66E3}"/>
            </a:ext>
          </a:extLst>
        </xdr:cNvPr>
        <xdr:cNvSpPr/>
      </xdr:nvSpPr>
      <xdr:spPr>
        <a:xfrm>
          <a:off x="9753600" y="2217420"/>
          <a:ext cx="2567940" cy="381000"/>
        </a:xfrm>
        <a:prstGeom prst="rect">
          <a:avLst/>
        </a:prstGeom>
        <a:noFill/>
        <a:ln w="88900">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xdr:colOff>
      <xdr:row>16</xdr:row>
      <xdr:rowOff>152400</xdr:rowOff>
    </xdr:from>
    <xdr:to>
      <xdr:col>11</xdr:col>
      <xdr:colOff>45720</xdr:colOff>
      <xdr:row>16</xdr:row>
      <xdr:rowOff>152400</xdr:rowOff>
    </xdr:to>
    <xdr:cxnSp macro="">
      <xdr:nvCxnSpPr>
        <xdr:cNvPr id="8322" name="Straight Arrow Connector 8321">
          <a:extLst>
            <a:ext uri="{FF2B5EF4-FFF2-40B4-BE49-F238E27FC236}">
              <a16:creationId xmlns:a16="http://schemas.microsoft.com/office/drawing/2014/main" id="{F1B430AE-0A27-D64C-2F39-8D1AAE735511}"/>
            </a:ext>
          </a:extLst>
        </xdr:cNvPr>
        <xdr:cNvCxnSpPr/>
      </xdr:nvCxnSpPr>
      <xdr:spPr>
        <a:xfrm>
          <a:off x="6751320" y="2727960"/>
          <a:ext cx="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586740</xdr:colOff>
      <xdr:row>13</xdr:row>
      <xdr:rowOff>83820</xdr:rowOff>
    </xdr:from>
    <xdr:to>
      <xdr:col>21</xdr:col>
      <xdr:colOff>15240</xdr:colOff>
      <xdr:row>13</xdr:row>
      <xdr:rowOff>83820</xdr:rowOff>
    </xdr:to>
    <xdr:cxnSp macro="">
      <xdr:nvCxnSpPr>
        <xdr:cNvPr id="8324" name="Straight Arrow Connector 8323">
          <a:extLst>
            <a:ext uri="{FF2B5EF4-FFF2-40B4-BE49-F238E27FC236}">
              <a16:creationId xmlns:a16="http://schemas.microsoft.com/office/drawing/2014/main" id="{AC71C8EE-1318-E57D-936B-1B989D022373}"/>
            </a:ext>
          </a:extLst>
        </xdr:cNvPr>
        <xdr:cNvCxnSpPr/>
      </xdr:nvCxnSpPr>
      <xdr:spPr>
        <a:xfrm>
          <a:off x="9730740" y="2110740"/>
          <a:ext cx="3086100" cy="0"/>
        </a:xfrm>
        <a:prstGeom prst="straightConnector1">
          <a:avLst/>
        </a:prstGeom>
        <a:ln w="22225">
          <a:gradFill flip="none" rotWithShape="1">
            <a:gsLst>
              <a:gs pos="50000">
                <a:schemeClr val="bg1"/>
              </a:gs>
              <a:gs pos="6000">
                <a:srgbClr val="005392"/>
              </a:gs>
              <a:gs pos="91000">
                <a:srgbClr val="005392"/>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472440</xdr:colOff>
      <xdr:row>16</xdr:row>
      <xdr:rowOff>99060</xdr:rowOff>
    </xdr:from>
    <xdr:to>
      <xdr:col>21</xdr:col>
      <xdr:colOff>60960</xdr:colOff>
      <xdr:row>26</xdr:row>
      <xdr:rowOff>68580</xdr:rowOff>
    </xdr:to>
    <xdr:graphicFrame macro="">
      <xdr:nvGraphicFramePr>
        <xdr:cNvPr id="8327" name="Chart 8326">
          <a:extLst>
            <a:ext uri="{FF2B5EF4-FFF2-40B4-BE49-F238E27FC236}">
              <a16:creationId xmlns:a16="http://schemas.microsoft.com/office/drawing/2014/main" id="{A432F017-8D38-4924-8BD8-8C4B19739D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320040</xdr:colOff>
      <xdr:row>16</xdr:row>
      <xdr:rowOff>106680</xdr:rowOff>
    </xdr:from>
    <xdr:to>
      <xdr:col>16</xdr:col>
      <xdr:colOff>426720</xdr:colOff>
      <xdr:row>17</xdr:row>
      <xdr:rowOff>30480</xdr:rowOff>
    </xdr:to>
    <xdr:sp macro="" textlink="">
      <xdr:nvSpPr>
        <xdr:cNvPr id="8328" name="Oval 8327">
          <a:extLst>
            <a:ext uri="{FF2B5EF4-FFF2-40B4-BE49-F238E27FC236}">
              <a16:creationId xmlns:a16="http://schemas.microsoft.com/office/drawing/2014/main" id="{CEB4CBBA-4BF7-4600-9A32-DD5CF4170DA4}"/>
            </a:ext>
          </a:extLst>
        </xdr:cNvPr>
        <xdr:cNvSpPr/>
      </xdr:nvSpPr>
      <xdr:spPr>
        <a:xfrm>
          <a:off x="10073640" y="2682240"/>
          <a:ext cx="106680" cy="106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121920</xdr:colOff>
      <xdr:row>10</xdr:row>
      <xdr:rowOff>129540</xdr:rowOff>
    </xdr:from>
    <xdr:to>
      <xdr:col>17</xdr:col>
      <xdr:colOff>601980</xdr:colOff>
      <xdr:row>13</xdr:row>
      <xdr:rowOff>45720</xdr:rowOff>
    </xdr:to>
    <xdr:sp macro="" textlink="">
      <xdr:nvSpPr>
        <xdr:cNvPr id="8329" name="TextBox 8328">
          <a:extLst>
            <a:ext uri="{FF2B5EF4-FFF2-40B4-BE49-F238E27FC236}">
              <a16:creationId xmlns:a16="http://schemas.microsoft.com/office/drawing/2014/main" id="{C5811667-E451-13BD-46DF-70CD64B06C7C}"/>
            </a:ext>
          </a:extLst>
        </xdr:cNvPr>
        <xdr:cNvSpPr txBox="1"/>
      </xdr:nvSpPr>
      <xdr:spPr>
        <a:xfrm>
          <a:off x="9875520" y="1607820"/>
          <a:ext cx="108966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lumMod val="95000"/>
                </a:schemeClr>
              </a:solidFill>
            </a:rPr>
            <a:t>Product Refund Rate</a:t>
          </a:r>
        </a:p>
      </xdr:txBody>
    </xdr:sp>
    <xdr:clientData/>
  </xdr:twoCellAnchor>
  <xdr:twoCellAnchor>
    <xdr:from>
      <xdr:col>15</xdr:col>
      <xdr:colOff>548640</xdr:colOff>
      <xdr:row>26</xdr:row>
      <xdr:rowOff>30480</xdr:rowOff>
    </xdr:from>
    <xdr:to>
      <xdr:col>20</xdr:col>
      <xdr:colOff>586740</xdr:colOff>
      <xdr:row>26</xdr:row>
      <xdr:rowOff>30480</xdr:rowOff>
    </xdr:to>
    <xdr:cxnSp macro="">
      <xdr:nvCxnSpPr>
        <xdr:cNvPr id="8337" name="Straight Arrow Connector 8336">
          <a:extLst>
            <a:ext uri="{FF2B5EF4-FFF2-40B4-BE49-F238E27FC236}">
              <a16:creationId xmlns:a16="http://schemas.microsoft.com/office/drawing/2014/main" id="{28E367B0-0B62-472F-A891-F5ADA331EC71}"/>
            </a:ext>
          </a:extLst>
        </xdr:cNvPr>
        <xdr:cNvCxnSpPr/>
      </xdr:nvCxnSpPr>
      <xdr:spPr>
        <a:xfrm>
          <a:off x="9692640" y="4434840"/>
          <a:ext cx="3086100" cy="0"/>
        </a:xfrm>
        <a:prstGeom prst="straightConnector1">
          <a:avLst/>
        </a:prstGeom>
        <a:ln w="22225">
          <a:gradFill flip="none" rotWithShape="1">
            <a:gsLst>
              <a:gs pos="50000">
                <a:schemeClr val="bg1"/>
              </a:gs>
              <a:gs pos="6000">
                <a:srgbClr val="005392"/>
              </a:gs>
              <a:gs pos="91000">
                <a:srgbClr val="005392"/>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541020</xdr:colOff>
      <xdr:row>27</xdr:row>
      <xdr:rowOff>114300</xdr:rowOff>
    </xdr:from>
    <xdr:to>
      <xdr:col>20</xdr:col>
      <xdr:colOff>563880</xdr:colOff>
      <xdr:row>37</xdr:row>
      <xdr:rowOff>121920</xdr:rowOff>
    </xdr:to>
    <xdr:graphicFrame macro="">
      <xdr:nvGraphicFramePr>
        <xdr:cNvPr id="8338" name="Chart 8337">
          <a:extLst>
            <a:ext uri="{FF2B5EF4-FFF2-40B4-BE49-F238E27FC236}">
              <a16:creationId xmlns:a16="http://schemas.microsoft.com/office/drawing/2014/main" id="{C2C523FE-FD8B-446B-B4D5-02907FC90D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472440</xdr:colOff>
      <xdr:row>11</xdr:row>
      <xdr:rowOff>30480</xdr:rowOff>
    </xdr:from>
    <xdr:to>
      <xdr:col>9</xdr:col>
      <xdr:colOff>373380</xdr:colOff>
      <xdr:row>11</xdr:row>
      <xdr:rowOff>175260</xdr:rowOff>
    </xdr:to>
    <xdr:sp macro="" textlink="">
      <xdr:nvSpPr>
        <xdr:cNvPr id="8339" name="TextBox 8338">
          <a:extLst>
            <a:ext uri="{FF2B5EF4-FFF2-40B4-BE49-F238E27FC236}">
              <a16:creationId xmlns:a16="http://schemas.microsoft.com/office/drawing/2014/main" id="{5B9857ED-9701-D065-A58B-291B1ECF7958}"/>
            </a:ext>
          </a:extLst>
        </xdr:cNvPr>
        <xdr:cNvSpPr txBox="1"/>
      </xdr:nvSpPr>
      <xdr:spPr>
        <a:xfrm>
          <a:off x="5349240" y="1691640"/>
          <a:ext cx="510540" cy="144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75000"/>
                </a:schemeClr>
              </a:solidFill>
            </a:rPr>
            <a:t>Top</a:t>
          </a:r>
        </a:p>
      </xdr:txBody>
    </xdr:sp>
    <xdr:clientData/>
  </xdr:twoCellAnchor>
  <xdr:twoCellAnchor>
    <xdr:from>
      <xdr:col>16</xdr:col>
      <xdr:colOff>525780</xdr:colOff>
      <xdr:row>26</xdr:row>
      <xdr:rowOff>68580</xdr:rowOff>
    </xdr:from>
    <xdr:to>
      <xdr:col>19</xdr:col>
      <xdr:colOff>563880</xdr:colOff>
      <xdr:row>27</xdr:row>
      <xdr:rowOff>137160</xdr:rowOff>
    </xdr:to>
    <xdr:sp macro="" textlink="">
      <xdr:nvSpPr>
        <xdr:cNvPr id="8341" name="TextBox 8340">
          <a:extLst>
            <a:ext uri="{FF2B5EF4-FFF2-40B4-BE49-F238E27FC236}">
              <a16:creationId xmlns:a16="http://schemas.microsoft.com/office/drawing/2014/main" id="{016EF70C-2617-4BF1-9EA5-4C2C71DBF59D}"/>
            </a:ext>
          </a:extLst>
        </xdr:cNvPr>
        <xdr:cNvSpPr txBox="1"/>
      </xdr:nvSpPr>
      <xdr:spPr>
        <a:xfrm>
          <a:off x="10279380" y="4472940"/>
          <a:ext cx="18669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bg1">
                  <a:lumMod val="95000"/>
                </a:schemeClr>
              </a:solidFill>
            </a:rPr>
            <a:t>Profit By Category</a:t>
          </a:r>
        </a:p>
      </xdr:txBody>
    </xdr:sp>
    <xdr:clientData/>
  </xdr:twoCellAnchor>
  <xdr:twoCellAnchor>
    <xdr:from>
      <xdr:col>11</xdr:col>
      <xdr:colOff>251460</xdr:colOff>
      <xdr:row>8</xdr:row>
      <xdr:rowOff>30480</xdr:rowOff>
    </xdr:from>
    <xdr:to>
      <xdr:col>13</xdr:col>
      <xdr:colOff>175260</xdr:colOff>
      <xdr:row>9</xdr:row>
      <xdr:rowOff>99060</xdr:rowOff>
    </xdr:to>
    <xdr:sp macro="" textlink="">
      <xdr:nvSpPr>
        <xdr:cNvPr id="8342" name="TextBox 8341">
          <a:extLst>
            <a:ext uri="{FF2B5EF4-FFF2-40B4-BE49-F238E27FC236}">
              <a16:creationId xmlns:a16="http://schemas.microsoft.com/office/drawing/2014/main" id="{3B9F3C8E-AEB6-7A40-A661-AFEAB22FB6F2}"/>
            </a:ext>
          </a:extLst>
        </xdr:cNvPr>
        <xdr:cNvSpPr txBox="1"/>
      </xdr:nvSpPr>
      <xdr:spPr>
        <a:xfrm>
          <a:off x="6957060" y="1143000"/>
          <a:ext cx="1143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75000"/>
                </a:schemeClr>
              </a:solidFill>
            </a:rPr>
            <a:t>Profit Margin %</a:t>
          </a:r>
        </a:p>
      </xdr:txBody>
    </xdr:sp>
    <xdr:clientData/>
  </xdr:twoCellAnchor>
  <xdr:twoCellAnchor>
    <xdr:from>
      <xdr:col>17</xdr:col>
      <xdr:colOff>373380</xdr:colOff>
      <xdr:row>28</xdr:row>
      <xdr:rowOff>83820</xdr:rowOff>
    </xdr:from>
    <xdr:to>
      <xdr:col>20</xdr:col>
      <xdr:colOff>83820</xdr:colOff>
      <xdr:row>29</xdr:row>
      <xdr:rowOff>60960</xdr:rowOff>
    </xdr:to>
    <xdr:sp macro="" textlink="">
      <xdr:nvSpPr>
        <xdr:cNvPr id="8343" name="Rectangle 8342">
          <a:extLst>
            <a:ext uri="{FF2B5EF4-FFF2-40B4-BE49-F238E27FC236}">
              <a16:creationId xmlns:a16="http://schemas.microsoft.com/office/drawing/2014/main" id="{0BD7D274-4B24-64A6-6F10-E22FF0781715}"/>
            </a:ext>
          </a:extLst>
        </xdr:cNvPr>
        <xdr:cNvSpPr/>
      </xdr:nvSpPr>
      <xdr:spPr>
        <a:xfrm>
          <a:off x="10736580" y="485394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29</xdr:row>
      <xdr:rowOff>91440</xdr:rowOff>
    </xdr:from>
    <xdr:to>
      <xdr:col>20</xdr:col>
      <xdr:colOff>83820</xdr:colOff>
      <xdr:row>30</xdr:row>
      <xdr:rowOff>68580</xdr:rowOff>
    </xdr:to>
    <xdr:sp macro="" textlink="">
      <xdr:nvSpPr>
        <xdr:cNvPr id="8344" name="Rectangle 8343">
          <a:extLst>
            <a:ext uri="{FF2B5EF4-FFF2-40B4-BE49-F238E27FC236}">
              <a16:creationId xmlns:a16="http://schemas.microsoft.com/office/drawing/2014/main" id="{844AD1F4-1643-1658-782B-BEA782F9BD3E}"/>
            </a:ext>
          </a:extLst>
        </xdr:cNvPr>
        <xdr:cNvSpPr/>
      </xdr:nvSpPr>
      <xdr:spPr>
        <a:xfrm>
          <a:off x="10736580" y="504444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30</xdr:row>
      <xdr:rowOff>114300</xdr:rowOff>
    </xdr:from>
    <xdr:to>
      <xdr:col>20</xdr:col>
      <xdr:colOff>83820</xdr:colOff>
      <xdr:row>31</xdr:row>
      <xdr:rowOff>91440</xdr:rowOff>
    </xdr:to>
    <xdr:sp macro="" textlink="">
      <xdr:nvSpPr>
        <xdr:cNvPr id="8345" name="Rectangle 8344">
          <a:extLst>
            <a:ext uri="{FF2B5EF4-FFF2-40B4-BE49-F238E27FC236}">
              <a16:creationId xmlns:a16="http://schemas.microsoft.com/office/drawing/2014/main" id="{52E52033-84AF-851F-16A5-D9A0A0055E81}"/>
            </a:ext>
          </a:extLst>
        </xdr:cNvPr>
        <xdr:cNvSpPr/>
      </xdr:nvSpPr>
      <xdr:spPr>
        <a:xfrm>
          <a:off x="10736580" y="525018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31</xdr:row>
      <xdr:rowOff>121920</xdr:rowOff>
    </xdr:from>
    <xdr:to>
      <xdr:col>20</xdr:col>
      <xdr:colOff>83820</xdr:colOff>
      <xdr:row>32</xdr:row>
      <xdr:rowOff>99060</xdr:rowOff>
    </xdr:to>
    <xdr:sp macro="" textlink="">
      <xdr:nvSpPr>
        <xdr:cNvPr id="8346" name="Rectangle 8345">
          <a:extLst>
            <a:ext uri="{FF2B5EF4-FFF2-40B4-BE49-F238E27FC236}">
              <a16:creationId xmlns:a16="http://schemas.microsoft.com/office/drawing/2014/main" id="{A5217CFA-6A81-F53C-1A83-C59D1D136F8F}"/>
            </a:ext>
          </a:extLst>
        </xdr:cNvPr>
        <xdr:cNvSpPr/>
      </xdr:nvSpPr>
      <xdr:spPr>
        <a:xfrm>
          <a:off x="10736580" y="544068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32</xdr:row>
      <xdr:rowOff>137160</xdr:rowOff>
    </xdr:from>
    <xdr:to>
      <xdr:col>20</xdr:col>
      <xdr:colOff>83820</xdr:colOff>
      <xdr:row>33</xdr:row>
      <xdr:rowOff>114300</xdr:rowOff>
    </xdr:to>
    <xdr:sp macro="" textlink="">
      <xdr:nvSpPr>
        <xdr:cNvPr id="8347" name="Rectangle 8346">
          <a:extLst>
            <a:ext uri="{FF2B5EF4-FFF2-40B4-BE49-F238E27FC236}">
              <a16:creationId xmlns:a16="http://schemas.microsoft.com/office/drawing/2014/main" id="{FDC33969-6FB9-7DC0-F256-E7431F844B00}"/>
            </a:ext>
          </a:extLst>
        </xdr:cNvPr>
        <xdr:cNvSpPr/>
      </xdr:nvSpPr>
      <xdr:spPr>
        <a:xfrm>
          <a:off x="10736580" y="563880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33</xdr:row>
      <xdr:rowOff>160020</xdr:rowOff>
    </xdr:from>
    <xdr:to>
      <xdr:col>20</xdr:col>
      <xdr:colOff>83820</xdr:colOff>
      <xdr:row>34</xdr:row>
      <xdr:rowOff>137160</xdr:rowOff>
    </xdr:to>
    <xdr:sp macro="" textlink="">
      <xdr:nvSpPr>
        <xdr:cNvPr id="8348" name="Rectangle 8347">
          <a:extLst>
            <a:ext uri="{FF2B5EF4-FFF2-40B4-BE49-F238E27FC236}">
              <a16:creationId xmlns:a16="http://schemas.microsoft.com/office/drawing/2014/main" id="{714CE023-3F18-8CDF-9F67-BC825AD19619}"/>
            </a:ext>
          </a:extLst>
        </xdr:cNvPr>
        <xdr:cNvSpPr/>
      </xdr:nvSpPr>
      <xdr:spPr>
        <a:xfrm>
          <a:off x="10736580" y="584454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34</xdr:row>
      <xdr:rowOff>152400</xdr:rowOff>
    </xdr:from>
    <xdr:to>
      <xdr:col>20</xdr:col>
      <xdr:colOff>83820</xdr:colOff>
      <xdr:row>35</xdr:row>
      <xdr:rowOff>129540</xdr:rowOff>
    </xdr:to>
    <xdr:sp macro="" textlink="">
      <xdr:nvSpPr>
        <xdr:cNvPr id="8349" name="Rectangle 8348">
          <a:extLst>
            <a:ext uri="{FF2B5EF4-FFF2-40B4-BE49-F238E27FC236}">
              <a16:creationId xmlns:a16="http://schemas.microsoft.com/office/drawing/2014/main" id="{68E98E38-7D38-AF67-BBBA-9CC4E9776BE1}"/>
            </a:ext>
          </a:extLst>
        </xdr:cNvPr>
        <xdr:cNvSpPr/>
      </xdr:nvSpPr>
      <xdr:spPr>
        <a:xfrm>
          <a:off x="10736580" y="601980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381000</xdr:colOff>
      <xdr:row>35</xdr:row>
      <xdr:rowOff>160020</xdr:rowOff>
    </xdr:from>
    <xdr:to>
      <xdr:col>20</xdr:col>
      <xdr:colOff>91440</xdr:colOff>
      <xdr:row>36</xdr:row>
      <xdr:rowOff>137160</xdr:rowOff>
    </xdr:to>
    <xdr:sp macro="" textlink="">
      <xdr:nvSpPr>
        <xdr:cNvPr id="8350" name="Rectangle 8349">
          <a:extLst>
            <a:ext uri="{FF2B5EF4-FFF2-40B4-BE49-F238E27FC236}">
              <a16:creationId xmlns:a16="http://schemas.microsoft.com/office/drawing/2014/main" id="{714C4FED-CBE4-EBCB-C3EF-5BF4D3C7F364}"/>
            </a:ext>
          </a:extLst>
        </xdr:cNvPr>
        <xdr:cNvSpPr/>
      </xdr:nvSpPr>
      <xdr:spPr>
        <a:xfrm>
          <a:off x="10744200" y="621030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373380</xdr:colOff>
      <xdr:row>35</xdr:row>
      <xdr:rowOff>175260</xdr:rowOff>
    </xdr:from>
    <xdr:to>
      <xdr:col>20</xdr:col>
      <xdr:colOff>83820</xdr:colOff>
      <xdr:row>36</xdr:row>
      <xdr:rowOff>152400</xdr:rowOff>
    </xdr:to>
    <xdr:sp macro="" textlink="">
      <xdr:nvSpPr>
        <xdr:cNvPr id="8351" name="Rectangle 8350">
          <a:extLst>
            <a:ext uri="{FF2B5EF4-FFF2-40B4-BE49-F238E27FC236}">
              <a16:creationId xmlns:a16="http://schemas.microsoft.com/office/drawing/2014/main" id="{6306EC8A-8EA4-3B51-82DD-FE60687EA4C3}"/>
            </a:ext>
          </a:extLst>
        </xdr:cNvPr>
        <xdr:cNvSpPr/>
      </xdr:nvSpPr>
      <xdr:spPr>
        <a:xfrm>
          <a:off x="10736580" y="6225540"/>
          <a:ext cx="1539240" cy="160020"/>
        </a:xfrm>
        <a:prstGeom prst="rect">
          <a:avLst/>
        </a:prstGeom>
        <a:solidFill>
          <a:srgbClr val="70C7E6">
            <a:alpha val="2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144780</xdr:colOff>
      <xdr:row>0</xdr:row>
      <xdr:rowOff>83820</xdr:rowOff>
    </xdr:from>
    <xdr:to>
      <xdr:col>8</xdr:col>
      <xdr:colOff>76200</xdr:colOff>
      <xdr:row>4</xdr:row>
      <xdr:rowOff>114300</xdr:rowOff>
    </xdr:to>
    <xdr:sp macro="" textlink="">
      <xdr:nvSpPr>
        <xdr:cNvPr id="8352" name="TextBox 8351">
          <a:extLst>
            <a:ext uri="{FF2B5EF4-FFF2-40B4-BE49-F238E27FC236}">
              <a16:creationId xmlns:a16="http://schemas.microsoft.com/office/drawing/2014/main" id="{488FA52D-5FB6-75E7-DCBE-914AB2AD8FC9}"/>
            </a:ext>
          </a:extLst>
        </xdr:cNvPr>
        <xdr:cNvSpPr txBox="1"/>
      </xdr:nvSpPr>
      <xdr:spPr>
        <a:xfrm>
          <a:off x="1363980" y="83820"/>
          <a:ext cx="35890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rgbClr val="005392"/>
              </a:solidFill>
            </a:rPr>
            <a:t>Kix Business Dashboard</a:t>
          </a:r>
        </a:p>
      </xdr:txBody>
    </xdr:sp>
    <xdr:clientData/>
  </xdr:twoCellAnchor>
  <xdr:twoCellAnchor>
    <xdr:from>
      <xdr:col>20</xdr:col>
      <xdr:colOff>419100</xdr:colOff>
      <xdr:row>0</xdr:row>
      <xdr:rowOff>68580</xdr:rowOff>
    </xdr:from>
    <xdr:to>
      <xdr:col>22</xdr:col>
      <xdr:colOff>426720</xdr:colOff>
      <xdr:row>4</xdr:row>
      <xdr:rowOff>7620</xdr:rowOff>
    </xdr:to>
    <xdr:sp macro="[0]!ShowHide" textlink="">
      <xdr:nvSpPr>
        <xdr:cNvPr id="8293" name="Rectangle: Rounded Corners 8292">
          <a:extLst>
            <a:ext uri="{FF2B5EF4-FFF2-40B4-BE49-F238E27FC236}">
              <a16:creationId xmlns:a16="http://schemas.microsoft.com/office/drawing/2014/main" id="{855BE363-D3B0-41C4-E7AE-70356E82D171}"/>
            </a:ext>
          </a:extLst>
        </xdr:cNvPr>
        <xdr:cNvSpPr/>
      </xdr:nvSpPr>
      <xdr:spPr>
        <a:xfrm>
          <a:off x="12611100" y="68580"/>
          <a:ext cx="1226820" cy="320040"/>
        </a:xfrm>
        <a:prstGeom prst="round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Filter</a:t>
          </a:r>
          <a:endParaRPr lang="en-US" sz="1100"/>
        </a:p>
      </xdr:txBody>
    </xdr:sp>
    <xdr:clientData/>
  </xdr:twoCellAnchor>
  <xdr:twoCellAnchor>
    <xdr:from>
      <xdr:col>19</xdr:col>
      <xdr:colOff>434340</xdr:colOff>
      <xdr:row>0</xdr:row>
      <xdr:rowOff>68580</xdr:rowOff>
    </xdr:from>
    <xdr:to>
      <xdr:col>23</xdr:col>
      <xdr:colOff>60960</xdr:colOff>
      <xdr:row>36</xdr:row>
      <xdr:rowOff>91440</xdr:rowOff>
    </xdr:to>
    <xdr:grpSp>
      <xdr:nvGrpSpPr>
        <xdr:cNvPr id="8295" name="Group 8294" hidden="1">
          <a:extLst>
            <a:ext uri="{FF2B5EF4-FFF2-40B4-BE49-F238E27FC236}">
              <a16:creationId xmlns:a16="http://schemas.microsoft.com/office/drawing/2014/main" id="{9C0AB62B-9051-996E-1B5F-CC8C76E82929}"/>
            </a:ext>
          </a:extLst>
        </xdr:cNvPr>
        <xdr:cNvGrpSpPr/>
      </xdr:nvGrpSpPr>
      <xdr:grpSpPr>
        <a:xfrm>
          <a:off x="12016740" y="68580"/>
          <a:ext cx="2065020" cy="6256020"/>
          <a:chOff x="12016740" y="68580"/>
          <a:chExt cx="2065020" cy="6256020"/>
        </a:xfrm>
        <a:solidFill>
          <a:srgbClr val="FF0000"/>
        </a:solidFill>
      </xdr:grpSpPr>
      <xdr:sp macro="" textlink="">
        <xdr:nvSpPr>
          <xdr:cNvPr id="8292" name="Rectangle: Single Corner Rounded 8291" hidden="1">
            <a:extLst>
              <a:ext uri="{FF2B5EF4-FFF2-40B4-BE49-F238E27FC236}">
                <a16:creationId xmlns:a16="http://schemas.microsoft.com/office/drawing/2014/main" id="{D8FDCFD5-7D92-F4BA-0C3E-E0E11353958A}"/>
              </a:ext>
            </a:extLst>
          </xdr:cNvPr>
          <xdr:cNvSpPr/>
        </xdr:nvSpPr>
        <xdr:spPr>
          <a:xfrm>
            <a:off x="12016740" y="800100"/>
            <a:ext cx="2065020" cy="5524500"/>
          </a:xfrm>
          <a:prstGeom prst="round1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8290" name="Month Name 1" hidden="1">
                <a:extLst>
                  <a:ext uri="{FF2B5EF4-FFF2-40B4-BE49-F238E27FC236}">
                    <a16:creationId xmlns:a16="http://schemas.microsoft.com/office/drawing/2014/main" id="{53F9F8C8-7B6B-4CD7-BDAB-0D0FC5E66A78}"/>
                  </a:ext>
                </a:extLst>
              </xdr:cNvPr>
              <xdr:cNvGraphicFramePr/>
            </xdr:nvGraphicFramePr>
            <xdr:xfrm>
              <a:off x="12146280" y="952500"/>
              <a:ext cx="1828800" cy="2148840"/>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12146280" y="952500"/>
                <a:ext cx="1828800" cy="2148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291" name="Category" hidden="1">
                <a:extLst>
                  <a:ext uri="{FF2B5EF4-FFF2-40B4-BE49-F238E27FC236}">
                    <a16:creationId xmlns:a16="http://schemas.microsoft.com/office/drawing/2014/main" id="{CE1B36B3-3D35-4649-B3BE-334A73D082AF}"/>
                  </a:ext>
                </a:extLst>
              </xdr:cNvPr>
              <xdr:cNvGraphicFramePr/>
            </xdr:nvGraphicFramePr>
            <xdr:xfrm>
              <a:off x="12161520" y="3185160"/>
              <a:ext cx="1828800" cy="249936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2161520" y="3185160"/>
                <a:ext cx="1828800" cy="2499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ShowHide" textlink="">
        <xdr:nvSpPr>
          <xdr:cNvPr id="8294" name="Rectangle: Rounded Corners 8293" hidden="1">
            <a:extLst>
              <a:ext uri="{FF2B5EF4-FFF2-40B4-BE49-F238E27FC236}">
                <a16:creationId xmlns:a16="http://schemas.microsoft.com/office/drawing/2014/main" id="{BB861319-766E-D7AE-523F-1A694D2E8644}"/>
              </a:ext>
            </a:extLst>
          </xdr:cNvPr>
          <xdr:cNvSpPr/>
        </xdr:nvSpPr>
        <xdr:spPr>
          <a:xfrm>
            <a:off x="12618720" y="68580"/>
            <a:ext cx="1226820" cy="3200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Filter</a:t>
            </a:r>
            <a:endParaRPr lang="en-US" sz="1100"/>
          </a:p>
        </xdr:txBody>
      </xdr:sp>
    </xdr:grpSp>
    <xdr:clientData/>
  </xdr:twoCellAnchor>
  <xdr:twoCellAnchor>
    <xdr:from>
      <xdr:col>7</xdr:col>
      <xdr:colOff>381000</xdr:colOff>
      <xdr:row>3</xdr:row>
      <xdr:rowOff>38100</xdr:rowOff>
    </xdr:from>
    <xdr:to>
      <xdr:col>9</xdr:col>
      <xdr:colOff>129540</xdr:colOff>
      <xdr:row>4</xdr:row>
      <xdr:rowOff>114300</xdr:rowOff>
    </xdr:to>
    <xdr:sp macro="" textlink="">
      <xdr:nvSpPr>
        <xdr:cNvPr id="8296" name="Rectangle: Top Corners Rounded 8295">
          <a:hlinkClick xmlns:r="http://schemas.openxmlformats.org/officeDocument/2006/relationships" r:id="rId12"/>
          <a:extLst>
            <a:ext uri="{FF2B5EF4-FFF2-40B4-BE49-F238E27FC236}">
              <a16:creationId xmlns:a16="http://schemas.microsoft.com/office/drawing/2014/main" id="{9F46653B-7DC1-397F-0185-6CF8DEB26BD0}"/>
            </a:ext>
          </a:extLst>
        </xdr:cNvPr>
        <xdr:cNvSpPr/>
      </xdr:nvSpPr>
      <xdr:spPr>
        <a:xfrm>
          <a:off x="4648200" y="23622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Time Fram</a:t>
          </a:r>
        </a:p>
      </xdr:txBody>
    </xdr:sp>
    <xdr:clientData/>
  </xdr:twoCellAnchor>
  <xdr:twoCellAnchor>
    <xdr:from>
      <xdr:col>9</xdr:col>
      <xdr:colOff>281940</xdr:colOff>
      <xdr:row>3</xdr:row>
      <xdr:rowOff>30480</xdr:rowOff>
    </xdr:from>
    <xdr:to>
      <xdr:col>11</xdr:col>
      <xdr:colOff>30480</xdr:colOff>
      <xdr:row>4</xdr:row>
      <xdr:rowOff>106680</xdr:rowOff>
    </xdr:to>
    <xdr:sp macro="" textlink="">
      <xdr:nvSpPr>
        <xdr:cNvPr id="8297" name="Rectangle: Top Corners Rounded 8296">
          <a:hlinkClick xmlns:r="http://schemas.openxmlformats.org/officeDocument/2006/relationships" r:id="rId13"/>
          <a:extLst>
            <a:ext uri="{FF2B5EF4-FFF2-40B4-BE49-F238E27FC236}">
              <a16:creationId xmlns:a16="http://schemas.microsoft.com/office/drawing/2014/main" id="{B569BD43-B843-605C-A791-6C4AB938F4BC}"/>
            </a:ext>
          </a:extLst>
        </xdr:cNvPr>
        <xdr:cNvSpPr/>
      </xdr:nvSpPr>
      <xdr:spPr>
        <a:xfrm>
          <a:off x="5768340" y="228600"/>
          <a:ext cx="967740" cy="259080"/>
        </a:xfrm>
        <a:prstGeom prst="round2Same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Store</a:t>
          </a:r>
        </a:p>
      </xdr:txBody>
    </xdr:sp>
    <xdr:clientData/>
  </xdr:twoCellAnchor>
  <xdr:twoCellAnchor>
    <xdr:from>
      <xdr:col>11</xdr:col>
      <xdr:colOff>152400</xdr:colOff>
      <xdr:row>3</xdr:row>
      <xdr:rowOff>30480</xdr:rowOff>
    </xdr:from>
    <xdr:to>
      <xdr:col>12</xdr:col>
      <xdr:colOff>510540</xdr:colOff>
      <xdr:row>4</xdr:row>
      <xdr:rowOff>106680</xdr:rowOff>
    </xdr:to>
    <xdr:sp macro="" textlink="">
      <xdr:nvSpPr>
        <xdr:cNvPr id="8298" name="Rectangle: Top Corners Rounded 8297">
          <a:extLst>
            <a:ext uri="{FF2B5EF4-FFF2-40B4-BE49-F238E27FC236}">
              <a16:creationId xmlns:a16="http://schemas.microsoft.com/office/drawing/2014/main" id="{3B0A323C-F400-6B8A-DE5A-2D07044A8F2B}"/>
            </a:ext>
          </a:extLst>
        </xdr:cNvPr>
        <xdr:cNvSpPr/>
      </xdr:nvSpPr>
      <xdr:spPr>
        <a:xfrm>
          <a:off x="6858000" y="228600"/>
          <a:ext cx="967740" cy="259080"/>
        </a:xfrm>
        <a:prstGeom prst="round2Same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133217594" createdVersion="8" refreshedVersion="8" minRefreshableVersion="3" recordCount="0" supportSubquery="1" supportAdvancedDrill="1" xr:uid="{618213BC-91A3-4526-8DEA-C54FD0F124CA}">
  <cacheSource type="external" connectionId="8"/>
  <cacheFields count="3">
    <cacheField name="[Measures].[Revenue]" caption="Revenue" numFmtId="0" hierarchy="36" level="32767"/>
    <cacheField name="[Date].[Week Types].[Week Types]" caption="Week Types" numFmtId="0" hierarchy="7" level="1">
      <sharedItems count="2">
        <s v="Weekday"/>
        <s v="Weekend"/>
      </sharedItems>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0"/>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134837964" createdVersion="8" refreshedVersion="8" minRefreshableVersion="3" recordCount="0" supportSubquery="1" supportAdvancedDrill="1" xr:uid="{50BA96D7-B3BE-4E37-BE9A-71E9DD680047}">
  <cacheSource type="external" connectionId="8"/>
  <cacheFields count="2">
    <cacheField name="[Measures].[Total Target]" caption="Total Target" numFmtId="0" hierarchy="46" level="32767"/>
    <cacheField name="[Measures].[Revenue]" caption="Revenue" numFmtId="0" hierarchy="36" level="32767"/>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1"/>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oneField="1">
      <fieldsUsage count="1">
        <fieldUsage x="0"/>
      </fieldsUsage>
    </cacheHierarchy>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136458334" createdVersion="8" refreshedVersion="8" minRefreshableVersion="3" recordCount="0" supportSubquery="1" supportAdvancedDrill="1" xr:uid="{1345B8B0-7E9B-4DC9-AF92-476458427444}">
  <cacheSource type="external" connectionId="8"/>
  <cacheFields count="3">
    <cacheField name="[Measures].[Revenue]" caption="Revenue" numFmtId="0" hierarchy="36" level="32767"/>
    <cacheField name="[Date].[Day Name].[Day Name]" caption="Day Name" numFmtId="0" hierarchy="5" level="1">
      <sharedItems count="7">
        <s v="Mon"/>
        <s v="Tue"/>
        <s v="Wed"/>
        <s v="Thu"/>
        <s v="Fri"/>
        <s v="Sat"/>
        <s v="Sun"/>
      </sharedItems>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0"/>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138078705" createdVersion="8" refreshedVersion="8" minRefreshableVersion="3" recordCount="0" supportSubquery="1" supportAdvancedDrill="1" xr:uid="{ADAE040B-D0B3-41AE-B75F-A5FB0DB2A1ED}">
  <cacheSource type="external" connectionId="8"/>
  <cacheFields count="3">
    <cacheField name="[Measures].[Revenue]" caption="Revenue" numFmtId="0" hierarchy="36" level="32767"/>
    <cacheField name="[Date].[Quarter].[Quarter]" caption="Quarter" numFmtId="0" hierarchy="8" level="1">
      <sharedItems count="4">
        <s v="Q-1"/>
        <s v="Q-2"/>
        <s v="Q-3"/>
        <s v="Q-4"/>
      </sharedItems>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0"/>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139699075" createdVersion="8" refreshedVersion="8" minRefreshableVersion="3" recordCount="0" supportSubquery="1" supportAdvancedDrill="1" xr:uid="{D82E538E-545B-4BFD-BC96-A0DAFBF1A23A}">
  <cacheSource type="external" connectionId="8"/>
  <cacheFields count="3">
    <cacheField name="[Measures].[Total Target]" caption="Total Target" numFmtId="0" hierarchy="46" level="32767"/>
    <cacheField name="[Measures].[Revenue]" caption="Revenue" numFmtId="0" hierarchy="36" level="32767"/>
    <cacheField name="[Date].[Month Name].[Month Name]" caption="Month Name" numFmtId="0" hierarchy="3" level="1">
      <sharedItems count="12">
        <s v="Jan"/>
        <s v="Feb"/>
        <s v="Mar"/>
        <s v="Apr"/>
        <s v="May"/>
        <s v="Jun"/>
        <s v="Jul"/>
        <s v="Aug"/>
        <s v="Sep"/>
        <s v="Oct"/>
        <s v="Nov"/>
        <s v="Dec"/>
      </sharedItems>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1"/>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oneField="1">
      <fieldsUsage count="1">
        <fieldUsage x="0"/>
      </fieldsUsage>
    </cacheHierarchy>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4865277781" createdVersion="8" refreshedVersion="8" minRefreshableVersion="3" recordCount="0" supportSubquery="1" supportAdvancedDrill="1" xr:uid="{3C9AD5EE-E420-48EB-970E-E631B9A64157}">
  <cacheSource type="external" connectionId="8"/>
  <cacheFields count="4">
    <cacheField name="[Measures].[Revenue]" caption="Revenue" numFmtId="0" hierarchy="36" level="32767"/>
    <cacheField name="[Measures].[Total Target]" caption="Total Target" numFmtId="0" hierarchy="46" level="32767"/>
    <cacheField name="[Dim_salesPerson].[Store Name].[Store Name]" caption="Store Name" numFmtId="0" hierarchy="22" level="1">
      <sharedItems count="10">
        <s v="Barron-Fleming"/>
        <s v="Berg-Trujillo"/>
        <s v="Lee-Myers"/>
        <s v="Lopez"/>
        <s v="Martinez"/>
        <s v="Miller"/>
        <s v="Myers-Lopez"/>
        <s v="Novak PLC"/>
        <s v="Thomas"/>
        <s v="Valdez"/>
      </sharedItems>
    </cacheField>
    <cacheField name="[Date].[Month Name].[Month Name]" caption="Month Name" numFmtId="0" hierarchy="3"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0"/>
      </fieldsUsage>
    </cacheHierarchy>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oneField="1">
      <fieldsUsage count="1">
        <fieldUsage x="1"/>
      </fieldsUsage>
    </cacheHierarchy>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877546294" createdVersion="8" refreshedVersion="8" minRefreshableVersion="3" recordCount="0" supportSubquery="1" supportAdvancedDrill="1" xr:uid="{0FF6179A-9360-46A0-9D3A-52A2DB85B0C3}">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Average of Customer Age]" caption="Average of Customer Age" numFmtId="0" hierarchy="35" level="32767"/>
    <cacheField name="[Date].[Month Name].[Month Name]" caption="Month Name" numFmtId="0" hierarchy="3"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1"/>
      </fieldsUsage>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886574077" createdVersion="8" refreshedVersion="8" minRefreshableVersion="3" recordCount="0" supportSubquery="1" supportAdvancedDrill="1" xr:uid="{D3664677-E285-4FCB-B5B1-62AF0764DA8B}">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Age Group].[Age Group]" caption="Age Group" numFmtId="0" hierarchy="14" level="1">
      <sharedItems count="5">
        <s v="0-20"/>
        <s v="21-30"/>
        <s v="31-40"/>
        <s v="41-50"/>
        <s v="51 plus"/>
      </sharedItems>
    </cacheField>
    <cacheField name="[Date].[Day Name].[Day Name]" caption="Day Name" numFmtId="0" hierarchy="5" level="1">
      <sharedItems count="7">
        <s v="Mon"/>
        <s v="Tue"/>
        <s v="Wed"/>
        <s v="Thu"/>
        <s v="Fri"/>
        <s v="Sat"/>
        <s v="Sun"/>
      </sharedItems>
    </cacheField>
    <cacheField name="[Date].[Month Name].[Month Name]" caption="Month Name" numFmtId="0" hierarchy="3"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3"/>
      </fieldsUsage>
    </cacheHierarchy>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888078701" createdVersion="8" refreshedVersion="8" minRefreshableVersion="3" recordCount="0" supportSubquery="1" supportAdvancedDrill="1" xr:uid="{A713D739-3E7E-44FD-9FCA-832E309C2A9B}">
  <cacheSource type="external" connectionId="8"/>
  <cacheFields count="4">
    <cacheField name="[Measures].[Profit]" caption="Profit" numFmtId="0" hierarchy="38" level="32767"/>
    <cacheField name="[Dim_Product].[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Qty Sold]" caption="Qty Sold" numFmtId="0" hierarchy="44" level="32767"/>
    <cacheField name="[Date].[Month Name].[Month Name]" caption="Month Name" numFmtId="0" hierarchy="3"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0"/>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oneField="1">
      <fieldsUsage count="1">
        <fieldUsage x="2"/>
      </fieldsUsage>
    </cacheHierarchy>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894560183" createdVersion="8" refreshedVersion="8" minRefreshableVersion="3" recordCount="0" supportSubquery="1" supportAdvancedDrill="1" xr:uid="{3972EA62-EA28-4B58-BAEB-C07E32A26FDD}">
  <cacheSource type="external" connectionId="8"/>
  <cacheFields count="3">
    <cacheField name="[Measures].[Profit]" caption="Profit" numFmtId="0" hierarchy="38" level="32767"/>
    <cacheField name="[Dim_Product].[Category].[Category]" caption="Category" numFmtId="0" hierarchy="17" level="1">
      <sharedItems count="8">
        <s v="Alcoholic Beverage"/>
        <s v="Coffee"/>
        <s v="Energy Drink"/>
        <s v="Juice"/>
        <s v="Soft Drink"/>
        <s v="Sports Drink"/>
        <s v="Tea"/>
        <s v="Water"/>
      </sharedItems>
    </cacheField>
    <cacheField name="[Date].[Month Name].[Month Name]" caption="Month Name" numFmtId="0" hierarchy="3"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1"/>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0"/>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08449076" createdVersion="8" refreshedVersion="8" minRefreshableVersion="3" recordCount="0" supportSubquery="1" supportAdvancedDrill="1" xr:uid="{E20E4E02-3467-49CD-9D3A-CC67E59BEAB2}">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2" memberValueDatatype="20" unbalanced="0"/>
    <cacheHierarchy uniqueName="[Date].[Date]" caption="Date" attribute="1" time="1" defaultMemberUniqueName="[Date].[Date].[All]" allUniqueName="[Date].[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2" memberValueDatatype="20" unbalanced="0"/>
    <cacheHierarchy uniqueName="[Date].[Day Name]" caption="Day Name" attribute="1" defaultMemberUniqueName="[Date].[Day Name].[All]" allUniqueName="[Date].[Day Name].[All]" dimensionUniqueName="[Date]" displayFolder="" count="2" memberValueDatatype="130" unbalanced="0"/>
    <cacheHierarchy uniqueName="[Date].[Day Number]" caption="Day Number" attribute="1" defaultMemberUniqueName="[Date].[Day Number].[All]" allUniqueName="[Date].[Day Number].[All]" dimensionUniqueName="[Date]" displayFolder="" count="2" memberValueDatatype="20" unbalanced="0"/>
    <cacheHierarchy uniqueName="[Date].[Week Types]" caption="Week Types" attribute="1" defaultMemberUniqueName="[Date].[Week Types].[All]" allUniqueName="[Date].[Week Types].[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Product ID]" caption="Product ID" attribute="1" defaultMemberUniqueName="[Dim_Product].[Product ID].[All]" allUniqueName="[Dim_Product].[Product ID].[All]" dimensionUniqueName="[Dim_Product]" displayFolder="" count="2" memberValueDatatype="20" unbalanced="0"/>
    <cacheHierarchy uniqueName="[Dim_Product].[Product Name]" caption="Product Name" attribute="1" defaultMemberUniqueName="[Dim_Product].[Product Name].[All]" allUniqueName="[Dim_Product].[Product Name].[All]" dimensionUniqueName="[Dim_Product]" displayFolder="" count="2"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Dim_Product].[Sales Price]" caption="Sales Price" attribute="1" defaultMemberUniqueName="[Dim_Product].[Sales Price].[All]" allUniqueName="[Dim_Product].[Sales Price].[All]" dimensionUniqueName="[Dim_Product]" displayFolder="" count="2" memberValueDatatype="5" unbalanced="0"/>
    <cacheHierarchy uniqueName="[Dim_Product].[Cost Price]" caption="Cost Price" attribute="1" defaultMemberUniqueName="[Dim_Product].[Cost Price].[All]" allUniqueName="[Dim_Product].[Cost Price].[All]" dimensionUniqueName="[Dim_Product]" displayFolder="" count="2"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09953701" createdVersion="8" refreshedVersion="8" minRefreshableVersion="3" recordCount="0" supportSubquery="1" supportAdvancedDrill="1" xr:uid="{B87D32CC-83DA-4D87-B299-BB76E79A966C}">
  <cacheSource type="external" connectionId="8"/>
  <cacheFields count="12">
    <cacheField name="[Measures].[Revenue]" caption="Revenue" numFmtId="0" hierarchy="36" level="32767"/>
    <cacheField name="[Measures].[COGS]" caption="COGS" numFmtId="0" hierarchy="37" level="32767"/>
    <cacheField name="[Measures].[Profit]" caption="Profit" numFmtId="0" hierarchy="38" level="32767"/>
    <cacheField name="[Measures].[Profit Margin %]" caption="Profit Margin %" numFmtId="0" hierarchy="39" level="32767"/>
    <cacheField name="[Measures].[Total Transaction]" caption="Total Transaction" numFmtId="0" hierarchy="40" level="32767"/>
    <cacheField name="[Measures].[Total Refund]" caption="Total Refund" numFmtId="0" hierarchy="41" level="32767"/>
    <cacheField name="[Measures].[Refund Rate]" caption="Refund Rate" numFmtId="0" hierarchy="42" level="32767"/>
    <cacheField name="[Measures].[Product]" caption="Product" numFmtId="0" hierarchy="43" level="32767"/>
    <cacheField name="[Measures].[Qty Sold]" caption="Qty Sold" numFmtId="0" hierarchy="44" level="32767"/>
    <cacheField name="[Measures].[Qty Returned]" caption="Qty Returned" numFmtId="0" hierarchy="45" level="32767"/>
    <cacheField name="[Measures].[Total Target]" caption="Total Target" numFmtId="0" hierarchy="46" level="32767"/>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11"/>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0"/>
      </fieldsUsage>
    </cacheHierarchy>
    <cacheHierarchy uniqueName="[Measures].[COGS]" caption="COGS" measure="1" displayFolder="" measureGroup="Culculations" count="0" oneField="1">
      <fieldsUsage count="1">
        <fieldUsage x="1"/>
      </fieldsUsage>
    </cacheHierarchy>
    <cacheHierarchy uniqueName="[Measures].[Profit]" caption="Profit" measure="1" displayFolder="" measureGroup="Culculations" count="0" oneField="1">
      <fieldsUsage count="1">
        <fieldUsage x="2"/>
      </fieldsUsage>
    </cacheHierarchy>
    <cacheHierarchy uniqueName="[Measures].[Profit Margin %]" caption="Profit Margin %" measure="1" displayFolder="" measureGroup="Culculations" count="0" oneField="1">
      <fieldsUsage count="1">
        <fieldUsage x="3"/>
      </fieldsUsage>
    </cacheHierarchy>
    <cacheHierarchy uniqueName="[Measures].[Total Transaction]" caption="Total Transaction" measure="1" displayFolder="" measureGroup="Culculations" count="0" oneField="1">
      <fieldsUsage count="1">
        <fieldUsage x="4"/>
      </fieldsUsage>
    </cacheHierarchy>
    <cacheHierarchy uniqueName="[Measures].[Total Refund]" caption="Total Refund" measure="1" displayFolder="" measureGroup="Culculations" count="0" oneField="1">
      <fieldsUsage count="1">
        <fieldUsage x="5"/>
      </fieldsUsage>
    </cacheHierarchy>
    <cacheHierarchy uniqueName="[Measures].[Refund Rate]" caption="Refund Rate" measure="1" displayFolder="" measureGroup="Culculations" count="0" oneField="1">
      <fieldsUsage count="1">
        <fieldUsage x="6"/>
      </fieldsUsage>
    </cacheHierarchy>
    <cacheHierarchy uniqueName="[Measures].[Product]" caption="Product" measure="1" displayFolder="" measureGroup="Culculations" count="0" oneField="1">
      <fieldsUsage count="1">
        <fieldUsage x="7"/>
      </fieldsUsage>
    </cacheHierarchy>
    <cacheHierarchy uniqueName="[Measures].[Qty Sold]" caption="Qty Sold" measure="1" displayFolder="" measureGroup="Culculations" count="0" oneField="1">
      <fieldsUsage count="1">
        <fieldUsage x="8"/>
      </fieldsUsage>
    </cacheHierarchy>
    <cacheHierarchy uniqueName="[Measures].[Qty Returned]" caption="Qty Returned" measure="1" displayFolder="" measureGroup="Culculations" count="0" oneField="1">
      <fieldsUsage count="1">
        <fieldUsage x="9"/>
      </fieldsUsage>
    </cacheHierarchy>
    <cacheHierarchy uniqueName="[Measures].[Total Target]" caption="Total Target" measure="1" displayFolder="" measureGroup="Culculations" count="0" oneField="1">
      <fieldsUsage count="1">
        <fieldUsage x="10"/>
      </fieldsUsage>
    </cacheHierarchy>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1574071" createdVersion="8" refreshedVersion="8" minRefreshableVersion="3" recordCount="0" supportSubquery="1" supportAdvancedDrill="1" xr:uid="{B0B4BD26-93DF-4F4E-9358-074B4720DFDB}">
  <cacheSource type="external" connectionId="8"/>
  <cacheFields count="4">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Age Group].[Age Group]" caption="Age Group" numFmtId="0" hierarchy="14" level="1">
      <sharedItems count="5">
        <s v="0-20"/>
        <s v="21-30"/>
        <s v="31-40"/>
        <s v="41-50"/>
        <s v="51 plus"/>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3310187" createdVersion="8" refreshedVersion="8" minRefreshableVersion="3" recordCount="0" supportSubquery="1" supportAdvancedDrill="1" xr:uid="{8E7AB11E-8948-404A-81D2-639EF867D8D3}">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Measures].[Profit]" caption="Profit" numFmtId="0" hierarchy="38" level="32767"/>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5046296" createdVersion="8" refreshedVersion="8" minRefreshableVersion="3" recordCount="0" supportSubquery="1" supportAdvancedDrill="1" xr:uid="{DE65D1C6-6F4D-4A00-A1A4-F3826FA36657}">
  <cacheSource type="external" connectionId="8"/>
  <cacheFields count="4">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Location].[Location]" caption="Location" numFmtId="0" hierarchy="12" level="1">
      <sharedItems count="5">
        <s v="Florida"/>
        <s v="Indiana"/>
        <s v="Maryland"/>
        <s v="New York"/>
        <s v="Wisconsin"/>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6666666" createdVersion="8" refreshedVersion="8" minRefreshableVersion="3" recordCount="0" supportSubquery="1" supportAdvancedDrill="1" xr:uid="{65748396-A4F6-4F11-AE75-CF7E81E5188D}">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Age Group].[Age Group]" caption="Age Group" numFmtId="0" hierarchy="14" level="1">
      <sharedItems count="5">
        <s v="0-20"/>
        <s v="21-30"/>
        <s v="31-40"/>
        <s v="41-50"/>
        <s v="51 plus"/>
      </sharedItems>
    </cacheField>
    <cacheField name="[Dim_Customer].[Gender].[Gender]" caption="Gender" numFmtId="0" hierarchy="11" level="1">
      <sharedItems count="2">
        <s v="Female"/>
        <s v="Male"/>
      </sharedItems>
    </cacheField>
    <cacheField name="[Dim_Product].[Category].[Category]" caption="Category" numFmtId="0" hierarchy="17" level="1">
      <sharedItems containsSemiMixedTypes="0" containsNonDate="0" containsString="0"/>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4"/>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8171298" createdVersion="8" refreshedVersion="8" minRefreshableVersion="3" recordCount="0" supportSubquery="1" supportAdvancedDrill="1" xr:uid="{3569B7FD-C4B2-47B9-BE9C-A9DE411B3908}">
  <cacheSource type="external" connectionId="8"/>
  <cacheFields count="8">
    <cacheField name="[Dim_Customer].[Full Name].[Full Name]" caption="Full Name" numFmtId="0" hierarchy="10" level="1">
      <sharedItems count="5">
        <s v="John Brown"/>
        <s v="Judith Simmons"/>
        <s v="Kristine Barrett"/>
        <s v="Laura Gross"/>
        <s v="Paul Noble"/>
      </sharedItems>
    </cacheField>
    <cacheField name="[Measures].[Total Customers]" caption="Total Customers" numFmtId="0" hierarchy="47" level="32767"/>
    <cacheField name="[Measures].[Total Location]" caption="Total Location" numFmtId="0" hierarchy="48" level="32767"/>
    <cacheField name="[Measures].[Revenue]" caption="Revenue" numFmtId="0" hierarchy="36" level="32767"/>
    <cacheField name="[Measures].[COGS]" caption="COGS" numFmtId="0" hierarchy="37" level="32767"/>
    <cacheField name="[Measures].[Profit]" caption="Profit" numFmtId="0" hierarchy="38" level="32767"/>
    <cacheField name="[Measures].[Profit Margin %]" caption="Profit Margin %" numFmtId="0" hierarchy="39" level="32767"/>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7"/>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oneField="1">
      <fieldsUsage count="1">
        <fieldUsage x="3"/>
      </fieldsUsage>
    </cacheHierarchy>
    <cacheHierarchy uniqueName="[Measures].[COGS]" caption="COGS" measure="1" displayFolder="" measureGroup="Culculations" count="0" oneField="1">
      <fieldsUsage count="1">
        <fieldUsage x="4"/>
      </fieldsUsage>
    </cacheHierarchy>
    <cacheHierarchy uniqueName="[Measures].[Profit]" caption="Profit" measure="1" displayFolder="" measureGroup="Culculations" count="0" oneField="1">
      <fieldsUsage count="1">
        <fieldUsage x="5"/>
      </fieldsUsage>
    </cacheHierarchy>
    <cacheHierarchy uniqueName="[Measures].[Profit Margin %]" caption="Profit Margin %" measure="1" displayFolder="" measureGroup="Culculations" count="0" oneField="1">
      <fieldsUsage count="1">
        <fieldUsage x="6"/>
      </fieldsUsage>
    </cacheHierarchy>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oneField="1">
      <fieldsUsage count="1">
        <fieldUsage x="1"/>
      </fieldsUsage>
    </cacheHierarchy>
    <cacheHierarchy uniqueName="[Measures].[Total Location]" caption="Total Location" measure="1" displayFolder="" measureGroup="Culculations" count="0" oneField="1">
      <fieldsUsage count="1">
        <fieldUsage x="2"/>
      </fieldsUsage>
    </cacheHierarchy>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19907407" createdVersion="8" refreshedVersion="8" minRefreshableVersion="3" recordCount="0" supportSubquery="1" supportAdvancedDrill="1" xr:uid="{62D27DA4-1AF7-4AC5-A108-6C778BAE7C66}">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Age Group].[Age Group]" caption="Age Group" numFmtId="0" hierarchy="14" level="1">
      <sharedItems count="5">
        <s v="0-20"/>
        <s v="21-30"/>
        <s v="31-40"/>
        <s v="41-50"/>
        <s v="51 plus"/>
      </sharedItems>
    </cacheField>
    <cacheField name="[Date].[Month Name].[Month Name]" caption="Month Name" numFmtId="0" hierarchy="3" level="1">
      <sharedItems count="12">
        <s v="Jan"/>
        <s v="Feb"/>
        <s v="Mar"/>
        <s v="Apr"/>
        <s v="May"/>
        <s v="Jun"/>
        <s v="Jul"/>
        <s v="Aug"/>
        <s v="Sep"/>
        <s v="Oct"/>
        <s v="Nov"/>
        <s v="Dec"/>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4"/>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21759262" createdVersion="8" refreshedVersion="8" minRefreshableVersion="3" recordCount="0" supportSubquery="1" supportAdvancedDrill="1" xr:uid="{B82F3531-90C4-4D84-8508-7F96610B2C7C}">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Age Group].[Age Group]" caption="Age Group" numFmtId="0" hierarchy="14" level="1">
      <sharedItems count="5">
        <s v="0-20"/>
        <s v="21-30"/>
        <s v="31-40"/>
        <s v="41-50"/>
        <s v="51 plus"/>
      </sharedItems>
    </cacheField>
    <cacheField name="[Date].[Month Name].[Month Name]" caption="Month Name" numFmtId="0" hierarchy="3" level="1">
      <sharedItems count="12">
        <s v="Jan"/>
        <s v="Feb"/>
        <s v="Mar"/>
        <s v="Apr"/>
        <s v="May"/>
        <s v="Jun"/>
        <s v="Jul"/>
        <s v="Aug"/>
        <s v="Sep"/>
        <s v="Oct"/>
        <s v="Nov"/>
        <s v="Dec"/>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4"/>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2361111" createdVersion="8" refreshedVersion="8" minRefreshableVersion="3" recordCount="0" supportSubquery="1" supportAdvancedDrill="1" xr:uid="{A96EE33F-01D4-4994-8123-D8E8DDD9932A}">
  <cacheSource type="external" connectionId="8"/>
  <cacheFields count="4">
    <cacheField name="[Dim_Customer].[Full Name].[Full Name]" caption="Full Name" numFmtId="0" hierarchy="10" level="1">
      <sharedItems count="5">
        <s v="John Brown"/>
        <s v="Judith Simmons"/>
        <s v="Kristine Barrett"/>
        <s v="Laura Gross"/>
        <s v="Paul Noble"/>
      </sharedItems>
    </cacheField>
    <cacheField name="[Measures].[Profit]" caption="Profit" numFmtId="0" hierarchy="38" level="32767"/>
    <cacheField name="[Dim_Customer].[Location].[Location]" caption="Location" numFmtId="0" hierarchy="12" level="1">
      <sharedItems count="5">
        <s v="California"/>
        <s v="Michigan"/>
        <s v="Missouri"/>
        <s v="Virginia"/>
        <s v="Washington"/>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1"/>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2523148" createdVersion="8" refreshedVersion="8" minRefreshableVersion="3" recordCount="0" supportSubquery="1" supportAdvancedDrill="1" xr:uid="{1C410C0C-23A0-4001-A857-6FF8111515C5}">
  <cacheSource type="external" connectionId="8"/>
  <cacheFields count="4">
    <cacheField name="[Measures].[Return Rate]" caption="Return Rate" numFmtId="0" hierarchy="49" level="32767"/>
    <cacheField name="[Measures].[Refund Rate]" caption="Refund Rate" numFmtId="0" hierarchy="42" level="32767"/>
    <cacheField name="[Measures].[Product]" caption="Product" numFmtId="0" hierarchy="43" level="32767"/>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oneField="1">
      <fieldsUsage count="1">
        <fieldUsage x="1"/>
      </fieldsUsage>
    </cacheHierarchy>
    <cacheHierarchy uniqueName="[Measures].[Product]" caption="Product" measure="1" displayFolder="" measureGroup="Culculations" count="0" oneField="1">
      <fieldsUsage count="1">
        <fieldUsage x="2"/>
      </fieldsUsage>
    </cacheHierarchy>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oneField="1">
      <fieldsUsage count="1">
        <fieldUsage x="0"/>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279926967596" createdVersion="8" refreshedVersion="8" minRefreshableVersion="3" recordCount="0" supportSubquery="1" supportAdvancedDrill="1" xr:uid="{2BF30309-787A-4959-BFAE-19A3AEC456FC}">
  <cacheSource type="external" connectionId="8"/>
  <cacheFields count="3">
    <cacheField name="[Measures].[Profit]" caption="Profit" numFmtId="0" hierarchy="38" level="32767"/>
    <cacheField name="[Dim_Product].[Product Name].[Product Name]" caption="Product Name" numFmtId="0" hierarchy="16" level="1">
      <sharedItems count="5">
        <s v="Attorney Mist"/>
        <s v="Begin Brew"/>
        <s v="Common Splash"/>
        <s v="Eight Brew"/>
        <s v="Onto Dew"/>
      </sharedItems>
    </cacheField>
    <cacheField name="[Dim_Product].[Category].[Category]" caption="Category" numFmtId="0" hierarchy="17" level="1">
      <sharedItems containsSemiMixedTypes="0" containsNonDate="0" containsString="0"/>
    </cacheField>
  </cacheFields>
  <cacheHierarchies count="58">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oneField="1">
      <fieldsUsage count="1">
        <fieldUsage x="0"/>
      </fieldsUsage>
    </cacheHierarchy>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Return Rate]" caption="Return Rate"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dimensions count="8">
    <dimension name="Culculations" uniqueName="[Culculations]" caption="Culculations"/>
    <dimension name="Date" uniqueName="[Date]" caption="Date"/>
    <dimension name="Dim_Customer" uniqueName="[Dim_Customer]" caption="Dim_Customer"/>
    <dimension name="Dim_Product" uniqueName="[Dim_Product]" caption="Dim_Product"/>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ulculations" caption="Culculations"/>
    <measureGroup name="Date" caption="Date"/>
    <measureGroup name="Dim_Customer" caption="Dim_Customer"/>
    <measureGroup name="Dim_Product" caption="Dim_Product"/>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020962962961" createdVersion="3" refreshedVersion="8" minRefreshableVersion="3" recordCount="0" supportSubquery="1" supportAdvancedDrill="1" xr:uid="{FE658D93-3706-4D99-B21F-951BC6160C46}">
  <cacheSource type="external" connectionId="8">
    <extLst>
      <ext xmlns:x14="http://schemas.microsoft.com/office/spreadsheetml/2009/9/main" uri="{F057638F-6D5F-4e77-A914-E7F072B9BCA8}">
        <x14:sourceConnection name="ThisWorkbookDataModel"/>
      </ext>
    </extLst>
  </cacheSource>
  <cacheFields count="0"/>
  <cacheHierarchies count="55">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52560219"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1" refreshedDate="45621.020982638889" createdVersion="3" refreshedVersion="8" minRefreshableVersion="3" recordCount="0" supportSubquery="1" supportAdvancedDrill="1" xr:uid="{7D36B0CC-A8B3-4B4B-A5BF-AD9A1EE5CFCD}">
  <cacheSource type="external" connectionId="8">
    <extLst>
      <ext xmlns:x14="http://schemas.microsoft.com/office/spreadsheetml/2009/9/main" uri="{F057638F-6D5F-4e77-A914-E7F072B9BCA8}">
        <x14:sourceConnection name="ThisWorkbookDataModel"/>
      </ext>
    </extLst>
  </cacheSource>
  <cacheFields count="0"/>
  <cacheHierarchies count="55">
    <cacheHierarchy uniqueName="[Culculations].[Measures]" caption="Measures" attribute="1" defaultMemberUniqueName="[Culculations].[Measures].[All]" allUniqueName="[Culculations].[Measures].[All]" dimensionUniqueName="[Culculations]"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Week Types]" caption="Week Types" attribute="1" defaultMemberUniqueName="[Date].[Week Types].[All]" allUniqueName="[Date].[Week Types].[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20" unbalanced="0"/>
    <cacheHierarchy uniqueName="[Dim_Product].[Product Name]" caption="Product Name" attribute="1" defaultMemberUniqueName="[Dim_Product].[Product Name].[All]" allUniqueName="[Dim_Product].[Product 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ales Price]" caption="Sales Price" attribute="1" defaultMemberUniqueName="[Dim_Product].[Sales Price].[All]" allUniqueName="[Dim_Product].[Sales Price].[All]" dimensionUniqueName="[Dim_Product]" displayFolder="" count="0" memberValueDatatype="5" unbalanced="0"/>
    <cacheHierarchy uniqueName="[Dim_Product].[Cost Price]" caption="Cost Price" attribute="1" defaultMemberUniqueName="[Dim_Product].[Cost Price].[All]" allUniqueName="[Dim_Product].[Cost Price].[All]" dimensionUniqueName="[Dim_Product]"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Target]" caption="Date Target" attribute="1" time="1" defaultMemberUniqueName="[monthly_store_targets].[Date Target].[All]" allUniqueName="[monthly_store_targets].[Date Target].[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Revenue]" caption="Revenue" measure="1" displayFolder="" measureGroup="Culculations" count="0"/>
    <cacheHierarchy uniqueName="[Measures].[COGS]" caption="COGS" measure="1" displayFolder="" measureGroup="Culculations" count="0"/>
    <cacheHierarchy uniqueName="[Measures].[Profit]" caption="Profit" measure="1" displayFolder="" measureGroup="Culculations" count="0"/>
    <cacheHierarchy uniqueName="[Measures].[Profit Margin %]" caption="Profit Margin %" measure="1" displayFolder="" measureGroup="Culculations" count="0"/>
    <cacheHierarchy uniqueName="[Measures].[Total Transaction]" caption="Total Transaction" measure="1" displayFolder="" measureGroup="Culculations" count="0"/>
    <cacheHierarchy uniqueName="[Measures].[Total Refund]" caption="Total Refund" measure="1" displayFolder="" measureGroup="Culculations" count="0"/>
    <cacheHierarchy uniqueName="[Measures].[Refund Rate]" caption="Refund Rate" measure="1" displayFolder="" measureGroup="Culculations" count="0"/>
    <cacheHierarchy uniqueName="[Measures].[Product]" caption="Product" measure="1" displayFolder="" measureGroup="Culculations" count="0"/>
    <cacheHierarchy uniqueName="[Measures].[Qty Sold]" caption="Qty Sold" measure="1" displayFolder="" measureGroup="Culculations" count="0"/>
    <cacheHierarchy uniqueName="[Measures].[Qty Returned]" caption="Qty Returned" measure="1" displayFolder="" measureGroup="Culculations" count="0"/>
    <cacheHierarchy uniqueName="[Measures].[Total Target]" caption="Total Target" measure="1" displayFolder="" measureGroup="Culculations" count="0"/>
    <cacheHierarchy uniqueName="[Measures].[Total Customers]" caption="Total Customers" measure="1" displayFolder="" measureGroup="Culculations" count="0"/>
    <cacheHierarchy uniqueName="[Measures].[Total Location]" caption="Total Location" measure="1" displayFolder="" measureGroup="Cu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Dim_Product]" caption="__XL_Count Dim_Product" measure="1" displayFolder="" measureGroup="Dim_Product" count="0" hidden="1"/>
    <cacheHierarchy uniqueName="[Measures].[__XL_Count Culculations]" caption="__XL_Count Culculations" measure="1" displayFolder="" measureGroup="Cu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238236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446C25-9814-4F40-B204-531A711F0596}" name="kpis" cacheId="716" applyNumberFormats="0" applyBorderFormats="0" applyFontFormats="0" applyPatternFormats="0" applyAlignmentFormats="0" applyWidthHeightFormats="1" dataCaption="Values" tag="45f19921-c82f-4caa-b7b3-092a19660e5d" updatedVersion="8" minRefreshableVersion="3" useAutoFormatting="1" subtotalHiddenItems="1" itemPrintTitles="1" createdVersion="8" indent="0" outline="1" outlineData="1" multipleFieldFilters="0">
  <location ref="E5:O6"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dataField fld="8" subtotal="count" baseField="0" baseItem="0" numFmtId="167"/>
    <dataField fld="9" subtotal="count" baseField="0" baseItem="0" numFmtId="167"/>
    <dataField fld="10" subtotal="count" baseField="0" baseItem="0" numFmtId="166"/>
  </dataFields>
  <formats count="8">
    <format dxfId="26">
      <pivotArea outline="0" collapsedLevelsAreSubtotals="1" fieldPosition="0">
        <references count="1">
          <reference field="4294967294" count="1" selected="0">
            <x v="0"/>
          </reference>
        </references>
      </pivotArea>
    </format>
    <format dxfId="27">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1" selected="0">
            <x v="2"/>
          </reference>
        </references>
      </pivotArea>
    </format>
    <format dxfId="29">
      <pivotArea outline="0" collapsedLevelsAreSubtotals="1" fieldPosition="0">
        <references count="1">
          <reference field="4294967294" count="1" selected="0">
            <x v="5"/>
          </reference>
        </references>
      </pivotArea>
    </format>
    <format dxfId="30">
      <pivotArea outline="0" collapsedLevelsAreSubtotals="1" fieldPosition="0">
        <references count="1">
          <reference field="4294967294" count="1" selected="0">
            <x v="10"/>
          </reference>
        </references>
      </pivotArea>
    </format>
    <format dxfId="31">
      <pivotArea outline="0" collapsedLevelsAreSubtotals="1" fieldPosition="0">
        <references count="1">
          <reference field="4294967294" count="1" selected="0">
            <x v="9"/>
          </reference>
        </references>
      </pivotArea>
    </format>
    <format dxfId="32">
      <pivotArea outline="0" collapsedLevelsAreSubtotals="1" fieldPosition="0">
        <references count="1">
          <reference field="4294967294" count="1" selected="0">
            <x v="8"/>
          </reference>
        </references>
      </pivotArea>
    </format>
    <format dxfId="33">
      <pivotArea outline="0" collapsedLevelsAreSubtotals="1" fieldPosition="0">
        <references count="1">
          <reference field="4294967294" count="1" selected="0">
            <x v="4"/>
          </reference>
        </references>
      </pivotArea>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EB9CE0-249C-4EF0-BF16-5A482D818F63}" name="storerevenuetarget" cacheId="251" applyNumberFormats="0" applyBorderFormats="0" applyFontFormats="0" applyPatternFormats="0" applyAlignmentFormats="0" applyWidthHeightFormats="1" dataCaption="Values" tag="66368fce-df4d-431c-934a-042f3f033572" updatedVersion="8" minRefreshableVersion="3" useAutoFormatting="1" itemPrintTitles="1" createdVersion="8" indent="0" compact="0" compactData="0" multipleFieldFilters="0">
  <location ref="T5:V16"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BE9A18-A58A-405E-894C-0B7DF9D942D2}" name="PivotTable7" cacheId="1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V7:X9"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Revenue %" fld="2" subtotal="count" showDataAs="percentOfTotal" baseField="0" baseItem="0" numFmtId="10">
      <extLst>
        <ext xmlns:x14="http://schemas.microsoft.com/office/spreadsheetml/2009/9/main" uri="{E15A36E0-9728-4e99-A89B-3F7291B0FE68}">
          <x14:dataField sourceField="0" uniqueName="[__Xl2].[Measures].[Revenue]"/>
        </ext>
      </extLst>
    </dataField>
  </dataFields>
  <formats count="5">
    <format dxfId="38">
      <pivotArea type="all" dataOnly="0"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 dxfId="35">
      <pivotArea outline="0" collapsedLevelsAreSubtotals="1" fieldPosition="0"/>
    </format>
    <format dxfId="34">
      <pivotArea outline="0" fieldPosition="0">
        <references count="1">
          <reference field="4294967294" count="1">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0EE355-4519-4AB3-AA9E-029AA015FB72}" name="PivotTable6" cacheId="116" applyNumberFormats="0" applyBorderFormats="0" applyFontFormats="0" applyPatternFormats="0" applyAlignmentFormats="0" applyWidthHeightFormats="1" dataCaption="Values" tag="02070b1e-154a-4ae4-8f9a-0887db226856" updatedVersion="8" minRefreshableVersion="3" useAutoFormatting="1" rowGrandTotals="0" colGrandTotals="0" itemPrintTitles="1" createdVersion="8" indent="0" compact="0" compactData="0" multipleFieldFilters="0">
  <location ref="Q7:R8" firstHeaderRow="0" firstDataRow="1" firstDataCol="0"/>
  <pivotFields count="2">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1" subtotal="count" baseField="0" baseItem="0"/>
    <dataField fld="0" subtotal="count" baseField="0" baseItem="0"/>
  </dataFields>
  <formats count="4">
    <format dxfId="42">
      <pivotArea type="all" dataOnly="0" outline="0" fieldPosition="0"/>
    </format>
    <format dxfId="41">
      <pivotArea outline="0" collapsedLevelsAreSubtotals="1" fieldPosition="0"/>
    </format>
    <format dxfId="40">
      <pivotArea dataOnly="0" labelOnly="1" outline="0" fieldPosition="0">
        <references count="1">
          <reference field="4294967294" count="2">
            <x v="0"/>
            <x v="1"/>
          </reference>
        </references>
      </pivotArea>
    </format>
    <format dxfId="39">
      <pivotArea outline="0" collapsedLevelsAreSubtotals="1" fieldPosition="0"/>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4B3A6FB-7FED-45AD-A461-84B62B9E29A1}" name="PivotTable4" cacheId="119" applyNumberFormats="0" applyBorderFormats="0" applyFontFormats="0" applyPatternFormats="0" applyAlignmentFormats="0" applyWidthHeightFormats="1" dataCaption="Values" tag="1af78795-c7b0-4403-848e-7597fe24c9d0" updatedVersion="8" minRefreshableVersion="3" useAutoFormatting="1" rowGrandTotals="0" colGrandTotals="0" itemPrintTitles="1" createdVersion="8" indent="0" compact="0" compactData="0" multipleFieldFilters="0">
  <location ref="AM6:AO13"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Revenue2" fld="2" subtotal="count" showDataAs="percentDiff" baseField="1" baseItem="1048828" numFmtId="10">
      <extLst>
        <ext xmlns:x14="http://schemas.microsoft.com/office/spreadsheetml/2009/9/main" uri="{E15A36E0-9728-4e99-A89B-3F7291B0FE68}">
          <x14:dataField sourceField="0" uniqueName="[__Xl2].[Measures].[Revenue]"/>
        </ext>
      </extLst>
    </dataField>
  </dataFields>
  <formats count="5">
    <format dxfId="47">
      <pivotArea type="all" dataOnly="0" outline="0" fieldPosition="0"/>
    </format>
    <format dxfId="46">
      <pivotArea outline="0" collapsedLevelsAreSubtotals="1" fieldPosition="0"/>
    </format>
    <format dxfId="45">
      <pivotArea dataOnly="0" labelOnly="1" outline="0" fieldPosition="0">
        <references count="1">
          <reference field="4294967294" count="1">
            <x v="0"/>
          </reference>
        </references>
      </pivotArea>
    </format>
    <format dxfId="44">
      <pivotArea outline="0" collapsedLevelsAreSubtotals="1" fieldPosition="0"/>
    </format>
    <format dxfId="43">
      <pivotArea outline="0" fieldPosition="0">
        <references count="1">
          <reference field="4294967294" count="1">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16875E-7FBD-47B6-94B9-9A3E7637F219}" name="PivotTable1" cacheId="12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D7:AF11"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Revenue2" fld="2" subtotal="count" showDataAs="percentDiff" baseField="1" baseItem="1048828" numFmtId="168">
      <extLst>
        <ext xmlns:x14="http://schemas.microsoft.com/office/spreadsheetml/2009/9/main" uri="{E15A36E0-9728-4e99-A89B-3F7291B0FE68}">
          <x14:dataField sourceField="0" uniqueName="[__Xl2].[Measures].[Revenue]"/>
        </ext>
      </extLst>
    </dataField>
  </dataFields>
  <formats count="8">
    <format dxfId="55">
      <pivotArea type="all" dataOnly="0" outline="0" fieldPosition="0"/>
    </format>
    <format dxfId="54">
      <pivotArea outline="0" collapsedLevelsAreSubtotals="1" fieldPosition="0"/>
    </format>
    <format dxfId="53">
      <pivotArea dataOnly="0" labelOnly="1" outline="0" fieldPosition="0">
        <references count="1">
          <reference field="4294967294" count="1">
            <x v="0"/>
          </reference>
        </references>
      </pivotArea>
    </format>
    <format dxfId="52">
      <pivotArea outline="0" collapsedLevelsAreSubtotals="1" fieldPosition="0"/>
    </format>
    <format dxfId="51">
      <pivotArea outline="0" fieldPosition="0">
        <references count="1">
          <reference field="4294967294" count="1">
            <x v="1"/>
          </reference>
        </references>
      </pivotArea>
    </format>
    <format dxfId="50">
      <pivotArea outline="0" fieldPosition="0">
        <references count="1">
          <reference field="4294967294" count="1" selected="0">
            <x v="1"/>
          </reference>
        </references>
      </pivotArea>
    </format>
    <format dxfId="49">
      <pivotArea outline="0" fieldPosition="0">
        <references count="1">
          <reference field="4294967294" count="1" selected="0">
            <x v="1"/>
          </reference>
        </references>
      </pivotArea>
    </format>
    <format dxfId="48">
      <pivotArea outline="0" fieldPosition="0">
        <references count="1">
          <reference field="4294967294" count="1" selected="0">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42E0A8-FC7A-499D-A23C-2562101F4B63}" name="monthrevenuetarget" cacheId="125"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D7:F19" firstHeaderRow="0" firstDataRow="1" firstDataCol="1"/>
  <pivotFields count="3">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0" subtotal="count" baseField="0" baseItem="0"/>
  </dataFields>
  <formats count="6">
    <format dxfId="61">
      <pivotArea type="all" dataOnly="0" outline="0" fieldPosition="0"/>
    </format>
    <format dxfId="60">
      <pivotArea outline="0" collapsedLevelsAreSubtotals="1" fieldPosition="0"/>
    </format>
    <format dxfId="59">
      <pivotArea field="2" type="button" dataOnly="0" labelOnly="1" outline="0" axis="axisRow" fieldPosition="0"/>
    </format>
    <format dxfId="58">
      <pivotArea dataOnly="0" labelOnly="1" outline="0" fieldPosition="0">
        <references count="1">
          <reference field="2" count="0"/>
        </references>
      </pivotArea>
    </format>
    <format dxfId="57">
      <pivotArea dataOnly="0" labelOnly="1" outline="0" fieldPosition="0">
        <references count="1">
          <reference field="4294967294" count="2">
            <x v="0"/>
            <x v="1"/>
          </reference>
        </references>
      </pivotArea>
    </format>
    <format dxfId="56">
      <pivotArea outline="0" collapsedLevelsAreSubtotals="1" fieldPosition="0"/>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30D268-C34C-458E-B929-1D8BCB65E1DF}" name="tp location" cacheId="74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J12:K17"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2" type="count" id="2"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4C5369-CB69-40B6-AF6A-A5B4B0EE428A}" name="age group" cacheId="719" applyNumberFormats="0" applyBorderFormats="0" applyFontFormats="0" applyPatternFormats="0" applyAlignmentFormats="0" applyWidthHeightFormats="1" dataCaption="Values" tag="43051857-0585-41c6-8654-12340b7c1237" updatedVersion="8" minRefreshableVersion="3" useAutoFormatting="1" subtotalHiddenItems="1" rowGrandTotals="0" colGrandTotals="0" itemPrintTitles="1" createdVersion="8" indent="0" compact="0" compactData="0" multipleFieldFilters="0" chartFormat="4">
  <location ref="Y12:Z17"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v="3"/>
    </i>
    <i>
      <x v="2"/>
    </i>
    <i>
      <x v="1"/>
    </i>
    <i>
      <x/>
    </i>
  </rowItems>
  <colItems count="1">
    <i/>
  </colItems>
  <dataFields count="1">
    <dataField fld="1" subtotal="count" baseField="0" baseItem="0" numFmtId="170"/>
  </dataFields>
  <formats count="1">
    <format dxfId="2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8ECB26B-BE25-4D5C-8A93-92C71E7A167E}" name="bt location" cacheId="72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M12:N17"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38">
      <autoFilter ref="A1">
        <filterColumn colId="0">
          <top10 top="0" val="5" filterVal="5"/>
        </filterColumn>
      </autoFilter>
    </filter>
    <filter fld="0" type="count" id="1"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B2F98BF-9482-45C2-B7DF-748A1CC4A0D9}" name="bt customer" cacheId="72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G12:H17"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D661F84-EBD1-4727-9280-0750AEBCFE30}" name="tpcustomer" cacheId="71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D12:E17"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455F3A1-7401-4ECE-A95B-DCA4645124D8}" name="week day" cacheId="698" applyNumberFormats="0" applyBorderFormats="0" applyFontFormats="0" applyPatternFormats="0" applyAlignmentFormats="0" applyWidthHeightFormats="1" dataCaption="Values" tag="b509bb3a-2f52-463e-8e92-77e6659e2660" updatedVersion="8" minRefreshableVersion="3" useAutoFormatting="1" subtotalHiddenItems="1" rowGrandTotals="0" colGrandTotals="0" itemPrintTitles="1" createdVersion="8" indent="0" compact="0" compactData="0" multipleFieldFilters="0" chartFormat="7">
  <location ref="AE2:AF9"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1" subtotal="count" baseField="0" baseItem="0" numFmtId="170"/>
  </dataFields>
  <formats count="1">
    <format dxfId="24">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10D3519-99BE-4DD0-BCCE-D0E920F197FF}" name="gender" cacheId="728" applyNumberFormats="0" applyBorderFormats="0" applyFontFormats="0" applyPatternFormats="0" applyAlignmentFormats="0" applyWidthHeightFormats="1" dataCaption="Values" tag="8380620c-2c83-4eb6-998a-19260b5a17ac" updatedVersion="8" minRefreshableVersion="3" useAutoFormatting="1" subtotalHiddenItems="1" rowGrandTotals="0" colGrandTotals="0" itemPrintTitles="1" createdVersion="8" indent="0" compact="0" compactData="0" multipleFieldFilters="0" chartFormat="4">
  <location ref="Y29:AA31" firstHeaderRow="0" firstDataRow="1" firstDataCol="1"/>
  <pivotFields count="6">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2">
    <i>
      <x/>
    </i>
    <i i="1">
      <x v="1"/>
    </i>
  </colItems>
  <dataFields count="2">
    <dataField fld="1" subtotal="count" baseField="0" baseItem="0" numFmtId="170"/>
    <dataField name="Profit2" fld="5" subtotal="count" showDataAs="percentOfTotal" baseField="0" baseItem="0" numFmtId="169">
      <extLst>
        <ext xmlns:x14="http://schemas.microsoft.com/office/spreadsheetml/2009/9/main" uri="{E15A36E0-9728-4e99-A89B-3F7291B0FE68}">
          <x14:dataField sourceField="1" uniqueName="[__Xl2].[Measures].[Profit]"/>
        </ext>
      </extLst>
    </dataField>
  </dataFields>
  <formats count="3">
    <format dxfId="21">
      <pivotArea outline="0" collapsedLevelsAreSubtotals="1" fieldPosition="0"/>
    </format>
    <format dxfId="22">
      <pivotArea outline="0" fieldPosition="0">
        <references count="1">
          <reference field="4294967294" count="1">
            <x v="1"/>
          </reference>
        </references>
      </pivotArea>
    </format>
    <format dxfId="23">
      <pivotArea outline="0" fieldPosition="0">
        <references count="1">
          <reference field="4294967294" count="1" selected="0">
            <x v="1"/>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u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C5218FC-CCF0-487F-B045-91CB60465156}" name="month profit" cacheId="737" applyNumberFormats="0" applyBorderFormats="0" applyFontFormats="0" applyPatternFormats="0" applyAlignmentFormats="0" applyWidthHeightFormats="1" dataCaption="Values" tag="def9c1a2-7f87-4a9c-ad8b-d7ce21654a84" updatedVersion="8" minRefreshableVersion="3" useAutoFormatting="1" subtotalHiddenItems="1" rowGrandTotals="0" colGrandTotals="0" itemPrintTitles="1" createdVersion="8" indent="0" compact="0" compactData="0" multipleFieldFilters="0" chartFormat="4">
  <location ref="AJ15:AK27"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1" subtotal="count" baseField="0" baseItem="0" numFmtId="170"/>
  </dataFields>
  <formats count="1">
    <format dxfId="2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4CFA901-7C08-47BE-8C8A-41116F6E5C51}" name="kplis_customer" cacheId="731" applyNumberFormats="0" applyBorderFormats="0" applyFontFormats="0" applyPatternFormats="0" applyAlignmentFormats="0" applyWidthHeightFormats="1" dataCaption="Values" tag="845eedcd-b970-43ea-85ed-be0efe29cc0e" updatedVersion="8" minRefreshableVersion="3" useAutoFormatting="1" subtotalHiddenItems="1" rowGrandTotals="0" colGrandTotals="0" itemPrintTitles="1" createdVersion="8" indent="0" compact="0" compactData="0" multipleFieldFilters="0">
  <location ref="P13:U14" firstHeaderRow="0" firstDataRow="1" firstDataCol="0"/>
  <pivotFields count="8">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numFmtId="166"/>
    <dataField fld="4" subtotal="count" baseField="0" baseItem="0" numFmtId="166"/>
    <dataField fld="5" subtotal="count" baseField="0" baseItem="0" numFmtId="166"/>
    <dataField fld="6" subtotal="count" baseField="0" baseItem="0"/>
  </dataFields>
  <formats count="1">
    <format dxfId="19">
      <pivotArea outline="0" fieldPosition="0">
        <references count="1">
          <reference field="4294967294" count="3" selected="0">
            <x v="2"/>
            <x v="3"/>
            <x v="4"/>
          </reference>
        </references>
      </pivotArea>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CEF9D16-9074-46D8-A1F2-E10A5DA1AFAB}" name="average age" cacheId="680" applyNumberFormats="0" applyBorderFormats="0" applyFontFormats="0" applyPatternFormats="0" applyAlignmentFormats="0" applyWidthHeightFormats="1" dataCaption="Values" tag="d9b4e96c-25aa-4dd2-8416-0dd7f6d72610" updatedVersion="8" minRefreshableVersion="3" useAutoFormatting="1" subtotalHiddenItems="1" rowGrandTotals="0" colGrandTotals="0" itemPrintTitles="1" createdVersion="8" indent="0" compact="0" compactData="0" multipleFieldFilters="0">
  <location ref="AB12:AB13" firstHeaderRow="1" firstDataRow="1" firstDataCol="0"/>
  <pivotFields count="3">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Average of Customer Age" fld="1" subtotal="average" baseField="0" baseItem="0" numFmtId="1"/>
  </dataFields>
  <formats count="1">
    <format dxfId="18">
      <pivotArea outline="0" collapsedLevelsAreSubtotals="1" fieldPosition="0"/>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0A6475D-590A-4E68-BEDA-EEA95F6ED03D}" name="month growth" cacheId="734" applyNumberFormats="0" applyBorderFormats="0" applyFontFormats="0" applyPatternFormats="0" applyAlignmentFormats="0" applyWidthHeightFormats="1" dataCaption="Values" tag="29f958c2-fe18-48e5-aad5-bdfea27c1ffa" updatedVersion="8" minRefreshableVersion="3" useAutoFormatting="1" subtotalHiddenItems="1" rowGrandTotals="0" colGrandTotals="0" itemPrintTitles="1" createdVersion="8" indent="0" compact="0" compactData="0" multipleFieldFilters="0" chartFormat="4">
  <location ref="AE15:AF27"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1" subtotal="count" showDataAs="percentDiff" baseField="3" baseItem="1048828" numFmtId="168"/>
  </dataFields>
  <formats count="2">
    <format dxfId="16">
      <pivotArea outline="0" fieldPosition="0">
        <references count="1">
          <reference field="4294967294" count="1">
            <x v="0"/>
          </reference>
        </references>
      </pivotArea>
    </format>
    <format dxfId="1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u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41DD1B4-A8D6-4F91-9D9D-0865B072E2A3}" name="PivotTable18" cacheId="704" applyNumberFormats="0" applyBorderFormats="0" applyFontFormats="0" applyPatternFormats="0" applyAlignmentFormats="0" applyWidthHeightFormats="1" dataCaption="Values" tag="cacf83a6-f30b-4bb0-bba7-fff97bc43142" updatedVersion="8" minRefreshableVersion="3" useAutoFormatting="1" subtotalHiddenItems="1" rowGrandTotals="0" colGrandTotals="0" itemPrintTitles="1" createdVersion="8" indent="0" compact="0" compactData="0" multipleFieldFilters="0" chartFormat="4">
  <location ref="Y5:Z13"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v="4"/>
    </i>
    <i>
      <x v="5"/>
    </i>
    <i>
      <x v="6"/>
    </i>
    <i>
      <x v="7"/>
    </i>
    <i>
      <x v="2"/>
    </i>
    <i>
      <x v="1"/>
    </i>
    <i>
      <x/>
    </i>
    <i>
      <x v="3"/>
    </i>
  </rowItems>
  <colItems count="1">
    <i/>
  </colItems>
  <dataFields count="1">
    <dataField fld="0" subtotal="count" baseField="0" baseItem="0" numFmtId="172"/>
  </dataFields>
  <formats count="1">
    <format dxfId="1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EFC13E4-20F1-4723-914A-4BD5616917CB}" name="all product" cacheId="701" applyNumberFormats="0" applyBorderFormats="0" applyFontFormats="0" applyPatternFormats="0" applyAlignmentFormats="0" applyWidthHeightFormats="1" dataCaption="Values" tag="cf45fe59-0033-480f-8f96-b8f8ea155822" updatedVersion="8" minRefreshableVersion="3" useAutoFormatting="1" subtotalHiddenItems="1" rowGrandTotals="0" colGrandTotals="0" itemPrintTitles="1" createdVersion="8" indent="0" compact="0" compactData="0" multipleFieldFilters="0">
  <location ref="O5:Q105" firstHeaderRow="0" firstDataRow="1" firstDataCol="1"/>
  <pivotFields count="4">
    <pivotField dataField="1" compact="0" outline="0" showAll="0" defaultSubtotal="0"/>
    <pivotField axis="axisRow" compact="0" allDrilled="1" outline="0" showAll="0"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howAll="0" defaultSubtotal="0"/>
    <pivotField compact="0" allDrilled="1" outline="0" subtotalTop="0" showAll="0" dataSourceSort="1" defaultSubtotal="0" defaultAttributeDrillState="1"/>
  </pivotFields>
  <rowFields count="1">
    <field x="1"/>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0" subtotal="count" baseField="0" baseItem="0" numFmtId="172"/>
    <dataField fld="2" subtotal="count" baseField="0" baseItem="0"/>
  </dataFields>
  <formats count="1">
    <format dxfId="14">
      <pivotArea outline="0" collapsedLevelsAreSubtotals="1" fieldPosition="0"/>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4F8A298-86DF-4874-852D-F8278EB0A204}" name="top 5 product" cacheId="746" applyNumberFormats="0" applyBorderFormats="0" applyFontFormats="0" applyPatternFormats="0" applyAlignmentFormats="0" applyWidthHeightFormats="1" dataCaption="Values" tag="db35c3e8-37f6-421e-a2e3-0c3271e832fa" updatedVersion="8" minRefreshableVersion="3" useAutoFormatting="1" subtotalHiddenItems="1" rowGrandTotals="0" colGrandTotals="0" itemPrintTitles="1" createdVersion="8" indent="0" compact="0" compactData="0" multipleFieldFilters="0">
  <location ref="J5:K10"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1"/>
    </i>
    <i>
      <x v="2"/>
    </i>
    <i>
      <x v="4"/>
    </i>
    <i>
      <x v="3"/>
    </i>
    <i>
      <x/>
    </i>
  </rowItems>
  <colItems count="1">
    <i/>
  </colItems>
  <dataFields count="1">
    <dataField fld="0" subtotal="count" baseField="0" baseItem="0" numFmtId="172"/>
  </dataFields>
  <formats count="1">
    <format dxfId="13">
      <pivotArea outline="0" collapsedLevelsAreSubtotals="1" fieldPosition="0"/>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AB92EAE-4BB0-4228-81F8-2059B89D7C12}" name="product kpis" cacheId="743" applyNumberFormats="0" applyBorderFormats="0" applyFontFormats="0" applyPatternFormats="0" applyAlignmentFormats="0" applyWidthHeightFormats="1" dataCaption="Values" tag="28b7baed-a2a1-4bef-9e0d-941b79b1db30" updatedVersion="8" minRefreshableVersion="3" useAutoFormatting="1" subtotalHiddenItems="1" itemPrintTitles="1" createdVersion="8" indent="0" outline="1" outlineData="1" multipleFieldFilters="0">
  <location ref="D5:F6"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numFmtId="1"/>
    <dataField fld="0" subtotal="count" baseField="0" baseItem="0" numFmtId="10"/>
    <dataField fld="1" subtotal="count" baseField="0" baseItem="0"/>
  </dataFields>
  <formats count="2">
    <format dxfId="11">
      <pivotArea outline="0" collapsedLevelsAreSubtotals="1" fieldPosition="0"/>
    </format>
    <format dxfId="12">
      <pivotArea outline="0" collapsedLevelsAreSubtotals="1" fieldPosition="0">
        <references count="1">
          <reference field="4294967294" count="1" selected="0">
            <x v="0"/>
          </reference>
        </references>
      </pivotArea>
    </format>
  </formats>
  <pivotHierarchies count="5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lcula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1087DAA4-F56A-4BB7-A348-4EA73119EBF4}" sourceName="[Date].[Month Name]">
  <pivotTables>
    <pivotTable tabId="2" name="storerevenuetarget"/>
    <pivotTable tabId="2" name="kpis"/>
  </pivotTables>
  <data>
    <olap pivotCacheId="1723823690">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9576CF7-3D91-4C4F-9045-2EF3295735D7}" sourceName="[Dim_Product].[Category]">
  <pivotTables>
    <pivotTable tabId="9" name="tpcustomer"/>
    <pivotTable tabId="2" name="kpis"/>
    <pivotTable tabId="9" name="age group"/>
    <pivotTable tabId="9" name="bt customer"/>
    <pivotTable tabId="9" name="bt location"/>
    <pivotTable tabId="9" name="gender"/>
    <pivotTable tabId="9" name="kplis_customer"/>
    <pivotTable tabId="9" name="month growth"/>
    <pivotTable tabId="9" name="month profit"/>
    <pivotTable tabId="9" name="tp location"/>
    <pivotTable tabId="12" name="product kpis"/>
    <pivotTable tabId="12" name="top 5 product"/>
  </pivotTables>
  <data>
    <olap pivotCacheId="1852560219">
      <levels count="2">
        <level uniqueName="[Dim_Product].[Category].[(All)]" sourceCaption="(All)" count="0"/>
        <level uniqueName="[Dim_Product].[Category].[Category]" sourceCaption="Category" count="8">
          <ranges>
            <range startItem="0">
              <i n="[Dim_Product].[Category].&amp;[Alcoholic Beverage]" c="Alcoholic Beverage"/>
              <i n="[Dim_Product].[Category].&amp;[Coffee]" c="Coffee"/>
              <i n="[Dim_Product].[Category].&amp;[Energy Drink]" c="Energy Drink"/>
              <i n="[Dim_Product].[Category].&amp;[Juice]" c="Juice"/>
              <i n="[Dim_Product].[Category].&amp;[Soft Drink]" c="Soft Drink"/>
              <i n="[Dim_Product].[Category].&amp;[Sports Drink]" c="Sports Drink"/>
              <i n="[Dim_Product].[Category].&amp;[Tea]" c="Tea"/>
              <i n="[Dim_Product].[Category].&amp;[Water]" c="Water"/>
            </range>
          </ranges>
        </level>
      </levels>
      <selections count="1">
        <selection n="[Dim_Product].[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B5D498EB-7C6E-4922-A887-EE21746B409A}" sourceName="[Date].[Month Name]">
  <pivotTables>
    <pivotTable tabId="9" name="tpcustomer"/>
    <pivotTable tabId="9" name="age group"/>
    <pivotTable tabId="9" name="average age"/>
    <pivotTable tabId="9" name="bt customer"/>
    <pivotTable tabId="9" name="bt location"/>
    <pivotTable tabId="9" name="gender"/>
    <pivotTable tabId="9" name="kplis_customer"/>
    <pivotTable tabId="9" name="tp location"/>
    <pivotTable tabId="9" name="week day"/>
    <pivotTable tabId="12" name="all product"/>
    <pivotTable tabId="12" name="PivotTable18"/>
    <pivotTable tabId="12" name="product kpis"/>
    <pivotTable tabId="12" name="top 5 product"/>
  </pivotTables>
  <data>
    <olap pivotCacheId="1852560219">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47B6A2C1-FA0C-448B-BA34-B530785CA12A}" cache="Slicer_Month_Name" caption="Filter By Month" columnCount="3" level="1" style="SlicerStyleLight1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249F25C-2583-4F5E-857B-842D6CE0635B}" cache="Slicer_Category" caption="Category" level="1" style="SlicerStyleLight1 2 2" rowHeight="234950"/>
  <slicer name="Month Name 1" xr10:uid="{52B5E0AC-A62D-47BA-AE85-76E29CD06DD3}" cache="Slicer_Month_Name1" caption="Month Name" columnCount="2" level="1" style="SlicerStyleLight1 2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00000000-0008-0000-0500-000007000000}">
  <we:reference id="wa200004689" version="1.0.0.0" store="en-US" storeType="OMEX"/>
  <we:alternateReferences>
    <we:reference id="wa200004689" version="1.0.0.0" store="wa200004689" storeType="OMEX"/>
  </we:alternateReferences>
  <we:properties>
    <we:property name="SourceData" value="{&quot;range&quot;:&quot;'Analsis 01'!X5:Z15&quot;,&quot;worksheetId&quot;:&quot;{EFEF35C2-1808-4EE9-B69D-696005DD5927}&quot;}"/>
    <we:property name="ZBILicenseSettings" value="{&quot;userInfo&quot;:{&quot;name&quot;:&quot;mina yousry&quot;,&quot;email&quot;:&quot;minayousry747@gmail.com&quot;,&quot;userId&quot;:&quot;00000000-0000-0000-4ec3-7ca70ef1370c&quot;,&quot;organizationId&quot;:&quot;9188040d-6c67-4c5b-b112-36a304b66dad&quot;,&quot;isViewer&quot;:false,&quot;lastDisplayedOverlay&quot;:&quot;Sat, 23 Nov 2024 03:56:44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2,&quot;titleFontColor&quot;:&quot;#000&quot;,&quot;titleText&quot;:&quot;Revenue Vs Total Target by Category&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CDE379BB-6F7A-4D25-A002-08F7C0EF64AA}"/>
  </we:bindings>
  <we:snapshot xmlns:r="http://schemas.openxmlformats.org/officeDocument/2006/relationships" r:embed="rId1"/>
</we:webextension>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drawing" Target="../drawings/drawing1.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3BF93-DC27-48DA-8BE3-F8C2331417E6}">
  <sheetPr codeName="Sheet2"/>
  <dimension ref="F8:S26"/>
  <sheetViews>
    <sheetView showGridLines="0" workbookViewId="0">
      <selection activeCell="I35" sqref="I35"/>
    </sheetView>
  </sheetViews>
  <sheetFormatPr defaultRowHeight="14.4" x14ac:dyDescent="0.3"/>
  <cols>
    <col min="6" max="6" width="6.88671875" bestFit="1" customWidth="1"/>
    <col min="7" max="7" width="7.5546875" bestFit="1" customWidth="1"/>
    <col min="9" max="9" width="8" bestFit="1" customWidth="1"/>
    <col min="10" max="19" width="2.77734375" customWidth="1"/>
  </cols>
  <sheetData>
    <row r="8" spans="6:8" ht="18" x14ac:dyDescent="0.35">
      <c r="F8" s="17" t="s">
        <v>97</v>
      </c>
      <c r="G8" s="50">
        <f>GETPIVOTDATA("[__Xl2].[Measures].[Profit]",'Analysis 03'!$Y$29,"[Dim_Customer].[Gender]","[Dim_Customer].[Gender].&amp;[Male]")</f>
        <v>0.51472343958010647</v>
      </c>
      <c r="H8" s="17" t="s">
        <v>99</v>
      </c>
    </row>
    <row r="9" spans="6:8" x14ac:dyDescent="0.3">
      <c r="F9" s="17" t="s">
        <v>96</v>
      </c>
      <c r="G9" s="49">
        <f>GETPIVOTDATA("[__Xl2].[Measures].[Profit]",'Analysis 03'!$Y$29,"[Dim_Customer].[Gender]","[Dim_Customer].[Gender].&amp;[Female]")</f>
        <v>0.48527656041986861</v>
      </c>
      <c r="H9" s="17" t="s">
        <v>100</v>
      </c>
    </row>
    <row r="17" spans="10:19" ht="13.05" customHeight="1" x14ac:dyDescent="0.3">
      <c r="J17" s="51" t="str" cm="1">
        <f t="array" ref="J17:S26">IF(_xlfn._xlws.SORT(_xlfn.SEQUENCE(10,10),,-1)/100&gt;=G8,H8,H9)</f>
        <v>■</v>
      </c>
      <c r="K17" s="51" t="str">
        <v>■</v>
      </c>
      <c r="L17" s="51" t="str">
        <v>■</v>
      </c>
      <c r="M17" s="51" t="str">
        <v>■</v>
      </c>
      <c r="N17" s="51" t="str">
        <v>■</v>
      </c>
      <c r="O17" s="51" t="str">
        <v>■</v>
      </c>
      <c r="P17" s="51" t="str">
        <v>■</v>
      </c>
      <c r="Q17" s="51" t="str">
        <v>■</v>
      </c>
      <c r="R17" s="51" t="str">
        <v>■</v>
      </c>
      <c r="S17" s="51" t="str">
        <v>■</v>
      </c>
    </row>
    <row r="18" spans="10:19" ht="13.05" customHeight="1" x14ac:dyDescent="0.3">
      <c r="J18" s="51" t="str">
        <v>■</v>
      </c>
      <c r="K18" s="51" t="str">
        <v>■</v>
      </c>
      <c r="L18" s="51" t="str">
        <v>■</v>
      </c>
      <c r="M18" s="51" t="str">
        <v>■</v>
      </c>
      <c r="N18" s="51" t="str">
        <v>■</v>
      </c>
      <c r="O18" s="51" t="str">
        <v>■</v>
      </c>
      <c r="P18" s="51" t="str">
        <v>■</v>
      </c>
      <c r="Q18" s="51" t="str">
        <v>■</v>
      </c>
      <c r="R18" s="51" t="str">
        <v>■</v>
      </c>
      <c r="S18" s="51" t="str">
        <v>■</v>
      </c>
    </row>
    <row r="19" spans="10:19" ht="13.05" customHeight="1" x14ac:dyDescent="0.3">
      <c r="J19" s="51" t="str">
        <v>■</v>
      </c>
      <c r="K19" s="51" t="str">
        <v>■</v>
      </c>
      <c r="L19" s="51" t="str">
        <v>■</v>
      </c>
      <c r="M19" s="51" t="str">
        <v>■</v>
      </c>
      <c r="N19" s="51" t="str">
        <v>■</v>
      </c>
      <c r="O19" s="51" t="str">
        <v>■</v>
      </c>
      <c r="P19" s="51" t="str">
        <v>■</v>
      </c>
      <c r="Q19" s="51" t="str">
        <v>■</v>
      </c>
      <c r="R19" s="51" t="str">
        <v>■</v>
      </c>
      <c r="S19" s="51" t="str">
        <v>■</v>
      </c>
    </row>
    <row r="20" spans="10:19" ht="13.05" customHeight="1" x14ac:dyDescent="0.3">
      <c r="J20" s="51" t="str">
        <v>■</v>
      </c>
      <c r="K20" s="51" t="str">
        <v>■</v>
      </c>
      <c r="L20" s="51" t="str">
        <v>■</v>
      </c>
      <c r="M20" s="51" t="str">
        <v>■</v>
      </c>
      <c r="N20" s="51" t="str">
        <v>■</v>
      </c>
      <c r="O20" s="51" t="str">
        <v>■</v>
      </c>
      <c r="P20" s="51" t="str">
        <v>■</v>
      </c>
      <c r="Q20" s="51" t="str">
        <v>■</v>
      </c>
      <c r="R20" s="51" t="str">
        <v>■</v>
      </c>
      <c r="S20" s="51" t="str">
        <v>■</v>
      </c>
    </row>
    <row r="21" spans="10:19" ht="13.05" customHeight="1" x14ac:dyDescent="0.3">
      <c r="J21" s="51" t="str">
        <v>●</v>
      </c>
      <c r="K21" s="51" t="str">
        <v>■</v>
      </c>
      <c r="L21" s="51" t="str">
        <v>■</v>
      </c>
      <c r="M21" s="51" t="str">
        <v>■</v>
      </c>
      <c r="N21" s="51" t="str">
        <v>■</v>
      </c>
      <c r="O21" s="51" t="str">
        <v>■</v>
      </c>
      <c r="P21" s="51" t="str">
        <v>■</v>
      </c>
      <c r="Q21" s="51" t="str">
        <v>■</v>
      </c>
      <c r="R21" s="51" t="str">
        <v>■</v>
      </c>
      <c r="S21" s="51" t="str">
        <v>■</v>
      </c>
    </row>
    <row r="22" spans="10:19" ht="13.05" customHeight="1" x14ac:dyDescent="0.3">
      <c r="J22" s="51" t="str">
        <v>●</v>
      </c>
      <c r="K22" s="51" t="str">
        <v>●</v>
      </c>
      <c r="L22" s="51" t="str">
        <v>●</v>
      </c>
      <c r="M22" s="51" t="str">
        <v>●</v>
      </c>
      <c r="N22" s="51" t="str">
        <v>●</v>
      </c>
      <c r="O22" s="51" t="str">
        <v>●</v>
      </c>
      <c r="P22" s="51" t="str">
        <v>●</v>
      </c>
      <c r="Q22" s="51" t="str">
        <v>●</v>
      </c>
      <c r="R22" s="51" t="str">
        <v>●</v>
      </c>
      <c r="S22" s="51" t="str">
        <v>●</v>
      </c>
    </row>
    <row r="23" spans="10:19" ht="13.05" customHeight="1" x14ac:dyDescent="0.3">
      <c r="J23" s="51" t="str">
        <v>●</v>
      </c>
      <c r="K23" s="51" t="str">
        <v>●</v>
      </c>
      <c r="L23" s="51" t="str">
        <v>●</v>
      </c>
      <c r="M23" s="51" t="str">
        <v>●</v>
      </c>
      <c r="N23" s="51" t="str">
        <v>●</v>
      </c>
      <c r="O23" s="51" t="str">
        <v>●</v>
      </c>
      <c r="P23" s="51" t="str">
        <v>●</v>
      </c>
      <c r="Q23" s="51" t="str">
        <v>●</v>
      </c>
      <c r="R23" s="51" t="str">
        <v>●</v>
      </c>
      <c r="S23" s="51" t="str">
        <v>●</v>
      </c>
    </row>
    <row r="24" spans="10:19" ht="13.05" customHeight="1" x14ac:dyDescent="0.3">
      <c r="J24" s="51" t="str">
        <v>●</v>
      </c>
      <c r="K24" s="51" t="str">
        <v>●</v>
      </c>
      <c r="L24" s="51" t="str">
        <v>●</v>
      </c>
      <c r="M24" s="51" t="str">
        <v>●</v>
      </c>
      <c r="N24" s="51" t="str">
        <v>●</v>
      </c>
      <c r="O24" s="51" t="str">
        <v>●</v>
      </c>
      <c r="P24" s="51" t="str">
        <v>●</v>
      </c>
      <c r="Q24" s="51" t="str">
        <v>●</v>
      </c>
      <c r="R24" s="51" t="str">
        <v>●</v>
      </c>
      <c r="S24" s="51" t="str">
        <v>●</v>
      </c>
    </row>
    <row r="25" spans="10:19" ht="13.05" customHeight="1" x14ac:dyDescent="0.3">
      <c r="J25" s="51" t="str">
        <v>●</v>
      </c>
      <c r="K25" s="51" t="str">
        <v>●</v>
      </c>
      <c r="L25" s="51" t="str">
        <v>●</v>
      </c>
      <c r="M25" s="51" t="str">
        <v>●</v>
      </c>
      <c r="N25" s="51" t="str">
        <v>●</v>
      </c>
      <c r="O25" s="51" t="str">
        <v>●</v>
      </c>
      <c r="P25" s="51" t="str">
        <v>●</v>
      </c>
      <c r="Q25" s="51" t="str">
        <v>●</v>
      </c>
      <c r="R25" s="51" t="str">
        <v>●</v>
      </c>
      <c r="S25" s="51" t="str">
        <v>●</v>
      </c>
    </row>
    <row r="26" spans="10:19" ht="13.05" customHeight="1" x14ac:dyDescent="0.3">
      <c r="J26" s="51" t="str">
        <v>●</v>
      </c>
      <c r="K26" s="51" t="str">
        <v>●</v>
      </c>
      <c r="L26" s="51" t="str">
        <v>●</v>
      </c>
      <c r="M26" s="51" t="str">
        <v>●</v>
      </c>
      <c r="N26" s="51" t="str">
        <v>●</v>
      </c>
      <c r="O26" s="51" t="str">
        <v>●</v>
      </c>
      <c r="P26" s="51" t="str">
        <v>●</v>
      </c>
      <c r="Q26" s="51" t="str">
        <v>●</v>
      </c>
      <c r="R26" s="51" t="str">
        <v>●</v>
      </c>
      <c r="S26" s="51" t="str">
        <v>●</v>
      </c>
    </row>
  </sheetData>
  <conditionalFormatting sqref="J17:S26">
    <cfRule type="cellIs" dxfId="10" priority="1" operator="equal">
      <formula>$H$8</formula>
    </cfRule>
    <cfRule type="cellIs" dxfId="9" priority="2" operator="equal">
      <formula>$H$9</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B4FA2-A84D-4A4E-AA0B-B72E10BF2783}">
  <sheetPr codeName="Sheet21"/>
  <dimension ref="B3:R41"/>
  <sheetViews>
    <sheetView showGridLines="0" workbookViewId="0">
      <selection activeCell="I35" sqref="I35"/>
    </sheetView>
  </sheetViews>
  <sheetFormatPr defaultRowHeight="14.4" x14ac:dyDescent="0.3"/>
  <cols>
    <col min="2" max="2" width="10.77734375" bestFit="1" customWidth="1"/>
    <col min="7" max="16" width="1.6640625" customWidth="1"/>
  </cols>
  <sheetData>
    <row r="3" spans="2:18" x14ac:dyDescent="0.3">
      <c r="B3" s="17" t="s">
        <v>45</v>
      </c>
      <c r="C3" s="17" t="s">
        <v>49</v>
      </c>
    </row>
    <row r="4" spans="2:18" x14ac:dyDescent="0.3">
      <c r="B4" s="17" t="s">
        <v>46</v>
      </c>
      <c r="C4" s="38">
        <f>GETPIVOTDATA("[__Xl2].[Measures].[Revenue]",'Analysis 02'!$V$7,"[Date].[Week Types]","[Date].[Week Types].&amp;[Weekday]")</f>
        <v>0.7149649995008911</v>
      </c>
    </row>
    <row r="5" spans="2:18" x14ac:dyDescent="0.3">
      <c r="B5" s="17" t="s">
        <v>47</v>
      </c>
      <c r="C5" s="38">
        <f>GETPIVOTDATA("[__Xl2].[Measures].[Revenue]",'Analysis 02'!$V$7,"[Date].[Week Types]","[Date].[Week Types].&amp;[Weekend]")</f>
        <v>0.2850350004991079</v>
      </c>
    </row>
    <row r="9" spans="2:18" x14ac:dyDescent="0.3">
      <c r="R9" t="s">
        <v>50</v>
      </c>
    </row>
    <row r="11" spans="2:18" ht="7.5" customHeight="1" thickBot="1" x14ac:dyDescent="0.35">
      <c r="G11" s="28">
        <f t="shared" ref="G11:G18" si="0">10+G12</f>
        <v>91</v>
      </c>
      <c r="H11" s="29">
        <f t="shared" ref="H11:H18" si="1">10+H12</f>
        <v>92</v>
      </c>
      <c r="I11" s="29">
        <f t="shared" ref="I11:I18" si="2">10+I12</f>
        <v>93</v>
      </c>
      <c r="J11" s="29">
        <f t="shared" ref="J11:J18" si="3">10+J12</f>
        <v>94</v>
      </c>
      <c r="K11" s="29">
        <f t="shared" ref="K11:K18" si="4">10+K12</f>
        <v>95</v>
      </c>
      <c r="L11" s="29">
        <f t="shared" ref="L11:L18" si="5">10+L12</f>
        <v>96</v>
      </c>
      <c r="M11" s="29">
        <f t="shared" ref="M11:M18" si="6">10+M12</f>
        <v>97</v>
      </c>
      <c r="N11" s="29">
        <f t="shared" ref="N11:N18" si="7">10+N12</f>
        <v>98</v>
      </c>
      <c r="O11" s="29">
        <f t="shared" ref="O11:O18" si="8">10+O12</f>
        <v>99</v>
      </c>
      <c r="P11" s="30">
        <f t="shared" ref="P11:P18" si="9">10+P12</f>
        <v>100</v>
      </c>
    </row>
    <row r="12" spans="2:18" ht="7.5" customHeight="1" thickBot="1" x14ac:dyDescent="0.35">
      <c r="G12" s="31">
        <f t="shared" si="0"/>
        <v>81</v>
      </c>
      <c r="H12" s="32">
        <f t="shared" si="1"/>
        <v>82</v>
      </c>
      <c r="I12" s="32">
        <f t="shared" si="2"/>
        <v>83</v>
      </c>
      <c r="J12" s="32">
        <f t="shared" si="3"/>
        <v>84</v>
      </c>
      <c r="K12" s="32">
        <f t="shared" si="4"/>
        <v>85</v>
      </c>
      <c r="L12" s="32">
        <f t="shared" si="5"/>
        <v>86</v>
      </c>
      <c r="M12" s="32">
        <f t="shared" si="6"/>
        <v>87</v>
      </c>
      <c r="N12" s="32">
        <f t="shared" si="7"/>
        <v>88</v>
      </c>
      <c r="O12" s="32">
        <f t="shared" si="8"/>
        <v>89</v>
      </c>
      <c r="P12" s="33">
        <f t="shared" si="9"/>
        <v>90</v>
      </c>
    </row>
    <row r="13" spans="2:18" ht="7.5" customHeight="1" thickBot="1" x14ac:dyDescent="0.35">
      <c r="G13" s="31">
        <f t="shared" si="0"/>
        <v>71</v>
      </c>
      <c r="H13" s="32">
        <f t="shared" si="1"/>
        <v>72</v>
      </c>
      <c r="I13" s="32">
        <f t="shared" si="2"/>
        <v>73</v>
      </c>
      <c r="J13" s="32">
        <f t="shared" si="3"/>
        <v>74</v>
      </c>
      <c r="K13" s="32">
        <f t="shared" si="4"/>
        <v>75</v>
      </c>
      <c r="L13" s="32">
        <f t="shared" si="5"/>
        <v>76</v>
      </c>
      <c r="M13" s="32">
        <f t="shared" si="6"/>
        <v>77</v>
      </c>
      <c r="N13" s="32">
        <f t="shared" si="7"/>
        <v>78</v>
      </c>
      <c r="O13" s="32">
        <f t="shared" si="8"/>
        <v>79</v>
      </c>
      <c r="P13" s="33">
        <f t="shared" si="9"/>
        <v>80</v>
      </c>
    </row>
    <row r="14" spans="2:18" ht="7.5" customHeight="1" thickBot="1" x14ac:dyDescent="0.35">
      <c r="G14" s="31">
        <f t="shared" si="0"/>
        <v>61</v>
      </c>
      <c r="H14" s="32">
        <f t="shared" si="1"/>
        <v>62</v>
      </c>
      <c r="I14" s="32">
        <f t="shared" si="2"/>
        <v>63</v>
      </c>
      <c r="J14" s="32">
        <f t="shared" si="3"/>
        <v>64</v>
      </c>
      <c r="K14" s="32">
        <f t="shared" si="4"/>
        <v>65</v>
      </c>
      <c r="L14" s="32">
        <f t="shared" si="5"/>
        <v>66</v>
      </c>
      <c r="M14" s="32">
        <f t="shared" si="6"/>
        <v>67</v>
      </c>
      <c r="N14" s="32">
        <f t="shared" si="7"/>
        <v>68</v>
      </c>
      <c r="O14" s="32">
        <f t="shared" si="8"/>
        <v>69</v>
      </c>
      <c r="P14" s="33">
        <f t="shared" si="9"/>
        <v>70</v>
      </c>
    </row>
    <row r="15" spans="2:18" ht="7.5" customHeight="1" thickBot="1" x14ac:dyDescent="0.35">
      <c r="G15" s="31">
        <f t="shared" si="0"/>
        <v>51</v>
      </c>
      <c r="H15" s="32">
        <f t="shared" si="1"/>
        <v>52</v>
      </c>
      <c r="I15" s="32">
        <f t="shared" si="2"/>
        <v>53</v>
      </c>
      <c r="J15" s="32">
        <f t="shared" si="3"/>
        <v>54</v>
      </c>
      <c r="K15" s="32">
        <f t="shared" si="4"/>
        <v>55</v>
      </c>
      <c r="L15" s="32">
        <f t="shared" si="5"/>
        <v>56</v>
      </c>
      <c r="M15" s="32">
        <f t="shared" si="6"/>
        <v>57</v>
      </c>
      <c r="N15" s="32">
        <f t="shared" si="7"/>
        <v>58</v>
      </c>
      <c r="O15" s="32">
        <f t="shared" si="8"/>
        <v>59</v>
      </c>
      <c r="P15" s="33">
        <f t="shared" si="9"/>
        <v>60</v>
      </c>
    </row>
    <row r="16" spans="2:18" ht="7.5" customHeight="1" thickBot="1" x14ac:dyDescent="0.35">
      <c r="G16" s="31">
        <f t="shared" si="0"/>
        <v>41</v>
      </c>
      <c r="H16" s="32">
        <f t="shared" si="1"/>
        <v>42</v>
      </c>
      <c r="I16" s="32">
        <f t="shared" si="2"/>
        <v>43</v>
      </c>
      <c r="J16" s="32">
        <f t="shared" si="3"/>
        <v>44</v>
      </c>
      <c r="K16" s="32">
        <f t="shared" si="4"/>
        <v>45</v>
      </c>
      <c r="L16" s="32">
        <f t="shared" si="5"/>
        <v>46</v>
      </c>
      <c r="M16" s="32">
        <f t="shared" si="6"/>
        <v>47</v>
      </c>
      <c r="N16" s="32">
        <f t="shared" si="7"/>
        <v>48</v>
      </c>
      <c r="O16" s="32">
        <f t="shared" si="8"/>
        <v>49</v>
      </c>
      <c r="P16" s="33">
        <f t="shared" si="9"/>
        <v>50</v>
      </c>
    </row>
    <row r="17" spans="7:18" ht="7.5" customHeight="1" thickBot="1" x14ac:dyDescent="0.35">
      <c r="G17" s="31">
        <f t="shared" si="0"/>
        <v>31</v>
      </c>
      <c r="H17" s="32">
        <f t="shared" si="1"/>
        <v>32</v>
      </c>
      <c r="I17" s="32">
        <f t="shared" si="2"/>
        <v>33</v>
      </c>
      <c r="J17" s="32">
        <f t="shared" si="3"/>
        <v>34</v>
      </c>
      <c r="K17" s="32">
        <f t="shared" si="4"/>
        <v>35</v>
      </c>
      <c r="L17" s="32">
        <f t="shared" si="5"/>
        <v>36</v>
      </c>
      <c r="M17" s="32">
        <f t="shared" si="6"/>
        <v>37</v>
      </c>
      <c r="N17" s="32">
        <f t="shared" si="7"/>
        <v>38</v>
      </c>
      <c r="O17" s="32">
        <f t="shared" si="8"/>
        <v>39</v>
      </c>
      <c r="P17" s="33">
        <f t="shared" si="9"/>
        <v>40</v>
      </c>
    </row>
    <row r="18" spans="7:18" ht="7.5" customHeight="1" thickBot="1" x14ac:dyDescent="0.35">
      <c r="G18" s="31">
        <f t="shared" si="0"/>
        <v>21</v>
      </c>
      <c r="H18" s="32">
        <f t="shared" si="1"/>
        <v>22</v>
      </c>
      <c r="I18" s="32">
        <f t="shared" si="2"/>
        <v>23</v>
      </c>
      <c r="J18" s="32">
        <f t="shared" si="3"/>
        <v>24</v>
      </c>
      <c r="K18" s="32">
        <f t="shared" si="4"/>
        <v>25</v>
      </c>
      <c r="L18" s="32">
        <f t="shared" si="5"/>
        <v>26</v>
      </c>
      <c r="M18" s="32">
        <f t="shared" si="6"/>
        <v>27</v>
      </c>
      <c r="N18" s="32">
        <f t="shared" si="7"/>
        <v>28</v>
      </c>
      <c r="O18" s="32">
        <f t="shared" si="8"/>
        <v>29</v>
      </c>
      <c r="P18" s="33">
        <f t="shared" si="9"/>
        <v>30</v>
      </c>
    </row>
    <row r="19" spans="7:18" ht="7.5" customHeight="1" thickBot="1" x14ac:dyDescent="0.35">
      <c r="G19" s="31">
        <f>10+G20</f>
        <v>11</v>
      </c>
      <c r="H19" s="32">
        <f t="shared" ref="H19:P19" si="10">10+H20</f>
        <v>12</v>
      </c>
      <c r="I19" s="32">
        <f t="shared" si="10"/>
        <v>13</v>
      </c>
      <c r="J19" s="32">
        <f t="shared" si="10"/>
        <v>14</v>
      </c>
      <c r="K19" s="32">
        <f t="shared" si="10"/>
        <v>15</v>
      </c>
      <c r="L19" s="32">
        <f t="shared" si="10"/>
        <v>16</v>
      </c>
      <c r="M19" s="32">
        <f t="shared" si="10"/>
        <v>17</v>
      </c>
      <c r="N19" s="32">
        <f t="shared" si="10"/>
        <v>18</v>
      </c>
      <c r="O19" s="32">
        <f t="shared" si="10"/>
        <v>19</v>
      </c>
      <c r="P19" s="33">
        <f t="shared" si="10"/>
        <v>20</v>
      </c>
    </row>
    <row r="20" spans="7:18" ht="7.5" customHeight="1" x14ac:dyDescent="0.3">
      <c r="G20" s="34">
        <v>1</v>
      </c>
      <c r="H20" s="35">
        <v>2</v>
      </c>
      <c r="I20" s="35">
        <v>3</v>
      </c>
      <c r="J20" s="35">
        <v>4</v>
      </c>
      <c r="K20" s="35">
        <v>5</v>
      </c>
      <c r="L20" s="35">
        <v>6</v>
      </c>
      <c r="M20" s="35">
        <v>7</v>
      </c>
      <c r="N20" s="35">
        <v>8</v>
      </c>
      <c r="O20" s="35">
        <v>9</v>
      </c>
      <c r="P20" s="36">
        <v>10</v>
      </c>
    </row>
    <row r="27" spans="7:18" x14ac:dyDescent="0.3">
      <c r="H27" s="37"/>
      <c r="I27" s="37"/>
      <c r="J27" s="37"/>
      <c r="K27" s="37"/>
    </row>
    <row r="28" spans="7:18" x14ac:dyDescent="0.3">
      <c r="H28" s="37"/>
      <c r="I28" s="37"/>
      <c r="J28" s="37"/>
      <c r="K28" s="37"/>
    </row>
    <row r="31" spans="7:18" x14ac:dyDescent="0.3">
      <c r="R31" t="s">
        <v>51</v>
      </c>
    </row>
    <row r="32" spans="7:18" ht="7.5" customHeight="1" thickBot="1" x14ac:dyDescent="0.35">
      <c r="G32" s="28">
        <f t="shared" ref="G32:P40" si="11">10+G33</f>
        <v>91</v>
      </c>
      <c r="H32" s="29">
        <f t="shared" si="11"/>
        <v>92</v>
      </c>
      <c r="I32" s="29">
        <f t="shared" si="11"/>
        <v>93</v>
      </c>
      <c r="J32" s="29">
        <f t="shared" si="11"/>
        <v>94</v>
      </c>
      <c r="K32" s="29">
        <f t="shared" si="11"/>
        <v>95</v>
      </c>
      <c r="L32" s="29">
        <f t="shared" si="11"/>
        <v>96</v>
      </c>
      <c r="M32" s="29">
        <f t="shared" si="11"/>
        <v>97</v>
      </c>
      <c r="N32" s="29">
        <f t="shared" si="11"/>
        <v>98</v>
      </c>
      <c r="O32" s="29">
        <f t="shared" si="11"/>
        <v>99</v>
      </c>
      <c r="P32" s="30">
        <f t="shared" si="11"/>
        <v>100</v>
      </c>
    </row>
    <row r="33" spans="7:16" ht="7.5" customHeight="1" thickBot="1" x14ac:dyDescent="0.35">
      <c r="G33" s="31">
        <f t="shared" si="11"/>
        <v>81</v>
      </c>
      <c r="H33" s="32">
        <f t="shared" si="11"/>
        <v>82</v>
      </c>
      <c r="I33" s="32">
        <f t="shared" si="11"/>
        <v>83</v>
      </c>
      <c r="J33" s="32">
        <f t="shared" si="11"/>
        <v>84</v>
      </c>
      <c r="K33" s="32">
        <f t="shared" si="11"/>
        <v>85</v>
      </c>
      <c r="L33" s="32">
        <f t="shared" si="11"/>
        <v>86</v>
      </c>
      <c r="M33" s="32">
        <f t="shared" si="11"/>
        <v>87</v>
      </c>
      <c r="N33" s="32">
        <f t="shared" si="11"/>
        <v>88</v>
      </c>
      <c r="O33" s="32">
        <f t="shared" si="11"/>
        <v>89</v>
      </c>
      <c r="P33" s="33">
        <f t="shared" si="11"/>
        <v>90</v>
      </c>
    </row>
    <row r="34" spans="7:16" ht="7.5" customHeight="1" thickBot="1" x14ac:dyDescent="0.35">
      <c r="G34" s="31">
        <f t="shared" si="11"/>
        <v>71</v>
      </c>
      <c r="H34" s="32">
        <f t="shared" si="11"/>
        <v>72</v>
      </c>
      <c r="I34" s="32">
        <f t="shared" si="11"/>
        <v>73</v>
      </c>
      <c r="J34" s="32">
        <f t="shared" si="11"/>
        <v>74</v>
      </c>
      <c r="K34" s="32">
        <f t="shared" si="11"/>
        <v>75</v>
      </c>
      <c r="L34" s="32">
        <f t="shared" si="11"/>
        <v>76</v>
      </c>
      <c r="M34" s="32">
        <f t="shared" si="11"/>
        <v>77</v>
      </c>
      <c r="N34" s="32">
        <f t="shared" si="11"/>
        <v>78</v>
      </c>
      <c r="O34" s="32">
        <f t="shared" si="11"/>
        <v>79</v>
      </c>
      <c r="P34" s="33">
        <f t="shared" si="11"/>
        <v>80</v>
      </c>
    </row>
    <row r="35" spans="7:16" ht="7.5" customHeight="1" thickBot="1" x14ac:dyDescent="0.35">
      <c r="G35" s="31">
        <f t="shared" si="11"/>
        <v>61</v>
      </c>
      <c r="H35" s="32">
        <f t="shared" si="11"/>
        <v>62</v>
      </c>
      <c r="I35" s="32">
        <f t="shared" si="11"/>
        <v>63</v>
      </c>
      <c r="J35" s="32">
        <f t="shared" si="11"/>
        <v>64</v>
      </c>
      <c r="K35" s="32">
        <f t="shared" si="11"/>
        <v>65</v>
      </c>
      <c r="L35" s="32">
        <f t="shared" si="11"/>
        <v>66</v>
      </c>
      <c r="M35" s="32">
        <f t="shared" si="11"/>
        <v>67</v>
      </c>
      <c r="N35" s="32">
        <f t="shared" si="11"/>
        <v>68</v>
      </c>
      <c r="O35" s="32">
        <f t="shared" si="11"/>
        <v>69</v>
      </c>
      <c r="P35" s="33">
        <f t="shared" si="11"/>
        <v>70</v>
      </c>
    </row>
    <row r="36" spans="7:16" ht="7.5" customHeight="1" thickBot="1" x14ac:dyDescent="0.35">
      <c r="G36" s="31">
        <f t="shared" si="11"/>
        <v>51</v>
      </c>
      <c r="H36" s="32">
        <f t="shared" si="11"/>
        <v>52</v>
      </c>
      <c r="I36" s="32">
        <f t="shared" si="11"/>
        <v>53</v>
      </c>
      <c r="J36" s="32">
        <f t="shared" si="11"/>
        <v>54</v>
      </c>
      <c r="K36" s="32">
        <f t="shared" si="11"/>
        <v>55</v>
      </c>
      <c r="L36" s="32">
        <f t="shared" si="11"/>
        <v>56</v>
      </c>
      <c r="M36" s="32">
        <f t="shared" si="11"/>
        <v>57</v>
      </c>
      <c r="N36" s="32">
        <f t="shared" si="11"/>
        <v>58</v>
      </c>
      <c r="O36" s="32">
        <f t="shared" si="11"/>
        <v>59</v>
      </c>
      <c r="P36" s="33">
        <f t="shared" si="11"/>
        <v>60</v>
      </c>
    </row>
    <row r="37" spans="7:16" ht="7.5" customHeight="1" thickBot="1" x14ac:dyDescent="0.35">
      <c r="G37" s="31">
        <f t="shared" si="11"/>
        <v>41</v>
      </c>
      <c r="H37" s="32">
        <f t="shared" si="11"/>
        <v>42</v>
      </c>
      <c r="I37" s="32">
        <f t="shared" si="11"/>
        <v>43</v>
      </c>
      <c r="J37" s="32">
        <f t="shared" si="11"/>
        <v>44</v>
      </c>
      <c r="K37" s="32">
        <f t="shared" si="11"/>
        <v>45</v>
      </c>
      <c r="L37" s="32">
        <f t="shared" si="11"/>
        <v>46</v>
      </c>
      <c r="M37" s="32">
        <f t="shared" si="11"/>
        <v>47</v>
      </c>
      <c r="N37" s="32">
        <f t="shared" si="11"/>
        <v>48</v>
      </c>
      <c r="O37" s="32">
        <f t="shared" si="11"/>
        <v>49</v>
      </c>
      <c r="P37" s="33">
        <f t="shared" si="11"/>
        <v>50</v>
      </c>
    </row>
    <row r="38" spans="7:16" ht="7.5" customHeight="1" thickBot="1" x14ac:dyDescent="0.35">
      <c r="G38" s="31">
        <f t="shared" si="11"/>
        <v>31</v>
      </c>
      <c r="H38" s="32">
        <f t="shared" si="11"/>
        <v>32</v>
      </c>
      <c r="I38" s="32">
        <f t="shared" si="11"/>
        <v>33</v>
      </c>
      <c r="J38" s="32">
        <f t="shared" si="11"/>
        <v>34</v>
      </c>
      <c r="K38" s="32">
        <f t="shared" si="11"/>
        <v>35</v>
      </c>
      <c r="L38" s="32">
        <f t="shared" si="11"/>
        <v>36</v>
      </c>
      <c r="M38" s="32">
        <f t="shared" si="11"/>
        <v>37</v>
      </c>
      <c r="N38" s="32">
        <f t="shared" si="11"/>
        <v>38</v>
      </c>
      <c r="O38" s="32">
        <f t="shared" si="11"/>
        <v>39</v>
      </c>
      <c r="P38" s="33">
        <f t="shared" si="11"/>
        <v>40</v>
      </c>
    </row>
    <row r="39" spans="7:16" ht="7.5" customHeight="1" thickBot="1" x14ac:dyDescent="0.35">
      <c r="G39" s="31">
        <f t="shared" si="11"/>
        <v>21</v>
      </c>
      <c r="H39" s="32">
        <f t="shared" si="11"/>
        <v>22</v>
      </c>
      <c r="I39" s="32">
        <f t="shared" si="11"/>
        <v>23</v>
      </c>
      <c r="J39" s="32">
        <f t="shared" si="11"/>
        <v>24</v>
      </c>
      <c r="K39" s="32">
        <f t="shared" si="11"/>
        <v>25</v>
      </c>
      <c r="L39" s="32">
        <f t="shared" si="11"/>
        <v>26</v>
      </c>
      <c r="M39" s="32">
        <f t="shared" si="11"/>
        <v>27</v>
      </c>
      <c r="N39" s="32">
        <f t="shared" si="11"/>
        <v>28</v>
      </c>
      <c r="O39" s="32">
        <f t="shared" si="11"/>
        <v>29</v>
      </c>
      <c r="P39" s="33">
        <f t="shared" si="11"/>
        <v>30</v>
      </c>
    </row>
    <row r="40" spans="7:16" ht="7.5" customHeight="1" thickBot="1" x14ac:dyDescent="0.35">
      <c r="G40" s="31">
        <f>10+G41</f>
        <v>11</v>
      </c>
      <c r="H40" s="32">
        <f t="shared" si="11"/>
        <v>12</v>
      </c>
      <c r="I40" s="32">
        <f t="shared" si="11"/>
        <v>13</v>
      </c>
      <c r="J40" s="32">
        <f t="shared" si="11"/>
        <v>14</v>
      </c>
      <c r="K40" s="32">
        <f t="shared" si="11"/>
        <v>15</v>
      </c>
      <c r="L40" s="32">
        <f t="shared" si="11"/>
        <v>16</v>
      </c>
      <c r="M40" s="32">
        <f t="shared" si="11"/>
        <v>17</v>
      </c>
      <c r="N40" s="32">
        <f t="shared" si="11"/>
        <v>18</v>
      </c>
      <c r="O40" s="32">
        <f t="shared" si="11"/>
        <v>19</v>
      </c>
      <c r="P40" s="33">
        <f t="shared" si="11"/>
        <v>20</v>
      </c>
    </row>
    <row r="41" spans="7:16" ht="7.5" customHeight="1" x14ac:dyDescent="0.3">
      <c r="G41" s="34">
        <v>1</v>
      </c>
      <c r="H41" s="35">
        <v>2</v>
      </c>
      <c r="I41" s="35">
        <v>3</v>
      </c>
      <c r="J41" s="35">
        <v>4</v>
      </c>
      <c r="K41" s="35">
        <v>5</v>
      </c>
      <c r="L41" s="35">
        <v>6</v>
      </c>
      <c r="M41" s="35">
        <v>7</v>
      </c>
      <c r="N41" s="35">
        <v>8</v>
      </c>
      <c r="O41" s="35">
        <v>9</v>
      </c>
      <c r="P41" s="36">
        <v>10</v>
      </c>
    </row>
  </sheetData>
  <conditionalFormatting sqref="G11:P20">
    <cfRule type="cellIs" dxfId="8" priority="4" operator="lessThanOrEqual">
      <formula>$C$5*100</formula>
    </cfRule>
    <cfRule type="cellIs" dxfId="7" priority="5" operator="lessThanOrEqual">
      <formula>$C$5*100</formula>
    </cfRule>
  </conditionalFormatting>
  <conditionalFormatting sqref="H27:K28">
    <cfRule type="cellIs" dxfId="6" priority="3" operator="between">
      <formula>1</formula>
      <formula>3</formula>
    </cfRule>
  </conditionalFormatting>
  <conditionalFormatting sqref="G32:P41">
    <cfRule type="cellIs" dxfId="5" priority="1" operator="lessThanOrEqual">
      <formula>$C$4*100</formula>
    </cfRule>
    <cfRule type="cellIs" dxfId="4" priority="2" operator="lessThanOrEqual">
      <formula>$C$4*100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35C2-1808-4EE9-B69D-696005DD5927}">
  <sheetPr codeName="Sheet3"/>
  <dimension ref="E5:Z17"/>
  <sheetViews>
    <sheetView showGridLines="0" topLeftCell="B1" workbookViewId="0">
      <selection activeCell="O8" sqref="O8"/>
    </sheetView>
  </sheetViews>
  <sheetFormatPr defaultRowHeight="14.4" x14ac:dyDescent="0.3"/>
  <cols>
    <col min="5" max="5" width="8.33203125" bestFit="1" customWidth="1"/>
    <col min="6" max="7" width="6.21875" bestFit="1" customWidth="1"/>
    <col min="8" max="8" width="14.109375" bestFit="1" customWidth="1"/>
    <col min="9" max="9" width="15.5546875" bestFit="1" customWidth="1"/>
    <col min="10" max="10" width="11.77734375" bestFit="1" customWidth="1"/>
    <col min="11" max="11" width="11.33203125" bestFit="1" customWidth="1"/>
    <col min="12" max="12" width="7.6640625" bestFit="1" customWidth="1"/>
    <col min="13" max="13" width="8.109375" bestFit="1" customWidth="1"/>
    <col min="14" max="14" width="12.21875" bestFit="1" customWidth="1"/>
    <col min="15" max="15" width="11" bestFit="1" customWidth="1"/>
    <col min="17" max="17" width="3.33203125" style="7" customWidth="1"/>
    <col min="20" max="20" width="13.5546875" bestFit="1" customWidth="1"/>
    <col min="21" max="21" width="10.109375" bestFit="1" customWidth="1"/>
    <col min="22" max="29" width="11" bestFit="1" customWidth="1"/>
  </cols>
  <sheetData>
    <row r="5" spans="5:26" x14ac:dyDescent="0.3">
      <c r="E5" t="s">
        <v>0</v>
      </c>
      <c r="F5" t="s">
        <v>1</v>
      </c>
      <c r="G5" t="s">
        <v>2</v>
      </c>
      <c r="H5" t="s">
        <v>3</v>
      </c>
      <c r="I5" t="s">
        <v>4</v>
      </c>
      <c r="J5" t="s">
        <v>5</v>
      </c>
      <c r="K5" t="s">
        <v>6</v>
      </c>
      <c r="L5" t="s">
        <v>7</v>
      </c>
      <c r="M5" t="s">
        <v>8</v>
      </c>
      <c r="N5" t="s">
        <v>9</v>
      </c>
      <c r="O5" t="s">
        <v>10</v>
      </c>
      <c r="T5" s="6" t="s">
        <v>22</v>
      </c>
      <c r="U5" t="s">
        <v>0</v>
      </c>
      <c r="V5" t="s">
        <v>10</v>
      </c>
      <c r="X5" t="str">
        <f>T5</f>
        <v>Store Name</v>
      </c>
      <c r="Y5" t="str">
        <f t="shared" ref="Y5:Z5" si="0">U5</f>
        <v>Revenue</v>
      </c>
      <c r="Z5" t="str">
        <f t="shared" si="0"/>
        <v>Total Target</v>
      </c>
    </row>
    <row r="6" spans="5:26" x14ac:dyDescent="0.3">
      <c r="E6" s="9">
        <v>5446809.4700000202</v>
      </c>
      <c r="F6" s="9">
        <v>3149297.4099999927</v>
      </c>
      <c r="G6" s="9">
        <v>2297512.0600000275</v>
      </c>
      <c r="H6" s="2">
        <v>0.42180878047126164</v>
      </c>
      <c r="I6" s="10">
        <v>20000</v>
      </c>
      <c r="J6" s="9">
        <v>438297.51000000123</v>
      </c>
      <c r="K6" s="2">
        <v>8.0468669303389667E-2</v>
      </c>
      <c r="L6" s="3">
        <v>100</v>
      </c>
      <c r="M6" s="10">
        <v>606148</v>
      </c>
      <c r="N6" s="10">
        <v>48662</v>
      </c>
      <c r="O6" s="9">
        <v>5254990</v>
      </c>
      <c r="T6" t="s">
        <v>11</v>
      </c>
      <c r="U6" s="1">
        <v>546574.63</v>
      </c>
      <c r="V6" s="1">
        <v>422011</v>
      </c>
      <c r="X6" t="str">
        <f t="shared" ref="X6:X15" si="1">T6</f>
        <v>Barron-Fleming</v>
      </c>
      <c r="Y6" s="3">
        <f t="shared" ref="Y6:Y15" si="2">U6</f>
        <v>546574.63</v>
      </c>
      <c r="Z6" s="3">
        <f t="shared" ref="Z6:Z15" si="3">V6</f>
        <v>422011</v>
      </c>
    </row>
    <row r="7" spans="5:26" x14ac:dyDescent="0.3">
      <c r="T7" t="s">
        <v>12</v>
      </c>
      <c r="U7" s="1">
        <v>526187</v>
      </c>
      <c r="V7" s="1">
        <v>600510</v>
      </c>
      <c r="X7" t="str">
        <f t="shared" si="1"/>
        <v>Berg-Trujillo</v>
      </c>
      <c r="Y7" s="3">
        <f t="shared" si="2"/>
        <v>526187</v>
      </c>
      <c r="Z7" s="3">
        <f t="shared" si="3"/>
        <v>600510</v>
      </c>
    </row>
    <row r="8" spans="5:26" x14ac:dyDescent="0.3">
      <c r="T8" t="s">
        <v>13</v>
      </c>
      <c r="U8" s="1">
        <v>548423.81999999995</v>
      </c>
      <c r="V8" s="1">
        <v>418186</v>
      </c>
      <c r="X8" t="str">
        <f t="shared" si="1"/>
        <v>Lee-Myers</v>
      </c>
      <c r="Y8" s="3">
        <f t="shared" si="2"/>
        <v>548423.81999999995</v>
      </c>
      <c r="Z8" s="3">
        <f t="shared" si="3"/>
        <v>418186</v>
      </c>
    </row>
    <row r="9" spans="5:26" x14ac:dyDescent="0.3">
      <c r="T9" t="s">
        <v>14</v>
      </c>
      <c r="U9" s="1">
        <v>545095.25999999989</v>
      </c>
      <c r="V9" s="1">
        <v>419431</v>
      </c>
      <c r="X9" t="str">
        <f t="shared" si="1"/>
        <v>Lopez</v>
      </c>
      <c r="Y9" s="3">
        <f t="shared" si="2"/>
        <v>545095.25999999989</v>
      </c>
      <c r="Z9" s="3">
        <f t="shared" si="3"/>
        <v>419431</v>
      </c>
    </row>
    <row r="10" spans="5:26" x14ac:dyDescent="0.3">
      <c r="T10" t="s">
        <v>15</v>
      </c>
      <c r="U10" s="1">
        <v>536475.9</v>
      </c>
      <c r="V10" s="1">
        <v>601307</v>
      </c>
      <c r="X10" t="str">
        <f t="shared" si="1"/>
        <v>Martinez</v>
      </c>
      <c r="Y10" s="3">
        <f t="shared" si="2"/>
        <v>536475.9</v>
      </c>
      <c r="Z10" s="3">
        <f t="shared" si="3"/>
        <v>601307</v>
      </c>
    </row>
    <row r="11" spans="5:26" x14ac:dyDescent="0.3">
      <c r="I11" s="8" t="s">
        <v>0</v>
      </c>
      <c r="J11" s="8" t="s">
        <v>10</v>
      </c>
      <c r="L11" s="9"/>
      <c r="T11" t="s">
        <v>16</v>
      </c>
      <c r="U11" s="1">
        <v>547475.30000000005</v>
      </c>
      <c r="V11" s="1">
        <v>646080</v>
      </c>
      <c r="X11" t="str">
        <f t="shared" si="1"/>
        <v>Miller</v>
      </c>
      <c r="Y11" s="3">
        <f t="shared" si="2"/>
        <v>547475.30000000005</v>
      </c>
      <c r="Z11" s="3">
        <f t="shared" si="3"/>
        <v>646080</v>
      </c>
    </row>
    <row r="12" spans="5:26" x14ac:dyDescent="0.3">
      <c r="I12" s="9">
        <f>E6</f>
        <v>5446809.4700000202</v>
      </c>
      <c r="J12" s="9">
        <f>O6</f>
        <v>5254990</v>
      </c>
      <c r="L12" s="13">
        <f>(I12-J12)/J12</f>
        <v>3.6502347292767488E-2</v>
      </c>
      <c r="T12" t="s">
        <v>17</v>
      </c>
      <c r="U12" s="1">
        <v>565168.15000000014</v>
      </c>
      <c r="V12" s="1">
        <v>445958</v>
      </c>
      <c r="X12" t="str">
        <f t="shared" si="1"/>
        <v>Myers-Lopez</v>
      </c>
      <c r="Y12" s="3">
        <f t="shared" si="2"/>
        <v>565168.15000000014</v>
      </c>
      <c r="Z12" s="3">
        <f t="shared" si="3"/>
        <v>445958</v>
      </c>
    </row>
    <row r="13" spans="5:26" x14ac:dyDescent="0.3">
      <c r="T13" t="s">
        <v>18</v>
      </c>
      <c r="U13" s="1">
        <v>536180.92999999993</v>
      </c>
      <c r="V13" s="1">
        <v>711271</v>
      </c>
      <c r="X13" t="str">
        <f t="shared" si="1"/>
        <v>Novak PLC</v>
      </c>
      <c r="Y13" s="3">
        <f t="shared" si="2"/>
        <v>536180.92999999993</v>
      </c>
      <c r="Z13" s="3">
        <f t="shared" si="3"/>
        <v>711271</v>
      </c>
    </row>
    <row r="14" spans="5:26" x14ac:dyDescent="0.3">
      <c r="K14" t="b">
        <f>I17&gt;0</f>
        <v>1</v>
      </c>
      <c r="L14" s="11"/>
      <c r="T14" t="s">
        <v>19</v>
      </c>
      <c r="U14" s="1">
        <v>537047.05999999982</v>
      </c>
      <c r="V14" s="1">
        <v>485684</v>
      </c>
      <c r="X14" t="str">
        <f t="shared" si="1"/>
        <v>Thomas</v>
      </c>
      <c r="Y14" s="3">
        <f t="shared" si="2"/>
        <v>537047.05999999982</v>
      </c>
      <c r="Z14" s="3">
        <f t="shared" si="3"/>
        <v>485684</v>
      </c>
    </row>
    <row r="15" spans="5:26" x14ac:dyDescent="0.3">
      <c r="K15" t="b">
        <f>I17&lt;0</f>
        <v>0</v>
      </c>
      <c r="L15" s="12"/>
      <c r="T15" t="s">
        <v>20</v>
      </c>
      <c r="U15" s="1">
        <v>558181.42000000004</v>
      </c>
      <c r="V15" s="1">
        <v>504552</v>
      </c>
      <c r="X15" t="str">
        <f t="shared" si="1"/>
        <v>Valdez</v>
      </c>
      <c r="Y15" s="3">
        <f t="shared" si="2"/>
        <v>558181.42000000004</v>
      </c>
      <c r="Z15" s="3">
        <f t="shared" si="3"/>
        <v>504552</v>
      </c>
    </row>
    <row r="16" spans="5:26" ht="15.6" x14ac:dyDescent="0.3">
      <c r="I16" s="14" t="s">
        <v>24</v>
      </c>
      <c r="T16" t="s">
        <v>21</v>
      </c>
      <c r="U16" s="1">
        <v>5446809.4700000202</v>
      </c>
      <c r="V16" s="1">
        <v>5254990</v>
      </c>
    </row>
    <row r="17" spans="9:9" ht="15.6" x14ac:dyDescent="0.3">
      <c r="I17" s="15" t="str">
        <f>IF((I12-J12)/J12 &gt; 0, "▲","▼")&amp;TEXT((I12-J12)/J12, "+0.0%;-0.0%")</f>
        <v>▲+3.7%</v>
      </c>
    </row>
  </sheetData>
  <conditionalFormatting sqref="I17">
    <cfRule type="expression" dxfId="3" priority="1">
      <formula>$L$12&gt;0</formula>
    </cfRule>
    <cfRule type="expression" dxfId="2" priority="2">
      <formula>$L$12&lt;0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CDE379BB-6F7A-4D25-A002-08F7C0EF64AA}">
          <xm:f>'Analsis 01'!$X$5:$Z$15</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F330A-00B5-41C3-A7D3-7D4896CF167E}">
  <sheetPr codeName="Sheet4"/>
  <dimension ref="D6:AP29"/>
  <sheetViews>
    <sheetView showGridLines="0" topLeftCell="A19" workbookViewId="0">
      <selection activeCell="O8" sqref="O8"/>
    </sheetView>
  </sheetViews>
  <sheetFormatPr defaultRowHeight="14.4" x14ac:dyDescent="0.3"/>
  <cols>
    <col min="4" max="4" width="14.44140625" bestFit="1" customWidth="1"/>
    <col min="5" max="5" width="8.33203125" bestFit="1" customWidth="1"/>
    <col min="6" max="6" width="11" bestFit="1" customWidth="1"/>
    <col min="8" max="8" width="11.77734375" bestFit="1" customWidth="1"/>
    <col min="9" max="9" width="8" bestFit="1" customWidth="1"/>
    <col min="10" max="10" width="10.88671875" bestFit="1" customWidth="1"/>
    <col min="13" max="13" width="11.77734375" bestFit="1" customWidth="1"/>
    <col min="14" max="14" width="11.33203125" bestFit="1" customWidth="1"/>
    <col min="16" max="16" width="2.44140625" style="7" customWidth="1"/>
    <col min="17" max="17" width="8.33203125" bestFit="1" customWidth="1"/>
    <col min="18" max="18" width="11" bestFit="1" customWidth="1"/>
    <col min="20" max="20" width="3.88671875" style="7" customWidth="1"/>
    <col min="22" max="22" width="13.33203125" bestFit="1" customWidth="1"/>
    <col min="23" max="23" width="8.33203125" bestFit="1" customWidth="1"/>
    <col min="24" max="24" width="10.21875" bestFit="1" customWidth="1"/>
    <col min="29" max="29" width="4.77734375" style="39" customWidth="1"/>
    <col min="30" max="30" width="9.6640625" bestFit="1" customWidth="1"/>
    <col min="31" max="31" width="8.33203125" bestFit="1" customWidth="1"/>
    <col min="32" max="32" width="9.33203125" bestFit="1" customWidth="1"/>
    <col min="37" max="37" width="3.5546875" style="39" customWidth="1"/>
    <col min="39" max="39" width="11.88671875" bestFit="1" customWidth="1"/>
    <col min="40" max="40" width="8.33203125" bestFit="1" customWidth="1"/>
    <col min="41" max="41" width="9.33203125" bestFit="1" customWidth="1"/>
  </cols>
  <sheetData>
    <row r="6" spans="4:42" x14ac:dyDescent="0.3">
      <c r="AM6" s="16" t="s">
        <v>61</v>
      </c>
      <c r="AN6" s="17" t="s">
        <v>0</v>
      </c>
      <c r="AO6" s="17" t="s">
        <v>59</v>
      </c>
    </row>
    <row r="7" spans="4:42" ht="15.6" x14ac:dyDescent="0.3">
      <c r="D7" s="16" t="s">
        <v>38</v>
      </c>
      <c r="E7" s="17" t="s">
        <v>0</v>
      </c>
      <c r="F7" s="17" t="s">
        <v>10</v>
      </c>
      <c r="H7" s="23" t="str">
        <f>D7</f>
        <v>Month Name</v>
      </c>
      <c r="I7" s="23" t="str">
        <f t="shared" ref="I7:J7" si="0">E7</f>
        <v>Revenue</v>
      </c>
      <c r="J7" s="23" t="str">
        <f t="shared" si="0"/>
        <v>Total Target</v>
      </c>
      <c r="K7" s="23" t="s">
        <v>39</v>
      </c>
      <c r="M7" s="23" t="str">
        <f>H7</f>
        <v>Month Name</v>
      </c>
      <c r="N7" s="23" t="s">
        <v>24</v>
      </c>
      <c r="Q7" s="17" t="s">
        <v>0</v>
      </c>
      <c r="R7" s="17" t="s">
        <v>10</v>
      </c>
      <c r="S7" s="25" t="s">
        <v>24</v>
      </c>
      <c r="V7" s="16" t="s">
        <v>45</v>
      </c>
      <c r="W7" s="17" t="s">
        <v>0</v>
      </c>
      <c r="X7" s="17" t="s">
        <v>48</v>
      </c>
      <c r="Z7" s="17" t="str">
        <f>V7</f>
        <v>Week Types</v>
      </c>
      <c r="AA7" s="17" t="str">
        <f t="shared" ref="AA7:AB7" si="1">W7</f>
        <v>Revenue</v>
      </c>
      <c r="AB7" s="17" t="str">
        <f t="shared" si="1"/>
        <v>Revenue %</v>
      </c>
      <c r="AD7" s="16" t="s">
        <v>52</v>
      </c>
      <c r="AE7" s="17" t="s">
        <v>0</v>
      </c>
      <c r="AF7" s="17" t="s">
        <v>59</v>
      </c>
      <c r="AM7" s="17" t="s">
        <v>63</v>
      </c>
      <c r="AN7" s="18">
        <v>789470.8800000028</v>
      </c>
      <c r="AO7" s="27"/>
    </row>
    <row r="8" spans="4:42" ht="15.6" x14ac:dyDescent="0.3">
      <c r="D8" s="17" t="s">
        <v>26</v>
      </c>
      <c r="E8" s="18">
        <v>444162.52000000014</v>
      </c>
      <c r="F8" s="18">
        <v>439042</v>
      </c>
      <c r="H8" s="17" t="str">
        <f t="shared" ref="H8:H19" si="2">D8</f>
        <v>Jan</v>
      </c>
      <c r="I8" s="18">
        <f t="shared" ref="I8:I19" si="3">E8</f>
        <v>444162.52000000014</v>
      </c>
      <c r="J8" s="18">
        <f t="shared" ref="J8:J19" si="4">F8</f>
        <v>439042</v>
      </c>
      <c r="K8" s="18" t="str" cm="1">
        <f t="array" ref="K8">IFERROR(_xlfn.IFS(I8=large1,I8,I8=large2,I8),"")</f>
        <v/>
      </c>
      <c r="M8" s="17" t="str">
        <f t="shared" ref="M8:M19" si="5">H8</f>
        <v>Jan</v>
      </c>
      <c r="N8" s="24">
        <f>(I8-J8)/J8</f>
        <v>1.1662938853230749E-2</v>
      </c>
      <c r="Q8" s="18">
        <v>5446809.4700000202</v>
      </c>
      <c r="R8" s="18">
        <v>5254990</v>
      </c>
      <c r="S8" s="13">
        <f>(Q8-R8)/R8</f>
        <v>3.6502347292767488E-2</v>
      </c>
      <c r="V8" s="17" t="s">
        <v>46</v>
      </c>
      <c r="W8" s="18">
        <v>3894278.1300000134</v>
      </c>
      <c r="X8" s="27">
        <v>0.7149649995008911</v>
      </c>
      <c r="Z8" s="17" t="str">
        <f t="shared" ref="Z8:Z9" si="6">V8</f>
        <v>Weekday</v>
      </c>
      <c r="AA8" s="18">
        <f t="shared" ref="AA8:AA9" si="7">W8</f>
        <v>3894278.1300000134</v>
      </c>
      <c r="AB8" s="27">
        <f t="shared" ref="AB8:AB9" si="8">X8</f>
        <v>0.7149649995008911</v>
      </c>
      <c r="AD8" s="17" t="s">
        <v>53</v>
      </c>
      <c r="AE8" s="18">
        <v>1336248.3099999984</v>
      </c>
      <c r="AF8" s="40"/>
      <c r="AM8" s="17" t="s">
        <v>67</v>
      </c>
      <c r="AN8" s="18">
        <v>772166.82999999914</v>
      </c>
      <c r="AO8" s="27">
        <v>-2.1918541187996184E-2</v>
      </c>
      <c r="AP8" s="41"/>
    </row>
    <row r="9" spans="4:42" ht="15.6" x14ac:dyDescent="0.3">
      <c r="D9" s="17" t="s">
        <v>27</v>
      </c>
      <c r="E9" s="18">
        <v>423741.52000000037</v>
      </c>
      <c r="F9" s="18">
        <v>431279</v>
      </c>
      <c r="H9" s="17" t="str">
        <f t="shared" si="2"/>
        <v>Feb</v>
      </c>
      <c r="I9" s="18">
        <f t="shared" si="3"/>
        <v>423741.52000000037</v>
      </c>
      <c r="J9" s="18">
        <f t="shared" si="4"/>
        <v>431279</v>
      </c>
      <c r="K9" s="18" t="str" cm="1">
        <f t="array" ref="K9">IFERROR(_xlfn.IFS(I9=large1,I9,I9=large2,I9),"")</f>
        <v/>
      </c>
      <c r="M9" s="17" t="str">
        <f t="shared" si="5"/>
        <v>Feb</v>
      </c>
      <c r="N9" s="24">
        <f t="shared" ref="N9:N19" si="9">(I9-J9)/J9</f>
        <v>-1.7477039225187483E-2</v>
      </c>
      <c r="V9" s="17" t="s">
        <v>47</v>
      </c>
      <c r="W9" s="18">
        <v>1552531.3400000015</v>
      </c>
      <c r="X9" s="27">
        <v>0.2850350004991079</v>
      </c>
      <c r="Z9" s="17" t="str">
        <f t="shared" si="6"/>
        <v>Weekend</v>
      </c>
      <c r="AA9" s="18">
        <f t="shared" si="7"/>
        <v>1552531.3400000015</v>
      </c>
      <c r="AB9" s="27">
        <f t="shared" si="8"/>
        <v>0.2850350004991079</v>
      </c>
      <c r="AD9" s="17" t="s">
        <v>54</v>
      </c>
      <c r="AE9" s="18">
        <v>1384874.5400000024</v>
      </c>
      <c r="AF9" s="40">
        <v>3.6390115247370451E-2</v>
      </c>
      <c r="AM9" s="17" t="s">
        <v>68</v>
      </c>
      <c r="AN9" s="18">
        <v>774303.62999999756</v>
      </c>
      <c r="AO9" s="27">
        <v>2.7672776361015393E-3</v>
      </c>
    </row>
    <row r="10" spans="4:42" ht="15.6" x14ac:dyDescent="0.3">
      <c r="D10" s="17" t="s">
        <v>28</v>
      </c>
      <c r="E10" s="18">
        <v>468344.26999999949</v>
      </c>
      <c r="F10" s="18">
        <v>445591</v>
      </c>
      <c r="H10" s="17" t="str">
        <f t="shared" si="2"/>
        <v>Mar</v>
      </c>
      <c r="I10" s="18">
        <f t="shared" si="3"/>
        <v>468344.26999999949</v>
      </c>
      <c r="J10" s="18">
        <f t="shared" si="4"/>
        <v>445591</v>
      </c>
      <c r="K10" s="18" t="str" cm="1">
        <f t="array" ref="K10">IFERROR(_xlfn.IFS(I10=large1,I10,I10=large2,I10),"")</f>
        <v/>
      </c>
      <c r="M10" s="17" t="str">
        <f t="shared" si="5"/>
        <v>Mar</v>
      </c>
      <c r="N10" s="24">
        <f t="shared" si="9"/>
        <v>5.1063127397096203E-2</v>
      </c>
      <c r="AD10" s="17" t="s">
        <v>55</v>
      </c>
      <c r="AE10" s="18">
        <v>1362939.5400000014</v>
      </c>
      <c r="AF10" s="40">
        <v>-1.5838979897775357E-2</v>
      </c>
      <c r="AI10" t="s">
        <v>23</v>
      </c>
      <c r="AM10" s="17" t="s">
        <v>66</v>
      </c>
      <c r="AN10" s="18">
        <v>795985.00999999966</v>
      </c>
      <c r="AO10" s="27">
        <v>2.8001134387039057E-2</v>
      </c>
    </row>
    <row r="11" spans="4:42" ht="15.6" x14ac:dyDescent="0.3">
      <c r="D11" s="17" t="s">
        <v>29</v>
      </c>
      <c r="E11" s="18">
        <v>448652.76000000007</v>
      </c>
      <c r="F11" s="18">
        <v>453071</v>
      </c>
      <c r="H11" s="17" t="str">
        <f t="shared" si="2"/>
        <v>Apr</v>
      </c>
      <c r="I11" s="18">
        <f t="shared" si="3"/>
        <v>448652.76000000007</v>
      </c>
      <c r="J11" s="18">
        <f t="shared" si="4"/>
        <v>453071</v>
      </c>
      <c r="K11" s="18" t="str" cm="1">
        <f t="array" ref="K11">IFERROR(_xlfn.IFS(I11=large1,I11,I11=large2,I11),"")</f>
        <v/>
      </c>
      <c r="M11" s="17" t="str">
        <f t="shared" si="5"/>
        <v>Apr</v>
      </c>
      <c r="N11" s="24">
        <f t="shared" si="9"/>
        <v>-9.7517607615581932E-3</v>
      </c>
      <c r="AD11" s="17" t="s">
        <v>56</v>
      </c>
      <c r="AE11" s="18">
        <v>1362747.0800000008</v>
      </c>
      <c r="AF11" s="40">
        <v>-1.4120949194904202E-4</v>
      </c>
      <c r="AM11" s="17" t="s">
        <v>62</v>
      </c>
      <c r="AN11" s="18">
        <v>762351.78000000084</v>
      </c>
      <c r="AO11" s="27">
        <v>-4.225359721284052E-2</v>
      </c>
    </row>
    <row r="12" spans="4:42" ht="15.6" x14ac:dyDescent="0.3">
      <c r="D12" s="17" t="s">
        <v>30</v>
      </c>
      <c r="E12" s="18">
        <v>480720.64000000001</v>
      </c>
      <c r="F12" s="18">
        <v>444167</v>
      </c>
      <c r="H12" s="17" t="str">
        <f t="shared" si="2"/>
        <v>May</v>
      </c>
      <c r="I12" s="18">
        <f t="shared" si="3"/>
        <v>480720.64000000001</v>
      </c>
      <c r="J12" s="18">
        <f t="shared" si="4"/>
        <v>444167</v>
      </c>
      <c r="K12" s="18" cm="1">
        <f t="array" ref="K12">IFERROR(_xlfn.IFS(I12=large1,I12,I12=large2,I12),"")</f>
        <v>480720.64000000001</v>
      </c>
      <c r="M12" s="17" t="str">
        <f t="shared" si="5"/>
        <v>May</v>
      </c>
      <c r="N12" s="24">
        <f t="shared" si="9"/>
        <v>8.2297063942165932E-2</v>
      </c>
      <c r="R12" s="26" t="str">
        <f>IF((Q8-R8)/R8&gt;0,"▲","▼")&amp;TEXT((Q8-R8)/R8,"+0.0% ;-0.0%")</f>
        <v xml:space="preserve">▲+3.7% </v>
      </c>
      <c r="AM12" s="17" t="s">
        <v>64</v>
      </c>
      <c r="AN12" s="18">
        <v>786663.06000000041</v>
      </c>
      <c r="AO12" s="27">
        <v>3.1889844869253843E-2</v>
      </c>
    </row>
    <row r="13" spans="4:42" ht="15.6" x14ac:dyDescent="0.3">
      <c r="D13" s="17" t="s">
        <v>31</v>
      </c>
      <c r="E13" s="18">
        <v>455501.13999999996</v>
      </c>
      <c r="F13" s="18">
        <v>421979</v>
      </c>
      <c r="H13" s="17" t="str">
        <f t="shared" si="2"/>
        <v>Jun</v>
      </c>
      <c r="I13" s="18">
        <f t="shared" si="3"/>
        <v>455501.13999999996</v>
      </c>
      <c r="J13" s="18">
        <f t="shared" si="4"/>
        <v>421979</v>
      </c>
      <c r="K13" s="18" t="str" cm="1">
        <f t="array" ref="K13">IFERROR(_xlfn.IFS(I13=large1,I13,I13=large2,I13),"")</f>
        <v/>
      </c>
      <c r="M13" s="17" t="str">
        <f t="shared" si="5"/>
        <v>Jun</v>
      </c>
      <c r="N13" s="24">
        <f t="shared" si="9"/>
        <v>7.9440303901378878E-2</v>
      </c>
      <c r="AM13" s="17" t="s">
        <v>65</v>
      </c>
      <c r="AN13" s="18">
        <v>765868.27999999898</v>
      </c>
      <c r="AO13" s="27">
        <v>-2.6434163566802556E-2</v>
      </c>
    </row>
    <row r="14" spans="4:42" x14ac:dyDescent="0.3">
      <c r="D14" s="17" t="s">
        <v>32</v>
      </c>
      <c r="E14" s="18">
        <v>433725.86000000045</v>
      </c>
      <c r="F14" s="18">
        <v>456718</v>
      </c>
      <c r="H14" s="17" t="str">
        <f t="shared" si="2"/>
        <v>Jul</v>
      </c>
      <c r="I14" s="18">
        <f t="shared" si="3"/>
        <v>433725.86000000045</v>
      </c>
      <c r="J14" s="18">
        <f t="shared" si="4"/>
        <v>456718</v>
      </c>
      <c r="K14" s="18" t="str" cm="1">
        <f t="array" ref="K14">IFERROR(_xlfn.IFS(I14=large1,I14,I14=large2,I14),"")</f>
        <v/>
      </c>
      <c r="M14" s="17" t="str">
        <f t="shared" si="5"/>
        <v>Jul</v>
      </c>
      <c r="N14" s="24">
        <f t="shared" si="9"/>
        <v>-5.0342092932618265E-2</v>
      </c>
    </row>
    <row r="15" spans="4:42" x14ac:dyDescent="0.3">
      <c r="D15" s="17" t="s">
        <v>33</v>
      </c>
      <c r="E15" s="18">
        <v>485766.24999999977</v>
      </c>
      <c r="F15" s="18">
        <v>431727</v>
      </c>
      <c r="H15" s="17" t="str">
        <f t="shared" si="2"/>
        <v>Aug</v>
      </c>
      <c r="I15" s="18">
        <f t="shared" si="3"/>
        <v>485766.24999999977</v>
      </c>
      <c r="J15" s="18">
        <f t="shared" si="4"/>
        <v>431727</v>
      </c>
      <c r="K15" s="18" cm="1">
        <f t="array" ref="K15">IFERROR(_xlfn.IFS(I15=large1,I15,I15=large2,I15),"")</f>
        <v>485766.24999999977</v>
      </c>
      <c r="M15" s="17" t="str">
        <f t="shared" si="5"/>
        <v>Aug</v>
      </c>
      <c r="N15" s="24">
        <f t="shared" si="9"/>
        <v>0.12516995694038077</v>
      </c>
    </row>
    <row r="16" spans="4:42" x14ac:dyDescent="0.3">
      <c r="D16" s="17" t="s">
        <v>34</v>
      </c>
      <c r="E16" s="18">
        <v>443447.4300000004</v>
      </c>
      <c r="F16" s="18">
        <v>446912</v>
      </c>
      <c r="H16" s="17" t="str">
        <f t="shared" si="2"/>
        <v>Sep</v>
      </c>
      <c r="I16" s="18">
        <f t="shared" si="3"/>
        <v>443447.4300000004</v>
      </c>
      <c r="J16" s="18">
        <f t="shared" si="4"/>
        <v>446912</v>
      </c>
      <c r="K16" s="18" t="str" cm="1">
        <f t="array" ref="K16">IFERROR(_xlfn.IFS(I16=large1,I16,I16=large2,I16),"")</f>
        <v/>
      </c>
      <c r="M16" s="17" t="str">
        <f t="shared" si="5"/>
        <v>Sep</v>
      </c>
      <c r="N16" s="24">
        <f t="shared" si="9"/>
        <v>-7.7522420521256973E-3</v>
      </c>
      <c r="AD16" s="17" t="str">
        <f>AD7</f>
        <v>Quarter</v>
      </c>
      <c r="AE16" s="17" t="str">
        <f>AE7</f>
        <v>Revenue</v>
      </c>
      <c r="AF16" s="17" t="s">
        <v>57</v>
      </c>
      <c r="AG16" s="17" t="s">
        <v>58</v>
      </c>
    </row>
    <row r="17" spans="4:42" x14ac:dyDescent="0.3">
      <c r="D17" s="17" t="s">
        <v>35</v>
      </c>
      <c r="E17" s="18">
        <v>458984.37999999971</v>
      </c>
      <c r="F17" s="18">
        <v>414360</v>
      </c>
      <c r="H17" s="17" t="str">
        <f t="shared" si="2"/>
        <v>Oct</v>
      </c>
      <c r="I17" s="18">
        <f t="shared" si="3"/>
        <v>458984.37999999971</v>
      </c>
      <c r="J17" s="18">
        <f t="shared" si="4"/>
        <v>414360</v>
      </c>
      <c r="K17" s="18" t="str" cm="1">
        <f t="array" ref="K17">IFERROR(_xlfn.IFS(I17=large1,I17,I17=large2,I17),"")</f>
        <v/>
      </c>
      <c r="M17" s="17" t="str">
        <f t="shared" si="5"/>
        <v>Oct</v>
      </c>
      <c r="N17" s="24">
        <f t="shared" si="9"/>
        <v>0.10769470991408368</v>
      </c>
      <c r="AD17" s="17" t="str">
        <f t="shared" ref="AD17:AE17" si="10">AD8</f>
        <v>Q-1</v>
      </c>
      <c r="AE17" s="18">
        <f t="shared" si="10"/>
        <v>1336248.3099999984</v>
      </c>
      <c r="AF17" s="18" t="str">
        <f>IF(AE17&gt;AG17,AE17,"")</f>
        <v/>
      </c>
      <c r="AG17" s="18">
        <f>AVERAGE($AE$17:$AE$20)</f>
        <v>1361702.3675000006</v>
      </c>
      <c r="AM17" s="17" t="str">
        <f>AM6</f>
        <v>Day Name</v>
      </c>
      <c r="AN17" s="17" t="str">
        <f t="shared" ref="AN17" si="11">AN6</f>
        <v>Revenue</v>
      </c>
      <c r="AO17" s="17" t="s">
        <v>57</v>
      </c>
      <c r="AP17" s="17" t="s">
        <v>58</v>
      </c>
    </row>
    <row r="18" spans="4:42" x14ac:dyDescent="0.3">
      <c r="D18" s="17" t="s">
        <v>36</v>
      </c>
      <c r="E18" s="18">
        <v>462537.40999999939</v>
      </c>
      <c r="F18" s="18">
        <v>413371</v>
      </c>
      <c r="H18" s="17" t="str">
        <f t="shared" si="2"/>
        <v>Nov</v>
      </c>
      <c r="I18" s="18">
        <f t="shared" si="3"/>
        <v>462537.40999999939</v>
      </c>
      <c r="J18" s="18">
        <f t="shared" si="4"/>
        <v>413371</v>
      </c>
      <c r="K18" s="18" t="str" cm="1">
        <f t="array" ref="K18">IFERROR(_xlfn.IFS(I18=large1,I18,I18=large2,I18),"")</f>
        <v/>
      </c>
      <c r="M18" s="17" t="str">
        <f t="shared" si="5"/>
        <v>Nov</v>
      </c>
      <c r="N18" s="24">
        <f t="shared" si="9"/>
        <v>0.11894015303443975</v>
      </c>
      <c r="AD18" s="17" t="str">
        <f t="shared" ref="AD18:AE18" si="12">AD9</f>
        <v>Q-2</v>
      </c>
      <c r="AE18" s="18">
        <f t="shared" si="12"/>
        <v>1384874.5400000024</v>
      </c>
      <c r="AF18" s="18">
        <f t="shared" ref="AF18:AF20" si="13">IF(AE18&gt;AG18,AE18,"")</f>
        <v>1384874.5400000024</v>
      </c>
      <c r="AG18" s="18">
        <f t="shared" ref="AG18:AG20" si="14">AVERAGE($AE$17:$AE$20)</f>
        <v>1361702.3675000006</v>
      </c>
      <c r="AM18" s="17" t="str">
        <f t="shared" ref="AM18:AN18" si="15">AM7</f>
        <v>Mon</v>
      </c>
      <c r="AN18" s="18">
        <f t="shared" si="15"/>
        <v>789470.8800000028</v>
      </c>
      <c r="AO18" s="18">
        <f>IF(AN18&gt;AP18,AN18," ")</f>
        <v>789470.8800000028</v>
      </c>
      <c r="AP18" s="18">
        <f>AVERAGE($AN$18:$AN$24)</f>
        <v>778115.63857142848</v>
      </c>
    </row>
    <row r="19" spans="4:42" x14ac:dyDescent="0.3">
      <c r="D19" s="17" t="s">
        <v>37</v>
      </c>
      <c r="E19" s="18">
        <v>441225.2900000001</v>
      </c>
      <c r="F19" s="18">
        <v>456773</v>
      </c>
      <c r="H19" s="17" t="str">
        <f t="shared" si="2"/>
        <v>Dec</v>
      </c>
      <c r="I19" s="18">
        <f t="shared" si="3"/>
        <v>441225.2900000001</v>
      </c>
      <c r="J19" s="18">
        <f t="shared" si="4"/>
        <v>456773</v>
      </c>
      <c r="K19" s="18" t="str" cm="1">
        <f t="array" ref="K19">IFERROR(_xlfn.IFS(I19=large1,I19,I19=large2,I19),"")</f>
        <v/>
      </c>
      <c r="M19" s="17" t="str">
        <f t="shared" si="5"/>
        <v>Dec</v>
      </c>
      <c r="N19" s="24">
        <f t="shared" si="9"/>
        <v>-3.4038154619471607E-2</v>
      </c>
      <c r="AD19" s="17" t="str">
        <f t="shared" ref="AD19:AE19" si="16">AD10</f>
        <v>Q-3</v>
      </c>
      <c r="AE19" s="18">
        <f t="shared" si="16"/>
        <v>1362939.5400000014</v>
      </c>
      <c r="AF19" s="18">
        <f t="shared" si="13"/>
        <v>1362939.5400000014</v>
      </c>
      <c r="AG19" s="18">
        <f t="shared" si="14"/>
        <v>1361702.3675000006</v>
      </c>
      <c r="AM19" s="17" t="str">
        <f t="shared" ref="AM19:AN19" si="17">AM8</f>
        <v>Tue</v>
      </c>
      <c r="AN19" s="18">
        <f t="shared" si="17"/>
        <v>772166.82999999914</v>
      </c>
      <c r="AO19" s="18" t="str">
        <f t="shared" ref="AO19:AO24" si="18">IF(AN19&gt;AP19,AN19," ")</f>
        <v xml:space="preserve"> </v>
      </c>
      <c r="AP19" s="18">
        <f t="shared" ref="AP19:AP24" si="19">AVERAGE($AN$18:$AN$24)</f>
        <v>778115.63857142848</v>
      </c>
    </row>
    <row r="20" spans="4:42" x14ac:dyDescent="0.3">
      <c r="AD20" s="17" t="str">
        <f t="shared" ref="AD20:AE20" si="20">AD11</f>
        <v>Q-4</v>
      </c>
      <c r="AE20" s="18">
        <f t="shared" si="20"/>
        <v>1362747.0800000008</v>
      </c>
      <c r="AF20" s="18">
        <f t="shared" si="13"/>
        <v>1362747.0800000008</v>
      </c>
      <c r="AG20" s="18">
        <f t="shared" si="14"/>
        <v>1361702.3675000006</v>
      </c>
      <c r="AM20" s="17" t="str">
        <f t="shared" ref="AM20:AN20" si="21">AM9</f>
        <v>Wed</v>
      </c>
      <c r="AN20" s="18">
        <f t="shared" si="21"/>
        <v>774303.62999999756</v>
      </c>
      <c r="AO20" s="18" t="str">
        <f t="shared" si="18"/>
        <v xml:space="preserve"> </v>
      </c>
      <c r="AP20" s="18">
        <f t="shared" si="19"/>
        <v>778115.63857142848</v>
      </c>
    </row>
    <row r="21" spans="4:42" x14ac:dyDescent="0.3">
      <c r="H21" s="21" t="s">
        <v>40</v>
      </c>
      <c r="I21" s="17" t="s">
        <v>44</v>
      </c>
      <c r="J21" s="22" t="s">
        <v>43</v>
      </c>
      <c r="AM21" s="17" t="str">
        <f t="shared" ref="AM21:AN21" si="22">AM10</f>
        <v>Thu</v>
      </c>
      <c r="AN21" s="18">
        <f t="shared" si="22"/>
        <v>795985.00999999966</v>
      </c>
      <c r="AO21" s="18">
        <f t="shared" si="18"/>
        <v>795985.00999999966</v>
      </c>
      <c r="AP21" s="18">
        <f t="shared" si="19"/>
        <v>778115.63857142848</v>
      </c>
    </row>
    <row r="22" spans="4:42" x14ac:dyDescent="0.3">
      <c r="H22" s="19">
        <v>1</v>
      </c>
      <c r="I22" s="20">
        <f>LARGE($I$8:$I$19,H22)</f>
        <v>485766.24999999977</v>
      </c>
      <c r="J22" s="19" t="s">
        <v>41</v>
      </c>
      <c r="AM22" s="17" t="str">
        <f t="shared" ref="AM22:AN22" si="23">AM11</f>
        <v>Fri</v>
      </c>
      <c r="AN22" s="18">
        <f t="shared" si="23"/>
        <v>762351.78000000084</v>
      </c>
      <c r="AO22" s="18" t="str">
        <f t="shared" si="18"/>
        <v xml:space="preserve"> </v>
      </c>
      <c r="AP22" s="18">
        <f t="shared" si="19"/>
        <v>778115.63857142848</v>
      </c>
    </row>
    <row r="23" spans="4:42" x14ac:dyDescent="0.3">
      <c r="H23" s="19">
        <v>2</v>
      </c>
      <c r="I23" s="20">
        <f>LARGE($I$8:$I$19,H23)</f>
        <v>480720.64000000001</v>
      </c>
      <c r="J23" s="19" t="s">
        <v>42</v>
      </c>
      <c r="AE23" t="s">
        <v>60</v>
      </c>
      <c r="AM23" s="17" t="str">
        <f t="shared" ref="AM23:AN23" si="24">AM12</f>
        <v>Sat</v>
      </c>
      <c r="AN23" s="18">
        <f t="shared" si="24"/>
        <v>786663.06000000041</v>
      </c>
      <c r="AO23" s="18">
        <f t="shared" si="18"/>
        <v>786663.06000000041</v>
      </c>
      <c r="AP23" s="18">
        <f t="shared" si="19"/>
        <v>778115.63857142848</v>
      </c>
    </row>
    <row r="24" spans="4:42" x14ac:dyDescent="0.3">
      <c r="AE24" t="str">
        <f>_xlfn.TEXTJOIN(" ",,"The line in the chart indicates",TEXT(AG17,"$#,#"),"Average Revenue")</f>
        <v>The line in the chart indicates $1,361,702 Average Revenue</v>
      </c>
      <c r="AM24" s="17" t="str">
        <f t="shared" ref="AM24:AN24" si="25">AM13</f>
        <v>Sun</v>
      </c>
      <c r="AN24" s="18">
        <f t="shared" si="25"/>
        <v>765868.27999999898</v>
      </c>
      <c r="AO24" s="18" t="str">
        <f t="shared" si="18"/>
        <v xml:space="preserve"> </v>
      </c>
      <c r="AP24" s="18">
        <f t="shared" si="19"/>
        <v>778115.63857142848</v>
      </c>
    </row>
    <row r="28" spans="4:42" x14ac:dyDescent="0.3">
      <c r="AM28" t="s">
        <v>60</v>
      </c>
    </row>
    <row r="29" spans="4:42" x14ac:dyDescent="0.3">
      <c r="AM29" t="str">
        <f>_xlfn.TEXTJOIN(" ",,"The line in chart indicates",TEXT(AP18,"$#,#"),"Average Revenue")</f>
        <v>The line in chart indicates $778,116 Average Revenue</v>
      </c>
    </row>
  </sheetData>
  <phoneticPr fontId="4" type="noConversion"/>
  <conditionalFormatting sqref="R12">
    <cfRule type="expression" dxfId="1" priority="1">
      <formula>$S$8 &lt; 0</formula>
    </cfRule>
    <cfRule type="expression" dxfId="0" priority="2">
      <formula>$S$8&gt;0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B646F-A382-49F6-BDE6-2D596A6227E4}">
  <sheetPr codeName="Sheet5"/>
  <dimension ref="D2:AO31"/>
  <sheetViews>
    <sheetView workbookViewId="0">
      <selection activeCell="O8" sqref="O8"/>
    </sheetView>
  </sheetViews>
  <sheetFormatPr defaultRowHeight="14.4" x14ac:dyDescent="0.3"/>
  <cols>
    <col min="4" max="4" width="13.6640625" bestFit="1" customWidth="1"/>
    <col min="5" max="5" width="6.44140625" bestFit="1" customWidth="1"/>
    <col min="6" max="6" width="6.5546875" bestFit="1" customWidth="1"/>
    <col min="7" max="7" width="15.44140625" bestFit="1" customWidth="1"/>
    <col min="8" max="8" width="6.44140625" bestFit="1" customWidth="1"/>
    <col min="9" max="9" width="2" bestFit="1" customWidth="1"/>
    <col min="10" max="10" width="10.6640625" bestFit="1" customWidth="1"/>
    <col min="11" max="11" width="8.44140625" bestFit="1" customWidth="1"/>
    <col min="13" max="13" width="10.44140625" bestFit="1" customWidth="1"/>
    <col min="14" max="14" width="8.44140625" bestFit="1" customWidth="1"/>
    <col min="16" max="16" width="14.6640625" bestFit="1" customWidth="1"/>
    <col min="17" max="17" width="12.88671875" bestFit="1" customWidth="1"/>
    <col min="18" max="18" width="8.33203125" bestFit="1" customWidth="1"/>
    <col min="19" max="20" width="6.21875" bestFit="1" customWidth="1"/>
    <col min="21" max="21" width="14.109375" bestFit="1" customWidth="1"/>
    <col min="23" max="23" width="4.109375" style="7" customWidth="1"/>
    <col min="25" max="25" width="9.33203125" bestFit="1" customWidth="1"/>
    <col min="26" max="26" width="5.6640625" bestFit="1" customWidth="1"/>
    <col min="27" max="27" width="6.6640625" bestFit="1" customWidth="1"/>
    <col min="28" max="28" width="22.6640625" bestFit="1" customWidth="1"/>
    <col min="29" max="29" width="4.109375" style="7" customWidth="1"/>
    <col min="31" max="31" width="14.44140625" bestFit="1" customWidth="1"/>
    <col min="32" max="32" width="7" bestFit="1" customWidth="1"/>
    <col min="33" max="33" width="6.6640625" bestFit="1" customWidth="1"/>
    <col min="36" max="36" width="14.44140625" bestFit="1" customWidth="1"/>
    <col min="37" max="37" width="6" bestFit="1" customWidth="1"/>
  </cols>
  <sheetData>
    <row r="2" spans="4:41" x14ac:dyDescent="0.3">
      <c r="AE2" s="6" t="s">
        <v>61</v>
      </c>
      <c r="AF2" t="s">
        <v>2</v>
      </c>
    </row>
    <row r="3" spans="4:41" x14ac:dyDescent="0.3">
      <c r="AE3" t="s">
        <v>63</v>
      </c>
      <c r="AF3" s="47">
        <v>342889.85000000324</v>
      </c>
    </row>
    <row r="4" spans="4:41" x14ac:dyDescent="0.3">
      <c r="H4" s="17" t="s">
        <v>69</v>
      </c>
      <c r="I4" s="42">
        <v>1</v>
      </c>
      <c r="K4" s="43" t="s">
        <v>71</v>
      </c>
      <c r="AE4" t="s">
        <v>67</v>
      </c>
      <c r="AF4" s="47">
        <v>324340.81999999884</v>
      </c>
    </row>
    <row r="5" spans="4:41" x14ac:dyDescent="0.3">
      <c r="H5" s="17" t="s">
        <v>70</v>
      </c>
      <c r="I5" s="42">
        <v>1</v>
      </c>
      <c r="K5" s="43" t="s">
        <v>72</v>
      </c>
      <c r="AE5" t="s">
        <v>68</v>
      </c>
      <c r="AF5" s="47">
        <v>324189.0599999979</v>
      </c>
    </row>
    <row r="6" spans="4:41" x14ac:dyDescent="0.3">
      <c r="AE6" t="s">
        <v>66</v>
      </c>
      <c r="AF6" s="47">
        <v>340665.27999999869</v>
      </c>
    </row>
    <row r="7" spans="4:41" x14ac:dyDescent="0.3">
      <c r="AE7" t="s">
        <v>62</v>
      </c>
      <c r="AF7" s="47">
        <v>319564.96000000124</v>
      </c>
    </row>
    <row r="8" spans="4:41" x14ac:dyDescent="0.3">
      <c r="AE8" t="s">
        <v>64</v>
      </c>
      <c r="AF8" s="47">
        <v>332458.74000000069</v>
      </c>
    </row>
    <row r="9" spans="4:41" x14ac:dyDescent="0.3">
      <c r="AE9" t="s">
        <v>65</v>
      </c>
      <c r="AF9" s="47">
        <v>313403.34999999951</v>
      </c>
    </row>
    <row r="11" spans="4:41" x14ac:dyDescent="0.3">
      <c r="D11" s="43" t="s">
        <v>83</v>
      </c>
      <c r="G11" s="43" t="s">
        <v>75</v>
      </c>
      <c r="J11" s="43" t="s">
        <v>81</v>
      </c>
      <c r="M11" s="43" t="s">
        <v>82</v>
      </c>
    </row>
    <row r="12" spans="4:41" x14ac:dyDescent="0.3">
      <c r="D12" s="6" t="s">
        <v>74</v>
      </c>
      <c r="E12" t="s">
        <v>2</v>
      </c>
      <c r="G12" s="6" t="s">
        <v>74</v>
      </c>
      <c r="H12" t="s">
        <v>2</v>
      </c>
      <c r="J12" s="6" t="s">
        <v>72</v>
      </c>
      <c r="K12" t="s">
        <v>2</v>
      </c>
      <c r="M12" s="6" t="s">
        <v>72</v>
      </c>
      <c r="N12" t="s">
        <v>2</v>
      </c>
      <c r="P12" s="43"/>
      <c r="Y12" s="6" t="s">
        <v>88</v>
      </c>
      <c r="Z12" t="s">
        <v>2</v>
      </c>
      <c r="AB12" t="s">
        <v>94</v>
      </c>
    </row>
    <row r="13" spans="4:41" x14ac:dyDescent="0.3">
      <c r="D13" t="s">
        <v>224</v>
      </c>
      <c r="E13" s="1">
        <v>8477.4799999999977</v>
      </c>
      <c r="G13" t="s">
        <v>219</v>
      </c>
      <c r="H13" s="1">
        <v>130.20000000000073</v>
      </c>
      <c r="J13" t="s">
        <v>79</v>
      </c>
      <c r="K13" s="1">
        <v>134907.56</v>
      </c>
      <c r="M13" t="s">
        <v>217</v>
      </c>
      <c r="N13" s="1">
        <v>86589.619999999952</v>
      </c>
      <c r="P13" t="s">
        <v>86</v>
      </c>
      <c r="Q13" t="s">
        <v>87</v>
      </c>
      <c r="R13" t="s">
        <v>0</v>
      </c>
      <c r="S13" t="s">
        <v>1</v>
      </c>
      <c r="T13" t="s">
        <v>2</v>
      </c>
      <c r="U13" t="s">
        <v>3</v>
      </c>
      <c r="Y13" t="s">
        <v>93</v>
      </c>
      <c r="Z13" s="47">
        <v>920742.77999999351</v>
      </c>
      <c r="AB13" s="46">
        <v>45.756666666666668</v>
      </c>
    </row>
    <row r="14" spans="4:41" x14ac:dyDescent="0.3">
      <c r="D14" t="s">
        <v>225</v>
      </c>
      <c r="E14" s="1">
        <v>7569.0199999999959</v>
      </c>
      <c r="G14" t="s">
        <v>220</v>
      </c>
      <c r="H14" s="1">
        <v>912.82000000000062</v>
      </c>
      <c r="J14" t="s">
        <v>214</v>
      </c>
      <c r="K14" s="1">
        <v>132555.79000000024</v>
      </c>
      <c r="M14" t="s">
        <v>218</v>
      </c>
      <c r="N14" s="1">
        <v>91811.079999999856</v>
      </c>
      <c r="P14" s="46">
        <v>600</v>
      </c>
      <c r="Q14" s="46">
        <v>20</v>
      </c>
      <c r="R14" s="9">
        <v>5446809.4700000202</v>
      </c>
      <c r="S14" s="9">
        <v>3149297.4099999927</v>
      </c>
      <c r="T14" s="9">
        <v>2297512.0600000275</v>
      </c>
      <c r="U14" s="2">
        <v>0.42180878047126164</v>
      </c>
      <c r="Y14" t="s">
        <v>92</v>
      </c>
      <c r="Z14" s="47">
        <v>483445.76000000164</v>
      </c>
    </row>
    <row r="15" spans="4:41" x14ac:dyDescent="0.3">
      <c r="D15" t="s">
        <v>73</v>
      </c>
      <c r="E15" s="1">
        <v>7236.9200000000019</v>
      </c>
      <c r="G15" t="s">
        <v>221</v>
      </c>
      <c r="H15" s="1">
        <v>992.27999999999975</v>
      </c>
      <c r="J15" t="s">
        <v>215</v>
      </c>
      <c r="K15" s="1">
        <v>132061.01999999973</v>
      </c>
      <c r="M15" t="s">
        <v>80</v>
      </c>
      <c r="N15" s="1">
        <v>96221.15</v>
      </c>
      <c r="Y15" t="s">
        <v>91</v>
      </c>
      <c r="Z15" s="47">
        <v>427741.26999999839</v>
      </c>
      <c r="AE15" s="6" t="s">
        <v>38</v>
      </c>
      <c r="AF15" t="s">
        <v>2</v>
      </c>
      <c r="AJ15" s="6" t="s">
        <v>38</v>
      </c>
      <c r="AK15" t="s">
        <v>2</v>
      </c>
      <c r="AM15" t="str">
        <f>AJ15</f>
        <v>Month Name</v>
      </c>
      <c r="AN15" t="str">
        <f>AK15</f>
        <v>Profit</v>
      </c>
      <c r="AO15" t="s">
        <v>101</v>
      </c>
    </row>
    <row r="16" spans="4:41" x14ac:dyDescent="0.3">
      <c r="D16" t="s">
        <v>226</v>
      </c>
      <c r="E16" s="1">
        <v>7191.9699999999975</v>
      </c>
      <c r="G16" t="s">
        <v>222</v>
      </c>
      <c r="H16" s="1">
        <v>1362.7800000000007</v>
      </c>
      <c r="J16" t="s">
        <v>216</v>
      </c>
      <c r="K16" s="1">
        <v>131335.97000000015</v>
      </c>
      <c r="M16" t="s">
        <v>77</v>
      </c>
      <c r="N16" s="1">
        <v>101212.63000000015</v>
      </c>
      <c r="P16" t="str">
        <f>P13</f>
        <v>Total Customers</v>
      </c>
      <c r="Q16" t="str">
        <f t="shared" ref="Q16:U17" si="0">Q13</f>
        <v>Total Location</v>
      </c>
      <c r="R16" t="str">
        <f t="shared" si="0"/>
        <v>Revenue</v>
      </c>
      <c r="S16" t="str">
        <f t="shared" si="0"/>
        <v>COGS</v>
      </c>
      <c r="T16" t="str">
        <f t="shared" si="0"/>
        <v>Profit</v>
      </c>
      <c r="U16" t="str">
        <f t="shared" si="0"/>
        <v>Profit Margin %</v>
      </c>
      <c r="Y16" t="s">
        <v>90</v>
      </c>
      <c r="Z16" s="47">
        <v>388115.9800000001</v>
      </c>
      <c r="AE16" t="s">
        <v>26</v>
      </c>
      <c r="AF16" s="52"/>
      <c r="AJ16" t="s">
        <v>26</v>
      </c>
      <c r="AK16" s="47">
        <v>177715.37999999989</v>
      </c>
      <c r="AM16" t="str">
        <f t="shared" ref="AM16:AM27" si="1">AJ16</f>
        <v>Jan</v>
      </c>
      <c r="AN16" s="47">
        <f t="shared" ref="AN16:AN27" si="2">AK16</f>
        <v>177715.37999999989</v>
      </c>
      <c r="AO16" s="47">
        <f>AK16</f>
        <v>177715.37999999989</v>
      </c>
    </row>
    <row r="17" spans="4:41" x14ac:dyDescent="0.3">
      <c r="D17" t="s">
        <v>227</v>
      </c>
      <c r="E17" s="1">
        <v>6966.5800000000008</v>
      </c>
      <c r="G17" t="s">
        <v>223</v>
      </c>
      <c r="H17" s="1">
        <v>1387.2399999999998</v>
      </c>
      <c r="J17" t="s">
        <v>78</v>
      </c>
      <c r="K17" s="1">
        <v>128176.22000000032</v>
      </c>
      <c r="M17" t="s">
        <v>76</v>
      </c>
      <c r="N17" s="1">
        <v>104453.84999999986</v>
      </c>
      <c r="P17">
        <f>P14</f>
        <v>600</v>
      </c>
      <c r="Q17">
        <f t="shared" si="0"/>
        <v>20</v>
      </c>
      <c r="R17" s="9">
        <f t="shared" si="0"/>
        <v>5446809.4700000202</v>
      </c>
      <c r="S17" s="9">
        <f t="shared" si="0"/>
        <v>3149297.4099999927</v>
      </c>
      <c r="T17" s="9">
        <f t="shared" si="0"/>
        <v>2297512.0600000275</v>
      </c>
      <c r="U17" s="2">
        <f t="shared" si="0"/>
        <v>0.42180878047126164</v>
      </c>
      <c r="Y17" t="s">
        <v>89</v>
      </c>
      <c r="Z17" s="47">
        <v>77466.27</v>
      </c>
      <c r="AE17" t="s">
        <v>27</v>
      </c>
      <c r="AF17" s="52">
        <v>2.3177510016167156E-4</v>
      </c>
      <c r="AJ17" t="s">
        <v>27</v>
      </c>
      <c r="AK17" s="47">
        <v>177756.56999999966</v>
      </c>
      <c r="AM17" t="str">
        <f t="shared" si="1"/>
        <v>Feb</v>
      </c>
      <c r="AN17" s="47">
        <f t="shared" si="2"/>
        <v>177756.56999999966</v>
      </c>
      <c r="AO17" s="47">
        <f t="shared" ref="AO17:AO27" si="3">AK17</f>
        <v>177756.56999999966</v>
      </c>
    </row>
    <row r="18" spans="4:41" x14ac:dyDescent="0.3">
      <c r="AE18" t="s">
        <v>28</v>
      </c>
      <c r="AF18" s="52">
        <v>0.15053902086431981</v>
      </c>
      <c r="AJ18" t="s">
        <v>28</v>
      </c>
      <c r="AK18" s="47">
        <v>204515.86999999953</v>
      </c>
      <c r="AM18" t="str">
        <f t="shared" si="1"/>
        <v>Mar</v>
      </c>
      <c r="AN18" s="47">
        <f t="shared" si="2"/>
        <v>204515.86999999953</v>
      </c>
      <c r="AO18" s="47">
        <f t="shared" si="3"/>
        <v>204515.86999999953</v>
      </c>
    </row>
    <row r="19" spans="4:41" x14ac:dyDescent="0.3">
      <c r="Z19" s="1"/>
      <c r="AE19" t="s">
        <v>29</v>
      </c>
      <c r="AF19" s="52">
        <v>-5.6420218147372019E-2</v>
      </c>
      <c r="AJ19" t="s">
        <v>29</v>
      </c>
      <c r="AK19" s="47">
        <v>192977.03999999998</v>
      </c>
      <c r="AM19" t="str">
        <f t="shared" si="1"/>
        <v>Apr</v>
      </c>
      <c r="AN19" s="47">
        <f t="shared" si="2"/>
        <v>192977.03999999998</v>
      </c>
      <c r="AO19" s="47">
        <f t="shared" si="3"/>
        <v>192977.03999999998</v>
      </c>
    </row>
    <row r="20" spans="4:41" x14ac:dyDescent="0.3">
      <c r="AE20" t="s">
        <v>30</v>
      </c>
      <c r="AF20" s="52">
        <v>6.5633766586949138E-2</v>
      </c>
      <c r="AJ20" t="s">
        <v>30</v>
      </c>
      <c r="AK20" s="47">
        <v>205642.85000000033</v>
      </c>
      <c r="AM20" t="str">
        <f t="shared" si="1"/>
        <v>May</v>
      </c>
      <c r="AN20" s="47">
        <f t="shared" si="2"/>
        <v>205642.85000000033</v>
      </c>
      <c r="AO20" s="47">
        <f t="shared" si="3"/>
        <v>205642.85000000033</v>
      </c>
    </row>
    <row r="21" spans="4:41" x14ac:dyDescent="0.3">
      <c r="AE21" t="s">
        <v>31</v>
      </c>
      <c r="AF21" s="52">
        <v>-4.9371519603039399E-2</v>
      </c>
      <c r="AJ21" t="s">
        <v>31</v>
      </c>
      <c r="AK21" s="47">
        <v>195489.95000000042</v>
      </c>
      <c r="AM21" t="str">
        <f t="shared" si="1"/>
        <v>Jun</v>
      </c>
      <c r="AN21" s="47">
        <f t="shared" si="2"/>
        <v>195489.95000000042</v>
      </c>
      <c r="AO21" s="47">
        <f t="shared" si="3"/>
        <v>195489.95000000042</v>
      </c>
    </row>
    <row r="22" spans="4:41" x14ac:dyDescent="0.3">
      <c r="E22" s="43" t="s">
        <v>84</v>
      </c>
      <c r="J22" s="43" t="s">
        <v>72</v>
      </c>
      <c r="M22" s="43" t="s">
        <v>85</v>
      </c>
      <c r="P22" t="s">
        <v>60</v>
      </c>
      <c r="AE22" t="s">
        <v>32</v>
      </c>
      <c r="AF22" s="52">
        <v>-6.5234862457123372E-2</v>
      </c>
      <c r="AJ22" t="s">
        <v>32</v>
      </c>
      <c r="AK22" s="47">
        <v>182737.19000000047</v>
      </c>
      <c r="AM22" t="str">
        <f t="shared" si="1"/>
        <v>Jul</v>
      </c>
      <c r="AN22" s="47">
        <f t="shared" si="2"/>
        <v>182737.19000000047</v>
      </c>
      <c r="AO22" s="47">
        <f t="shared" si="3"/>
        <v>182737.19000000047</v>
      </c>
    </row>
    <row r="23" spans="4:41" x14ac:dyDescent="0.3">
      <c r="P23" s="43" t="str">
        <f>_xlfn.TEXTJOIN(" ",,IF(option=1,"Top-5 Profitable","Less Profitable"),IF(combo=1,"Customer","Location"))</f>
        <v>Top-5 Profitable Customer</v>
      </c>
      <c r="AE23" t="s">
        <v>33</v>
      </c>
      <c r="AF23" s="52">
        <v>0.14152658251995495</v>
      </c>
      <c r="AJ23" t="s">
        <v>33</v>
      </c>
      <c r="AK23" s="47">
        <v>208599.36000000022</v>
      </c>
      <c r="AM23" t="str">
        <f t="shared" si="1"/>
        <v>Aug</v>
      </c>
      <c r="AN23" s="47">
        <f t="shared" si="2"/>
        <v>208599.36000000022</v>
      </c>
      <c r="AO23" s="47">
        <f t="shared" si="3"/>
        <v>208599.36000000022</v>
      </c>
    </row>
    <row r="24" spans="4:41" x14ac:dyDescent="0.3">
      <c r="E24" s="44" t="str">
        <f t="shared" ref="E24:F29" si="4">IF(option=1,D12,G12)</f>
        <v>Full Name</v>
      </c>
      <c r="F24" s="44" t="str">
        <f t="shared" si="4"/>
        <v>Profit</v>
      </c>
      <c r="J24" s="44" t="str">
        <f t="shared" ref="J24:K29" si="5">IF(option=1,J12, M12)</f>
        <v>Location</v>
      </c>
      <c r="K24" s="44" t="str">
        <f t="shared" si="5"/>
        <v>Profit</v>
      </c>
      <c r="M24" s="44" t="str">
        <f t="shared" ref="M24:N29" si="6">IF(combo = 1, E24,J24)</f>
        <v>Full Name</v>
      </c>
      <c r="N24" s="44" t="str">
        <f t="shared" si="6"/>
        <v>Profit</v>
      </c>
      <c r="P24" s="43" t="str">
        <f>_xlfn.TEXTJOIN(" ",,IF(combo=1,"Customer overtime","Total Sales Location"))</f>
        <v>Customer overtime</v>
      </c>
      <c r="AE24" t="s">
        <v>34</v>
      </c>
      <c r="AF24" s="52">
        <v>-8.8756456395646721E-2</v>
      </c>
      <c r="AJ24" t="s">
        <v>34</v>
      </c>
      <c r="AK24" s="47">
        <v>190084.82000000039</v>
      </c>
      <c r="AM24" t="str">
        <f t="shared" si="1"/>
        <v>Sep</v>
      </c>
      <c r="AN24" s="47">
        <f t="shared" si="2"/>
        <v>190084.82000000039</v>
      </c>
      <c r="AO24" s="47">
        <f t="shared" si="3"/>
        <v>190084.82000000039</v>
      </c>
    </row>
    <row r="25" spans="4:41" x14ac:dyDescent="0.3">
      <c r="E25" s="44" t="str">
        <f t="shared" si="4"/>
        <v>John Brown</v>
      </c>
      <c r="F25" s="45">
        <f t="shared" si="4"/>
        <v>8477.4799999999977</v>
      </c>
      <c r="J25" s="44" t="str">
        <f t="shared" si="5"/>
        <v>Washington</v>
      </c>
      <c r="K25" s="45">
        <f t="shared" si="5"/>
        <v>134907.56</v>
      </c>
      <c r="M25" s="44" t="str">
        <f t="shared" si="6"/>
        <v>John Brown</v>
      </c>
      <c r="N25" s="45">
        <f t="shared" si="6"/>
        <v>8477.4799999999977</v>
      </c>
      <c r="P25" s="43">
        <f>IF(combo=1,P14,Q14)</f>
        <v>600</v>
      </c>
      <c r="AE25" t="s">
        <v>35</v>
      </c>
      <c r="AF25" s="52">
        <v>1.5750863219866535E-3</v>
      </c>
      <c r="AJ25" t="s">
        <v>35</v>
      </c>
      <c r="AK25" s="47">
        <v>190384.21999999968</v>
      </c>
      <c r="AM25" t="str">
        <f t="shared" si="1"/>
        <v>Oct</v>
      </c>
      <c r="AN25" s="47">
        <f t="shared" si="2"/>
        <v>190384.21999999968</v>
      </c>
      <c r="AO25" s="47">
        <f t="shared" si="3"/>
        <v>190384.21999999968</v>
      </c>
    </row>
    <row r="26" spans="4:41" x14ac:dyDescent="0.3">
      <c r="E26" s="44" t="str">
        <f t="shared" si="4"/>
        <v>Paul Noble</v>
      </c>
      <c r="F26" s="45">
        <f t="shared" si="4"/>
        <v>7569.0199999999959</v>
      </c>
      <c r="J26" s="44" t="str">
        <f t="shared" si="5"/>
        <v>California</v>
      </c>
      <c r="K26" s="45">
        <f t="shared" si="5"/>
        <v>132555.79000000024</v>
      </c>
      <c r="M26" s="44" t="str">
        <f t="shared" si="6"/>
        <v>Paul Noble</v>
      </c>
      <c r="N26" s="45">
        <f t="shared" si="6"/>
        <v>7569.0199999999959</v>
      </c>
      <c r="AE26" t="s">
        <v>36</v>
      </c>
      <c r="AF26" s="52">
        <v>9.8171476606608472E-3</v>
      </c>
      <c r="AJ26" t="s">
        <v>36</v>
      </c>
      <c r="AK26" s="47">
        <v>192253.24999999942</v>
      </c>
      <c r="AM26" t="str">
        <f t="shared" si="1"/>
        <v>Nov</v>
      </c>
      <c r="AN26" s="47">
        <f t="shared" si="2"/>
        <v>192253.24999999942</v>
      </c>
      <c r="AO26" s="47">
        <f t="shared" si="3"/>
        <v>192253.24999999942</v>
      </c>
    </row>
    <row r="27" spans="4:41" x14ac:dyDescent="0.3">
      <c r="E27" s="44" t="str">
        <f t="shared" si="4"/>
        <v>Laura Gross</v>
      </c>
      <c r="F27" s="45">
        <f t="shared" si="4"/>
        <v>7236.9200000000019</v>
      </c>
      <c r="J27" s="44" t="str">
        <f t="shared" si="5"/>
        <v>Michigan</v>
      </c>
      <c r="K27" s="45">
        <f t="shared" si="5"/>
        <v>132061.01999999973</v>
      </c>
      <c r="M27" s="44" t="str">
        <f t="shared" si="6"/>
        <v>Laura Gross</v>
      </c>
      <c r="N27" s="45">
        <f t="shared" si="6"/>
        <v>7236.9200000000019</v>
      </c>
      <c r="AE27" t="s">
        <v>37</v>
      </c>
      <c r="AF27" s="52">
        <v>-6.7086980324126341E-2</v>
      </c>
      <c r="AJ27" t="s">
        <v>37</v>
      </c>
      <c r="AK27" s="47">
        <v>179355.56000000011</v>
      </c>
      <c r="AM27" t="str">
        <f t="shared" si="1"/>
        <v>Dec</v>
      </c>
      <c r="AN27" s="47">
        <f t="shared" si="2"/>
        <v>179355.56000000011</v>
      </c>
      <c r="AO27" s="47">
        <f t="shared" si="3"/>
        <v>179355.56000000011</v>
      </c>
    </row>
    <row r="28" spans="4:41" x14ac:dyDescent="0.3">
      <c r="E28" s="44" t="str">
        <f t="shared" si="4"/>
        <v>Judith Simmons</v>
      </c>
      <c r="F28" s="45">
        <f t="shared" si="4"/>
        <v>7191.9699999999975</v>
      </c>
      <c r="J28" s="44" t="str">
        <f t="shared" si="5"/>
        <v>Virginia</v>
      </c>
      <c r="K28" s="45">
        <f t="shared" si="5"/>
        <v>131335.97000000015</v>
      </c>
      <c r="M28" s="44" t="str">
        <f t="shared" si="6"/>
        <v>Judith Simmons</v>
      </c>
      <c r="N28" s="45">
        <f t="shared" si="6"/>
        <v>7191.9699999999975</v>
      </c>
    </row>
    <row r="29" spans="4:41" x14ac:dyDescent="0.3">
      <c r="E29" s="44" t="str">
        <f t="shared" si="4"/>
        <v>Kristine Barrett</v>
      </c>
      <c r="F29" s="45">
        <f t="shared" si="4"/>
        <v>6966.5800000000008</v>
      </c>
      <c r="J29" s="44" t="str">
        <f t="shared" si="5"/>
        <v>Missouri</v>
      </c>
      <c r="K29" s="45">
        <f t="shared" si="5"/>
        <v>128176.22000000032</v>
      </c>
      <c r="M29" s="44" t="str">
        <f t="shared" si="6"/>
        <v>Kristine Barrett</v>
      </c>
      <c r="N29" s="45">
        <f t="shared" si="6"/>
        <v>6966.5800000000008</v>
      </c>
      <c r="Y29" s="6" t="s">
        <v>95</v>
      </c>
      <c r="Z29" t="s">
        <v>2</v>
      </c>
      <c r="AA29" t="s">
        <v>98</v>
      </c>
    </row>
    <row r="30" spans="4:41" x14ac:dyDescent="0.3">
      <c r="Y30" t="s">
        <v>96</v>
      </c>
      <c r="Z30" s="47">
        <v>1114928.7499999802</v>
      </c>
      <c r="AA30" s="13">
        <v>0.48527656041986861</v>
      </c>
    </row>
    <row r="31" spans="4:41" x14ac:dyDescent="0.3">
      <c r="Y31" t="s">
        <v>97</v>
      </c>
      <c r="Z31" s="47">
        <v>1182583.30999999</v>
      </c>
      <c r="AA31" s="13">
        <v>0.51472343958010647</v>
      </c>
    </row>
  </sheetData>
  <pageMargins left="0.7" right="0.7" top="0.75" bottom="0.75" header="0.3" footer="0.3"/>
  <drawing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986E8-9DC0-4B0B-9E46-4AF4C3484A8E}">
  <sheetPr codeName="Sheet6"/>
  <dimension ref="D5:Z105"/>
  <sheetViews>
    <sheetView workbookViewId="0">
      <selection activeCell="O8" sqref="O8"/>
    </sheetView>
  </sheetViews>
  <sheetFormatPr defaultRowHeight="14.4" x14ac:dyDescent="0.3"/>
  <cols>
    <col min="4" max="4" width="7.6640625" bestFit="1" customWidth="1"/>
    <col min="5" max="5" width="10.88671875" bestFit="1" customWidth="1"/>
    <col min="6" max="6" width="11.33203125" bestFit="1" customWidth="1"/>
    <col min="10" max="10" width="15.44140625" bestFit="1" customWidth="1"/>
    <col min="11" max="11" width="5.6640625" bestFit="1" customWidth="1"/>
    <col min="15" max="15" width="18.77734375" bestFit="1" customWidth="1"/>
    <col min="16" max="16" width="5.6640625" bestFit="1" customWidth="1"/>
    <col min="17" max="17" width="8.109375" bestFit="1" customWidth="1"/>
    <col min="19" max="19" width="18.77734375" bestFit="1" customWidth="1"/>
    <col min="20" max="20" width="5.5546875" bestFit="1" customWidth="1"/>
    <col min="25" max="25" width="16.5546875" bestFit="1" customWidth="1"/>
    <col min="26" max="26" width="5.6640625" bestFit="1" customWidth="1"/>
  </cols>
  <sheetData>
    <row r="5" spans="4:26" x14ac:dyDescent="0.3">
      <c r="D5" t="s">
        <v>7</v>
      </c>
      <c r="E5" t="s">
        <v>102</v>
      </c>
      <c r="F5" t="s">
        <v>6</v>
      </c>
      <c r="J5" s="6" t="s">
        <v>203</v>
      </c>
      <c r="K5" t="s">
        <v>2</v>
      </c>
      <c r="L5" t="s">
        <v>8</v>
      </c>
      <c r="O5" s="6" t="s">
        <v>203</v>
      </c>
      <c r="P5" t="s">
        <v>2</v>
      </c>
      <c r="Q5" t="s">
        <v>8</v>
      </c>
      <c r="S5" s="17" t="str">
        <f>O5</f>
        <v>Product Name</v>
      </c>
      <c r="T5" s="17" t="str">
        <f t="shared" ref="T5:U5" si="0">P5</f>
        <v>Profit</v>
      </c>
      <c r="U5" s="17" t="str">
        <f t="shared" si="0"/>
        <v>Qty Sold</v>
      </c>
      <c r="Y5" s="6" t="s">
        <v>213</v>
      </c>
      <c r="Z5" t="s">
        <v>2</v>
      </c>
    </row>
    <row r="6" spans="4:26" x14ac:dyDescent="0.3">
      <c r="D6" s="46">
        <v>100</v>
      </c>
      <c r="E6" s="48">
        <v>8.0280723519668459E-2</v>
      </c>
      <c r="F6" s="48">
        <v>8.0468669303389667E-2</v>
      </c>
      <c r="J6" t="s">
        <v>114</v>
      </c>
      <c r="K6" s="53">
        <v>95024.850000000035</v>
      </c>
      <c r="L6">
        <f>_xlfn.XLOOKUP(J6,$S$6:$S$105,$U$6:$U$105)</f>
        <v>6861</v>
      </c>
      <c r="O6" t="s">
        <v>103</v>
      </c>
      <c r="P6" s="53">
        <v>32486.640000000032</v>
      </c>
      <c r="Q6" s="53">
        <v>5352</v>
      </c>
      <c r="S6" s="54" t="str">
        <f t="shared" ref="S6:S69" si="1">O6</f>
        <v>A Splash</v>
      </c>
      <c r="T6" s="55">
        <f t="shared" ref="T6:T69" si="2">P6</f>
        <v>32486.640000000032</v>
      </c>
      <c r="U6" s="55">
        <f t="shared" ref="U6:U69" si="3">Q6</f>
        <v>5352</v>
      </c>
      <c r="Y6" t="s">
        <v>209</v>
      </c>
      <c r="Z6" s="53">
        <v>718216.26999999932</v>
      </c>
    </row>
    <row r="7" spans="4:26" x14ac:dyDescent="0.3">
      <c r="J7" t="s">
        <v>121</v>
      </c>
      <c r="K7" s="53">
        <v>84506.489999999932</v>
      </c>
      <c r="L7">
        <f t="shared" ref="L7:L10" si="4">_xlfn.XLOOKUP(J7,$S$6:$S$105,$U$6:$U$105)</f>
        <v>6137</v>
      </c>
      <c r="O7" t="s">
        <v>104</v>
      </c>
      <c r="P7" s="53">
        <v>45964.799999999974</v>
      </c>
      <c r="Q7" s="53">
        <v>6080</v>
      </c>
      <c r="S7" s="54" t="str">
        <f t="shared" si="1"/>
        <v>Above Brew</v>
      </c>
      <c r="T7" s="55">
        <f t="shared" si="2"/>
        <v>45964.799999999974</v>
      </c>
      <c r="U7" s="55">
        <f t="shared" si="3"/>
        <v>6080</v>
      </c>
      <c r="Y7" t="s">
        <v>210</v>
      </c>
      <c r="Z7" s="53">
        <v>417457.830000002</v>
      </c>
    </row>
    <row r="8" spans="4:26" x14ac:dyDescent="0.3">
      <c r="J8" t="s">
        <v>161</v>
      </c>
      <c r="K8" s="53">
        <v>83284.599999999977</v>
      </c>
      <c r="L8">
        <f t="shared" si="4"/>
        <v>6262</v>
      </c>
      <c r="O8" t="s">
        <v>105</v>
      </c>
      <c r="P8" s="53">
        <v>48243.930000000008</v>
      </c>
      <c r="Q8" s="53">
        <v>6209</v>
      </c>
      <c r="S8" s="54" t="str">
        <f t="shared" si="1"/>
        <v>Administration Fusion</v>
      </c>
      <c r="T8" s="55">
        <f t="shared" si="2"/>
        <v>48243.930000000008</v>
      </c>
      <c r="U8" s="55">
        <f t="shared" si="3"/>
        <v>6209</v>
      </c>
      <c r="Y8" t="s">
        <v>211</v>
      </c>
      <c r="Z8" s="53">
        <v>367414.25000000041</v>
      </c>
    </row>
    <row r="9" spans="4:26" x14ac:dyDescent="0.3">
      <c r="D9" t="str">
        <f>D5</f>
        <v>Product</v>
      </c>
      <c r="E9" t="str">
        <f t="shared" ref="E9:F10" si="5">E5</f>
        <v>Return Rate</v>
      </c>
      <c r="F9" t="str">
        <f t="shared" si="5"/>
        <v>Refund Rate</v>
      </c>
      <c r="J9" t="s">
        <v>130</v>
      </c>
      <c r="K9" s="53">
        <v>82987.239999999991</v>
      </c>
      <c r="L9">
        <f t="shared" si="4"/>
        <v>6671</v>
      </c>
      <c r="O9" t="s">
        <v>106</v>
      </c>
      <c r="P9" s="53">
        <v>51917.31</v>
      </c>
      <c r="Q9" s="53">
        <v>5529</v>
      </c>
      <c r="S9" s="54" t="str">
        <f t="shared" si="1"/>
        <v>Against Rush</v>
      </c>
      <c r="T9" s="55">
        <f t="shared" si="2"/>
        <v>51917.31</v>
      </c>
      <c r="U9" s="55">
        <f t="shared" si="3"/>
        <v>5529</v>
      </c>
      <c r="Y9" t="s">
        <v>212</v>
      </c>
      <c r="Z9" s="53">
        <v>339210.4900000029</v>
      </c>
    </row>
    <row r="10" spans="4:26" x14ac:dyDescent="0.3">
      <c r="D10" s="46">
        <f>D6</f>
        <v>100</v>
      </c>
      <c r="E10" s="48">
        <f t="shared" si="5"/>
        <v>8.0280723519668459E-2</v>
      </c>
      <c r="F10" s="48">
        <f t="shared" si="5"/>
        <v>8.0468669303389667E-2</v>
      </c>
      <c r="J10" t="s">
        <v>111</v>
      </c>
      <c r="K10" s="53">
        <v>78081.849999999962</v>
      </c>
      <c r="L10">
        <f t="shared" si="4"/>
        <v>6545</v>
      </c>
      <c r="O10" t="s">
        <v>107</v>
      </c>
      <c r="P10" s="53">
        <v>4089.289999999979</v>
      </c>
      <c r="Q10" s="53">
        <v>6931</v>
      </c>
      <c r="S10" s="54" t="str">
        <f t="shared" si="1"/>
        <v>Alone Splash</v>
      </c>
      <c r="T10" s="55">
        <f t="shared" si="2"/>
        <v>4089.289999999979</v>
      </c>
      <c r="U10" s="55">
        <f t="shared" si="3"/>
        <v>6931</v>
      </c>
      <c r="Y10" t="s">
        <v>207</v>
      </c>
      <c r="Z10" s="53">
        <v>174072.76000000047</v>
      </c>
    </row>
    <row r="11" spans="4:26" x14ac:dyDescent="0.3">
      <c r="O11" t="s">
        <v>108</v>
      </c>
      <c r="P11" s="53">
        <v>18856.529999999948</v>
      </c>
      <c r="Q11" s="53">
        <v>6349</v>
      </c>
      <c r="S11" s="54" t="str">
        <f t="shared" si="1"/>
        <v>Animal Breeze</v>
      </c>
      <c r="T11" s="55">
        <f t="shared" si="2"/>
        <v>18856.529999999948</v>
      </c>
      <c r="U11" s="55">
        <f t="shared" si="3"/>
        <v>6349</v>
      </c>
      <c r="Y11" t="s">
        <v>206</v>
      </c>
      <c r="Z11" s="53">
        <v>142236.05999999959</v>
      </c>
    </row>
    <row r="12" spans="4:26" x14ac:dyDescent="0.3">
      <c r="O12" t="s">
        <v>109</v>
      </c>
      <c r="P12" s="53">
        <v>53319.199999999997</v>
      </c>
      <c r="Q12" s="53">
        <v>5840</v>
      </c>
      <c r="S12" s="54" t="str">
        <f t="shared" si="1"/>
        <v>Any Brew</v>
      </c>
      <c r="T12" s="55">
        <f t="shared" si="2"/>
        <v>53319.199999999997</v>
      </c>
      <c r="U12" s="55">
        <f t="shared" si="3"/>
        <v>5840</v>
      </c>
      <c r="Y12" t="s">
        <v>205</v>
      </c>
      <c r="Z12" s="53">
        <v>86449.160000000033</v>
      </c>
    </row>
    <row r="13" spans="4:26" x14ac:dyDescent="0.3">
      <c r="O13" t="s">
        <v>110</v>
      </c>
      <c r="P13" s="53">
        <v>11872.29999999993</v>
      </c>
      <c r="Q13" s="53">
        <v>5522</v>
      </c>
      <c r="S13" s="54" t="str">
        <f t="shared" si="1"/>
        <v>Assume Mist</v>
      </c>
      <c r="T13" s="55">
        <f t="shared" si="2"/>
        <v>11872.29999999993</v>
      </c>
      <c r="U13" s="55">
        <f t="shared" si="3"/>
        <v>5522</v>
      </c>
      <c r="Y13" t="s">
        <v>208</v>
      </c>
      <c r="Z13" s="53">
        <v>52455.239999999583</v>
      </c>
    </row>
    <row r="14" spans="4:26" x14ac:dyDescent="0.3">
      <c r="O14" t="s">
        <v>111</v>
      </c>
      <c r="P14" s="53">
        <v>78081.849999999962</v>
      </c>
      <c r="Q14" s="53">
        <v>6545</v>
      </c>
      <c r="S14" s="54" t="str">
        <f t="shared" si="1"/>
        <v>Attorney Mist</v>
      </c>
      <c r="T14" s="55">
        <f t="shared" si="2"/>
        <v>78081.849999999962</v>
      </c>
      <c r="U14" s="55">
        <f t="shared" si="3"/>
        <v>6545</v>
      </c>
    </row>
    <row r="15" spans="4:26" x14ac:dyDescent="0.3">
      <c r="O15" t="s">
        <v>112</v>
      </c>
      <c r="P15" s="53">
        <v>2366.7600000000239</v>
      </c>
      <c r="Q15" s="53">
        <v>5379</v>
      </c>
      <c r="S15" s="54" t="str">
        <f t="shared" si="1"/>
        <v>Audience Fusion</v>
      </c>
      <c r="T15" s="55">
        <f t="shared" si="2"/>
        <v>2366.7600000000239</v>
      </c>
      <c r="U15" s="55">
        <f t="shared" si="3"/>
        <v>5379</v>
      </c>
    </row>
    <row r="16" spans="4:26" x14ac:dyDescent="0.3">
      <c r="J16" s="17" t="s">
        <v>69</v>
      </c>
      <c r="K16" s="56">
        <v>1</v>
      </c>
      <c r="O16" t="s">
        <v>113</v>
      </c>
      <c r="P16" s="53">
        <v>-10037.319999999978</v>
      </c>
      <c r="Q16" s="53">
        <v>5339</v>
      </c>
      <c r="S16" s="54" t="str">
        <f t="shared" si="1"/>
        <v>Bar Drop</v>
      </c>
      <c r="T16" s="55">
        <f t="shared" si="2"/>
        <v>-10037.319999999978</v>
      </c>
      <c r="U16" s="55">
        <f t="shared" si="3"/>
        <v>5339</v>
      </c>
    </row>
    <row r="17" spans="10:21" x14ac:dyDescent="0.3">
      <c r="O17" t="s">
        <v>114</v>
      </c>
      <c r="P17" s="53">
        <v>95024.850000000035</v>
      </c>
      <c r="Q17" s="53">
        <v>6861</v>
      </c>
      <c r="S17" s="54" t="str">
        <f t="shared" si="1"/>
        <v>Begin Brew</v>
      </c>
      <c r="T17" s="55">
        <f t="shared" si="2"/>
        <v>95024.850000000035</v>
      </c>
      <c r="U17" s="55">
        <f t="shared" si="3"/>
        <v>6861</v>
      </c>
    </row>
    <row r="18" spans="10:21" x14ac:dyDescent="0.3">
      <c r="J18" t="str">
        <f>IF(OR(K16=1,2),J5)</f>
        <v>Product Name</v>
      </c>
      <c r="K18" s="53" t="str">
        <f>IF($K$16 = 1, K5,L5)</f>
        <v>Profit</v>
      </c>
      <c r="O18" t="s">
        <v>115</v>
      </c>
      <c r="P18" s="53">
        <v>38203.169999999984</v>
      </c>
      <c r="Q18" s="53">
        <v>6621</v>
      </c>
      <c r="S18" s="54" t="str">
        <f t="shared" si="1"/>
        <v>Boy Splash</v>
      </c>
      <c r="T18" s="55">
        <f t="shared" si="2"/>
        <v>38203.169999999984</v>
      </c>
      <c r="U18" s="55">
        <f t="shared" si="3"/>
        <v>6621</v>
      </c>
    </row>
    <row r="19" spans="10:21" x14ac:dyDescent="0.3">
      <c r="J19" t="str">
        <f t="shared" ref="J19:J23" si="6">IF(OR(K17=1,2),J6)</f>
        <v>Begin Brew</v>
      </c>
      <c r="K19" s="53">
        <f t="shared" ref="K19:K23" si="7">IF($K$16 = 1, K6,L6)</f>
        <v>95024.850000000035</v>
      </c>
      <c r="O19" t="s">
        <v>116</v>
      </c>
      <c r="P19" s="53">
        <v>53613.000000000022</v>
      </c>
      <c r="Q19" s="53">
        <v>6475</v>
      </c>
      <c r="S19" s="54" t="str">
        <f t="shared" si="1"/>
        <v>Build Brew</v>
      </c>
      <c r="T19" s="55">
        <f t="shared" si="2"/>
        <v>53613.000000000022</v>
      </c>
      <c r="U19" s="55">
        <f t="shared" si="3"/>
        <v>6475</v>
      </c>
    </row>
    <row r="20" spans="10:21" x14ac:dyDescent="0.3">
      <c r="J20" t="str">
        <f t="shared" si="6"/>
        <v>Common Splash</v>
      </c>
      <c r="K20" s="53">
        <f t="shared" si="7"/>
        <v>84506.489999999932</v>
      </c>
      <c r="O20" t="s">
        <v>117</v>
      </c>
      <c r="P20" s="53">
        <v>-29069.040000000001</v>
      </c>
      <c r="Q20" s="53">
        <v>6776</v>
      </c>
      <c r="S20" s="54" t="str">
        <f t="shared" si="1"/>
        <v>Center Mist</v>
      </c>
      <c r="T20" s="55">
        <f t="shared" si="2"/>
        <v>-29069.040000000001</v>
      </c>
      <c r="U20" s="55">
        <f t="shared" si="3"/>
        <v>6776</v>
      </c>
    </row>
    <row r="21" spans="10:21" x14ac:dyDescent="0.3">
      <c r="J21" t="str">
        <f t="shared" si="6"/>
        <v>Onto Dew</v>
      </c>
      <c r="K21" s="53">
        <f t="shared" si="7"/>
        <v>83284.599999999977</v>
      </c>
      <c r="O21" t="s">
        <v>118</v>
      </c>
      <c r="P21" s="53">
        <v>44743.859999999971</v>
      </c>
      <c r="Q21" s="53">
        <v>5586</v>
      </c>
      <c r="S21" s="54" t="str">
        <f t="shared" si="1"/>
        <v>Century Dew</v>
      </c>
      <c r="T21" s="55">
        <f t="shared" si="2"/>
        <v>44743.859999999971</v>
      </c>
      <c r="U21" s="55">
        <f t="shared" si="3"/>
        <v>5586</v>
      </c>
    </row>
    <row r="22" spans="10:21" x14ac:dyDescent="0.3">
      <c r="J22" t="str">
        <f t="shared" si="6"/>
        <v>Eight Brew</v>
      </c>
      <c r="K22" s="53">
        <f t="shared" si="7"/>
        <v>82987.239999999991</v>
      </c>
      <c r="O22" t="s">
        <v>119</v>
      </c>
      <c r="P22" s="53">
        <v>-9326.5600000000122</v>
      </c>
      <c r="Q22" s="53">
        <v>6568</v>
      </c>
      <c r="S22" s="54" t="str">
        <f t="shared" si="1"/>
        <v>Choice Mist</v>
      </c>
      <c r="T22" s="55">
        <f t="shared" si="2"/>
        <v>-9326.5600000000122</v>
      </c>
      <c r="U22" s="55">
        <f t="shared" si="3"/>
        <v>6568</v>
      </c>
    </row>
    <row r="23" spans="10:21" x14ac:dyDescent="0.3">
      <c r="J23" t="str">
        <f t="shared" si="6"/>
        <v>Attorney Mist</v>
      </c>
      <c r="K23" s="53">
        <f t="shared" si="7"/>
        <v>78081.849999999962</v>
      </c>
      <c r="O23" t="s">
        <v>120</v>
      </c>
      <c r="P23" s="53">
        <v>-2557.7999999999956</v>
      </c>
      <c r="Q23" s="53">
        <v>5220</v>
      </c>
      <c r="S23" s="54" t="str">
        <f t="shared" si="1"/>
        <v>Clearly Brew</v>
      </c>
      <c r="T23" s="55">
        <f t="shared" si="2"/>
        <v>-2557.7999999999956</v>
      </c>
      <c r="U23" s="55">
        <f t="shared" si="3"/>
        <v>5220</v>
      </c>
    </row>
    <row r="24" spans="10:21" x14ac:dyDescent="0.3">
      <c r="O24" t="s">
        <v>121</v>
      </c>
      <c r="P24" s="53">
        <v>84506.489999999932</v>
      </c>
      <c r="Q24" s="53">
        <v>6137</v>
      </c>
      <c r="S24" s="54" t="str">
        <f t="shared" si="1"/>
        <v>Common Splash</v>
      </c>
      <c r="T24" s="55">
        <f t="shared" si="2"/>
        <v>84506.489999999932</v>
      </c>
      <c r="U24" s="55">
        <f t="shared" si="3"/>
        <v>6137</v>
      </c>
    </row>
    <row r="25" spans="10:21" x14ac:dyDescent="0.3">
      <c r="O25" t="s">
        <v>122</v>
      </c>
      <c r="P25" s="53">
        <v>5787.580000000009</v>
      </c>
      <c r="Q25" s="53">
        <v>6157</v>
      </c>
      <c r="S25" s="54" t="str">
        <f t="shared" si="1"/>
        <v>Dark Brew</v>
      </c>
      <c r="T25" s="55">
        <f t="shared" si="2"/>
        <v>5787.580000000009</v>
      </c>
      <c r="U25" s="55">
        <f t="shared" si="3"/>
        <v>6157</v>
      </c>
    </row>
    <row r="26" spans="10:21" x14ac:dyDescent="0.3">
      <c r="O26" t="s">
        <v>123</v>
      </c>
      <c r="P26" s="53">
        <v>-14038.900000000009</v>
      </c>
      <c r="Q26" s="53">
        <v>6815</v>
      </c>
      <c r="S26" s="54" t="str">
        <f t="shared" si="1"/>
        <v>Debate Rush</v>
      </c>
      <c r="T26" s="55">
        <f t="shared" si="2"/>
        <v>-14038.900000000009</v>
      </c>
      <c r="U26" s="55">
        <f t="shared" si="3"/>
        <v>6815</v>
      </c>
    </row>
    <row r="27" spans="10:21" x14ac:dyDescent="0.3">
      <c r="J27" t="s">
        <v>204</v>
      </c>
      <c r="O27" t="s">
        <v>124</v>
      </c>
      <c r="P27" s="53">
        <v>18729.619999999988</v>
      </c>
      <c r="Q27" s="53">
        <v>6526</v>
      </c>
      <c r="S27" s="54" t="str">
        <f t="shared" si="1"/>
        <v>Democrat Dew</v>
      </c>
      <c r="T27" s="55">
        <f t="shared" si="2"/>
        <v>18729.619999999988</v>
      </c>
      <c r="U27" s="55">
        <f t="shared" si="3"/>
        <v>6526</v>
      </c>
    </row>
    <row r="28" spans="10:21" x14ac:dyDescent="0.3">
      <c r="J28" t="str">
        <f>_xlfn.TEXTJOIN(" ",,IF(K16=1,"Top 5 Profitable Products","Quantity Contributed to profit"))</f>
        <v>Top 5 Profitable Products</v>
      </c>
      <c r="O28" t="s">
        <v>125</v>
      </c>
      <c r="P28" s="53">
        <v>31367.100000000009</v>
      </c>
      <c r="Q28" s="53">
        <v>5503</v>
      </c>
      <c r="S28" s="54" t="str">
        <f t="shared" si="1"/>
        <v>Despite Rush</v>
      </c>
      <c r="T28" s="55">
        <f t="shared" si="2"/>
        <v>31367.100000000009</v>
      </c>
      <c r="U28" s="55">
        <f t="shared" si="3"/>
        <v>5503</v>
      </c>
    </row>
    <row r="29" spans="10:21" x14ac:dyDescent="0.3">
      <c r="O29" t="s">
        <v>126</v>
      </c>
      <c r="P29" s="53">
        <v>13233.920000000009</v>
      </c>
      <c r="Q29" s="53">
        <v>5908</v>
      </c>
      <c r="S29" s="54" t="str">
        <f t="shared" si="1"/>
        <v>Develop Breeze</v>
      </c>
      <c r="T29" s="55">
        <f t="shared" si="2"/>
        <v>13233.920000000009</v>
      </c>
      <c r="U29" s="55">
        <f t="shared" si="3"/>
        <v>5908</v>
      </c>
    </row>
    <row r="30" spans="10:21" x14ac:dyDescent="0.3">
      <c r="O30" t="s">
        <v>127</v>
      </c>
      <c r="P30" s="53">
        <v>34303.500000000022</v>
      </c>
      <c r="Q30" s="53">
        <v>5775</v>
      </c>
      <c r="S30" s="54" t="str">
        <f t="shared" si="1"/>
        <v>Different Dew</v>
      </c>
      <c r="T30" s="55">
        <f t="shared" si="2"/>
        <v>34303.500000000022</v>
      </c>
      <c r="U30" s="55">
        <f t="shared" si="3"/>
        <v>5775</v>
      </c>
    </row>
    <row r="31" spans="10:21" x14ac:dyDescent="0.3">
      <c r="O31" t="s">
        <v>128</v>
      </c>
      <c r="P31" s="53">
        <v>31380.58</v>
      </c>
      <c r="Q31" s="53">
        <v>5822</v>
      </c>
      <c r="S31" s="54" t="str">
        <f t="shared" si="1"/>
        <v>Discussion Fusion</v>
      </c>
      <c r="T31" s="55">
        <f t="shared" si="2"/>
        <v>31380.58</v>
      </c>
      <c r="U31" s="55">
        <f t="shared" si="3"/>
        <v>5822</v>
      </c>
    </row>
    <row r="32" spans="10:21" x14ac:dyDescent="0.3">
      <c r="O32" t="s">
        <v>129</v>
      </c>
      <c r="P32" s="53">
        <v>-1947.5200000000059</v>
      </c>
      <c r="Q32" s="53">
        <v>5728</v>
      </c>
      <c r="S32" s="54" t="str">
        <f t="shared" si="1"/>
        <v>Door Brew</v>
      </c>
      <c r="T32" s="55">
        <f t="shared" si="2"/>
        <v>-1947.5200000000059</v>
      </c>
      <c r="U32" s="55">
        <f t="shared" si="3"/>
        <v>5728</v>
      </c>
    </row>
    <row r="33" spans="15:21" x14ac:dyDescent="0.3">
      <c r="O33" t="s">
        <v>130</v>
      </c>
      <c r="P33" s="53">
        <v>82987.239999999991</v>
      </c>
      <c r="Q33" s="53">
        <v>6671</v>
      </c>
      <c r="S33" s="54" t="str">
        <f t="shared" si="1"/>
        <v>Eight Brew</v>
      </c>
      <c r="T33" s="55">
        <f t="shared" si="2"/>
        <v>82987.239999999991</v>
      </c>
      <c r="U33" s="55">
        <f t="shared" si="3"/>
        <v>6671</v>
      </c>
    </row>
    <row r="34" spans="15:21" x14ac:dyDescent="0.3">
      <c r="O34" t="s">
        <v>131</v>
      </c>
      <c r="P34" s="53">
        <v>39498.199999999997</v>
      </c>
      <c r="Q34" s="53">
        <v>6230</v>
      </c>
      <c r="S34" s="54" t="str">
        <f t="shared" si="1"/>
        <v>Few Dew</v>
      </c>
      <c r="T34" s="55">
        <f t="shared" si="2"/>
        <v>39498.199999999997</v>
      </c>
      <c r="U34" s="55">
        <f t="shared" si="3"/>
        <v>6230</v>
      </c>
    </row>
    <row r="35" spans="15:21" x14ac:dyDescent="0.3">
      <c r="O35" t="s">
        <v>132</v>
      </c>
      <c r="P35" s="53">
        <v>50200.709999999963</v>
      </c>
      <c r="Q35" s="53">
        <v>5817</v>
      </c>
      <c r="S35" s="54" t="str">
        <f t="shared" si="1"/>
        <v>For Splash</v>
      </c>
      <c r="T35" s="55">
        <f t="shared" si="2"/>
        <v>50200.709999999963</v>
      </c>
      <c r="U35" s="55">
        <f t="shared" si="3"/>
        <v>5817</v>
      </c>
    </row>
    <row r="36" spans="15:21" x14ac:dyDescent="0.3">
      <c r="O36" t="s">
        <v>133</v>
      </c>
      <c r="P36" s="53">
        <v>43165.919999999984</v>
      </c>
      <c r="Q36" s="53">
        <v>6202</v>
      </c>
      <c r="S36" s="54" t="str">
        <f t="shared" si="1"/>
        <v>Friend Splash</v>
      </c>
      <c r="T36" s="55">
        <f t="shared" si="2"/>
        <v>43165.919999999984</v>
      </c>
      <c r="U36" s="55">
        <f t="shared" si="3"/>
        <v>6202</v>
      </c>
    </row>
    <row r="37" spans="15:21" x14ac:dyDescent="0.3">
      <c r="O37" t="s">
        <v>134</v>
      </c>
      <c r="P37" s="53">
        <v>13602.679999999986</v>
      </c>
      <c r="Q37" s="53">
        <v>5252</v>
      </c>
      <c r="S37" s="54" t="str">
        <f t="shared" si="1"/>
        <v>Ground Rush</v>
      </c>
      <c r="T37" s="55">
        <f t="shared" si="2"/>
        <v>13602.679999999986</v>
      </c>
      <c r="U37" s="55">
        <f t="shared" si="3"/>
        <v>5252</v>
      </c>
    </row>
    <row r="38" spans="15:21" x14ac:dyDescent="0.3">
      <c r="O38" t="s">
        <v>135</v>
      </c>
      <c r="P38" s="53">
        <v>2004.299999999952</v>
      </c>
      <c r="Q38" s="53">
        <v>6681</v>
      </c>
      <c r="S38" s="54" t="str">
        <f t="shared" si="1"/>
        <v>Heavy Rush</v>
      </c>
      <c r="T38" s="55">
        <f t="shared" si="2"/>
        <v>2004.299999999952</v>
      </c>
      <c r="U38" s="55">
        <f t="shared" si="3"/>
        <v>6681</v>
      </c>
    </row>
    <row r="39" spans="15:21" x14ac:dyDescent="0.3">
      <c r="O39" t="s">
        <v>136</v>
      </c>
      <c r="P39" s="53">
        <v>13022.850000000009</v>
      </c>
      <c r="Q39" s="53">
        <v>5107</v>
      </c>
      <c r="S39" s="54" t="str">
        <f t="shared" si="1"/>
        <v>Hold Brew</v>
      </c>
      <c r="T39" s="55">
        <f t="shared" si="2"/>
        <v>13022.850000000009</v>
      </c>
      <c r="U39" s="55">
        <f t="shared" si="3"/>
        <v>5107</v>
      </c>
    </row>
    <row r="40" spans="15:21" x14ac:dyDescent="0.3">
      <c r="O40" t="s">
        <v>137</v>
      </c>
      <c r="P40" s="53">
        <v>16381.75</v>
      </c>
      <c r="Q40" s="53">
        <v>6325</v>
      </c>
      <c r="S40" s="54" t="str">
        <f t="shared" si="1"/>
        <v>Hotel Splash</v>
      </c>
      <c r="T40" s="55">
        <f t="shared" si="2"/>
        <v>16381.75</v>
      </c>
      <c r="U40" s="55">
        <f t="shared" si="3"/>
        <v>6325</v>
      </c>
    </row>
    <row r="41" spans="15:21" x14ac:dyDescent="0.3">
      <c r="O41" t="s">
        <v>138</v>
      </c>
      <c r="P41" s="53">
        <v>43903.63</v>
      </c>
      <c r="Q41" s="53">
        <v>6263</v>
      </c>
      <c r="S41" s="54" t="str">
        <f t="shared" si="1"/>
        <v>Husband Rush</v>
      </c>
      <c r="T41" s="55">
        <f t="shared" si="2"/>
        <v>43903.63</v>
      </c>
      <c r="U41" s="55">
        <f t="shared" si="3"/>
        <v>6263</v>
      </c>
    </row>
    <row r="42" spans="15:21" x14ac:dyDescent="0.3">
      <c r="O42" t="s">
        <v>139</v>
      </c>
      <c r="P42" s="53">
        <v>10907.520000000008</v>
      </c>
      <c r="Q42" s="53">
        <v>6992</v>
      </c>
      <c r="S42" s="54" t="str">
        <f t="shared" si="1"/>
        <v>Include Breeze</v>
      </c>
      <c r="T42" s="55">
        <f t="shared" si="2"/>
        <v>10907.520000000008</v>
      </c>
      <c r="U42" s="55">
        <f t="shared" si="3"/>
        <v>6992</v>
      </c>
    </row>
    <row r="43" spans="15:21" x14ac:dyDescent="0.3">
      <c r="O43" t="s">
        <v>140</v>
      </c>
      <c r="P43" s="53">
        <v>28777.41</v>
      </c>
      <c r="Q43" s="53">
        <v>6033</v>
      </c>
      <c r="S43" s="54" t="str">
        <f t="shared" si="1"/>
        <v>Indeed Splash</v>
      </c>
      <c r="T43" s="55">
        <f t="shared" si="2"/>
        <v>28777.41</v>
      </c>
      <c r="U43" s="55">
        <f t="shared" si="3"/>
        <v>6033</v>
      </c>
    </row>
    <row r="44" spans="15:21" x14ac:dyDescent="0.3">
      <c r="O44" t="s">
        <v>141</v>
      </c>
      <c r="P44" s="53">
        <v>-1571.1300000000556</v>
      </c>
      <c r="Q44" s="53">
        <v>5819</v>
      </c>
      <c r="S44" s="54" t="str">
        <f t="shared" si="1"/>
        <v>Into Mist</v>
      </c>
      <c r="T44" s="55">
        <f t="shared" si="2"/>
        <v>-1571.1300000000556</v>
      </c>
      <c r="U44" s="55">
        <f t="shared" si="3"/>
        <v>5819</v>
      </c>
    </row>
    <row r="45" spans="15:21" x14ac:dyDescent="0.3">
      <c r="O45" t="s">
        <v>142</v>
      </c>
      <c r="P45" s="53">
        <v>-21740.939999999981</v>
      </c>
      <c r="Q45" s="53">
        <v>6194</v>
      </c>
      <c r="S45" s="54" t="str">
        <f t="shared" si="1"/>
        <v>Its Dew</v>
      </c>
      <c r="T45" s="55">
        <f t="shared" si="2"/>
        <v>-21740.939999999981</v>
      </c>
      <c r="U45" s="55">
        <f t="shared" si="3"/>
        <v>6194</v>
      </c>
    </row>
    <row r="46" spans="15:21" x14ac:dyDescent="0.3">
      <c r="O46" t="s">
        <v>143</v>
      </c>
      <c r="P46" s="53">
        <v>6318.1299999999919</v>
      </c>
      <c r="Q46" s="53">
        <v>6943</v>
      </c>
      <c r="S46" s="54" t="str">
        <f t="shared" si="1"/>
        <v>Itself Breeze</v>
      </c>
      <c r="T46" s="55">
        <f t="shared" si="2"/>
        <v>6318.1299999999919</v>
      </c>
      <c r="U46" s="55">
        <f t="shared" si="3"/>
        <v>6943</v>
      </c>
    </row>
    <row r="47" spans="15:21" x14ac:dyDescent="0.3">
      <c r="O47" t="s">
        <v>144</v>
      </c>
      <c r="P47" s="53">
        <v>-13781.949999999986</v>
      </c>
      <c r="Q47" s="53">
        <v>5915</v>
      </c>
      <c r="S47" s="54" t="str">
        <f t="shared" si="1"/>
        <v>Large Fusion</v>
      </c>
      <c r="T47" s="55">
        <f t="shared" si="2"/>
        <v>-13781.949999999986</v>
      </c>
      <c r="U47" s="55">
        <f t="shared" si="3"/>
        <v>5915</v>
      </c>
    </row>
    <row r="48" spans="15:21" x14ac:dyDescent="0.3">
      <c r="O48" t="s">
        <v>145</v>
      </c>
      <c r="P48" s="53">
        <v>-8467.2000000000335</v>
      </c>
      <c r="Q48" s="53">
        <v>5760</v>
      </c>
      <c r="S48" s="54" t="str">
        <f t="shared" si="1"/>
        <v>Left Breeze</v>
      </c>
      <c r="T48" s="55">
        <f t="shared" si="2"/>
        <v>-8467.2000000000335</v>
      </c>
      <c r="U48" s="55">
        <f t="shared" si="3"/>
        <v>5760</v>
      </c>
    </row>
    <row r="49" spans="15:21" x14ac:dyDescent="0.3">
      <c r="O49" t="s">
        <v>146</v>
      </c>
      <c r="P49" s="53">
        <v>24069.160000000011</v>
      </c>
      <c r="Q49" s="53">
        <v>6761</v>
      </c>
      <c r="S49" s="54" t="str">
        <f t="shared" si="1"/>
        <v>Leg Rush</v>
      </c>
      <c r="T49" s="55">
        <f t="shared" si="2"/>
        <v>24069.160000000011</v>
      </c>
      <c r="U49" s="55">
        <f t="shared" si="3"/>
        <v>6761</v>
      </c>
    </row>
    <row r="50" spans="15:21" x14ac:dyDescent="0.3">
      <c r="O50" t="s">
        <v>147</v>
      </c>
      <c r="P50" s="53">
        <v>15387.719999999994</v>
      </c>
      <c r="Q50" s="53">
        <v>6749</v>
      </c>
      <c r="S50" s="54" t="str">
        <f t="shared" si="1"/>
        <v>Let Dew</v>
      </c>
      <c r="T50" s="55">
        <f t="shared" si="2"/>
        <v>15387.719999999994</v>
      </c>
      <c r="U50" s="55">
        <f t="shared" si="3"/>
        <v>6749</v>
      </c>
    </row>
    <row r="51" spans="15:21" x14ac:dyDescent="0.3">
      <c r="O51" t="s">
        <v>148</v>
      </c>
      <c r="P51" s="53">
        <v>11575.520000000019</v>
      </c>
      <c r="Q51" s="53">
        <v>6577</v>
      </c>
      <c r="S51" s="54" t="str">
        <f t="shared" si="1"/>
        <v>Level Splash</v>
      </c>
      <c r="T51" s="55">
        <f t="shared" si="2"/>
        <v>11575.520000000019</v>
      </c>
      <c r="U51" s="55">
        <f t="shared" si="3"/>
        <v>6577</v>
      </c>
    </row>
    <row r="52" spans="15:21" x14ac:dyDescent="0.3">
      <c r="O52" t="s">
        <v>149</v>
      </c>
      <c r="P52" s="53">
        <v>12376.54</v>
      </c>
      <c r="Q52" s="53">
        <v>6127</v>
      </c>
      <c r="S52" s="54" t="str">
        <f t="shared" si="1"/>
        <v>Majority Rush</v>
      </c>
      <c r="T52" s="55">
        <f t="shared" si="2"/>
        <v>12376.54</v>
      </c>
      <c r="U52" s="55">
        <f t="shared" si="3"/>
        <v>6127</v>
      </c>
    </row>
    <row r="53" spans="15:21" x14ac:dyDescent="0.3">
      <c r="O53" t="s">
        <v>150</v>
      </c>
      <c r="P53" s="53">
        <v>2761.2499999999782</v>
      </c>
      <c r="Q53" s="53">
        <v>5875</v>
      </c>
      <c r="S53" s="54" t="str">
        <f t="shared" si="1"/>
        <v>Management Drop</v>
      </c>
      <c r="T53" s="55">
        <f t="shared" si="2"/>
        <v>2761.2499999999782</v>
      </c>
      <c r="U53" s="55">
        <f t="shared" si="3"/>
        <v>5875</v>
      </c>
    </row>
    <row r="54" spans="15:21" x14ac:dyDescent="0.3">
      <c r="O54" t="s">
        <v>151</v>
      </c>
      <c r="P54" s="53">
        <v>63904.020000000055</v>
      </c>
      <c r="Q54" s="53">
        <v>6063</v>
      </c>
      <c r="S54" s="54" t="str">
        <f t="shared" si="1"/>
        <v>Method Mist</v>
      </c>
      <c r="T54" s="55">
        <f t="shared" si="2"/>
        <v>63904.020000000055</v>
      </c>
      <c r="U54" s="55">
        <f t="shared" si="3"/>
        <v>6063</v>
      </c>
    </row>
    <row r="55" spans="15:21" x14ac:dyDescent="0.3">
      <c r="O55" t="s">
        <v>152</v>
      </c>
      <c r="P55" s="53">
        <v>43574.720000000016</v>
      </c>
      <c r="Q55" s="53">
        <v>5558</v>
      </c>
      <c r="S55" s="54" t="str">
        <f t="shared" si="1"/>
        <v>Might Mist</v>
      </c>
      <c r="T55" s="55">
        <f t="shared" si="2"/>
        <v>43574.720000000016</v>
      </c>
      <c r="U55" s="55">
        <f t="shared" si="3"/>
        <v>5558</v>
      </c>
    </row>
    <row r="56" spans="15:21" x14ac:dyDescent="0.3">
      <c r="O56" t="s">
        <v>153</v>
      </c>
      <c r="P56" s="53">
        <v>31736.320000000058</v>
      </c>
      <c r="Q56" s="53">
        <v>5888</v>
      </c>
      <c r="S56" s="54" t="str">
        <f t="shared" si="1"/>
        <v>Mind Dew</v>
      </c>
      <c r="T56" s="55">
        <f t="shared" si="2"/>
        <v>31736.320000000058</v>
      </c>
      <c r="U56" s="55">
        <f t="shared" si="3"/>
        <v>5888</v>
      </c>
    </row>
    <row r="57" spans="15:21" x14ac:dyDescent="0.3">
      <c r="O57" t="s">
        <v>154</v>
      </c>
      <c r="P57" s="53">
        <v>-1112.8299999999945</v>
      </c>
      <c r="Q57" s="53">
        <v>5857</v>
      </c>
      <c r="S57" s="54" t="str">
        <f t="shared" si="1"/>
        <v>Minute Rush</v>
      </c>
      <c r="T57" s="55">
        <f t="shared" si="2"/>
        <v>-1112.8299999999945</v>
      </c>
      <c r="U57" s="55">
        <f t="shared" si="3"/>
        <v>5857</v>
      </c>
    </row>
    <row r="58" spans="15:21" x14ac:dyDescent="0.3">
      <c r="O58" t="s">
        <v>155</v>
      </c>
      <c r="P58" s="53">
        <v>36733.600000000057</v>
      </c>
      <c r="Q58" s="53">
        <v>6290</v>
      </c>
      <c r="S58" s="54" t="str">
        <f t="shared" si="1"/>
        <v>Name Rush</v>
      </c>
      <c r="T58" s="55">
        <f t="shared" si="2"/>
        <v>36733.600000000057</v>
      </c>
      <c r="U58" s="55">
        <f t="shared" si="3"/>
        <v>6290</v>
      </c>
    </row>
    <row r="59" spans="15:21" x14ac:dyDescent="0.3">
      <c r="O59" t="s">
        <v>156</v>
      </c>
      <c r="P59" s="53">
        <v>-18969.600000000046</v>
      </c>
      <c r="Q59" s="53">
        <v>5928</v>
      </c>
      <c r="S59" s="54" t="str">
        <f t="shared" si="1"/>
        <v>Nice Mist</v>
      </c>
      <c r="T59" s="55">
        <f t="shared" si="2"/>
        <v>-18969.600000000046</v>
      </c>
      <c r="U59" s="55">
        <f t="shared" si="3"/>
        <v>5928</v>
      </c>
    </row>
    <row r="60" spans="15:21" x14ac:dyDescent="0.3">
      <c r="O60" t="s">
        <v>157</v>
      </c>
      <c r="P60" s="53">
        <v>42187.60000000002</v>
      </c>
      <c r="Q60" s="53">
        <v>5795</v>
      </c>
      <c r="S60" s="54" t="str">
        <f t="shared" si="1"/>
        <v>Note Splash</v>
      </c>
      <c r="T60" s="55">
        <f t="shared" si="2"/>
        <v>42187.60000000002</v>
      </c>
      <c r="U60" s="55">
        <f t="shared" si="3"/>
        <v>5795</v>
      </c>
    </row>
    <row r="61" spans="15:21" x14ac:dyDescent="0.3">
      <c r="O61" t="s">
        <v>158</v>
      </c>
      <c r="P61" s="53">
        <v>11787.310000000005</v>
      </c>
      <c r="Q61" s="53">
        <v>4891</v>
      </c>
      <c r="S61" s="54" t="str">
        <f t="shared" si="1"/>
        <v>Now Mist</v>
      </c>
      <c r="T61" s="55">
        <f t="shared" si="2"/>
        <v>11787.310000000005</v>
      </c>
      <c r="U61" s="55">
        <f t="shared" si="3"/>
        <v>4891</v>
      </c>
    </row>
    <row r="62" spans="15:21" x14ac:dyDescent="0.3">
      <c r="O62" t="s">
        <v>159</v>
      </c>
      <c r="P62" s="53">
        <v>26067.999999999978</v>
      </c>
      <c r="Q62" s="53">
        <v>6860</v>
      </c>
      <c r="S62" s="54" t="str">
        <f t="shared" si="1"/>
        <v>Of Rush</v>
      </c>
      <c r="T62" s="55">
        <f t="shared" si="2"/>
        <v>26067.999999999978</v>
      </c>
      <c r="U62" s="55">
        <f t="shared" si="3"/>
        <v>6860</v>
      </c>
    </row>
    <row r="63" spans="15:21" x14ac:dyDescent="0.3">
      <c r="O63" t="s">
        <v>160</v>
      </c>
      <c r="P63" s="53">
        <v>8106.2399999999907</v>
      </c>
      <c r="Q63" s="53">
        <v>6333</v>
      </c>
      <c r="S63" s="54" t="str">
        <f t="shared" si="1"/>
        <v>Only Dew</v>
      </c>
      <c r="T63" s="55">
        <f t="shared" si="2"/>
        <v>8106.2399999999907</v>
      </c>
      <c r="U63" s="55">
        <f t="shared" si="3"/>
        <v>6333</v>
      </c>
    </row>
    <row r="64" spans="15:21" x14ac:dyDescent="0.3">
      <c r="O64" t="s">
        <v>161</v>
      </c>
      <c r="P64" s="53">
        <v>83284.599999999977</v>
      </c>
      <c r="Q64" s="53">
        <v>6262</v>
      </c>
      <c r="S64" s="54" t="str">
        <f t="shared" si="1"/>
        <v>Onto Dew</v>
      </c>
      <c r="T64" s="55">
        <f t="shared" si="2"/>
        <v>83284.599999999977</v>
      </c>
      <c r="U64" s="55">
        <f t="shared" si="3"/>
        <v>6262</v>
      </c>
    </row>
    <row r="65" spans="15:21" x14ac:dyDescent="0.3">
      <c r="O65" t="s">
        <v>162</v>
      </c>
      <c r="P65" s="53">
        <v>51479.960000000043</v>
      </c>
      <c r="Q65" s="53">
        <v>6938</v>
      </c>
      <c r="S65" s="54" t="str">
        <f t="shared" si="1"/>
        <v>Over Splash</v>
      </c>
      <c r="T65" s="55">
        <f t="shared" si="2"/>
        <v>51479.960000000043</v>
      </c>
      <c r="U65" s="55">
        <f t="shared" si="3"/>
        <v>6938</v>
      </c>
    </row>
    <row r="66" spans="15:21" x14ac:dyDescent="0.3">
      <c r="O66" t="s">
        <v>163</v>
      </c>
      <c r="P66" s="53">
        <v>10467.999999999993</v>
      </c>
      <c r="Q66" s="53">
        <v>5234</v>
      </c>
      <c r="S66" s="54" t="str">
        <f t="shared" si="1"/>
        <v>Own Drop</v>
      </c>
      <c r="T66" s="55">
        <f t="shared" si="2"/>
        <v>10467.999999999993</v>
      </c>
      <c r="U66" s="55">
        <f t="shared" si="3"/>
        <v>5234</v>
      </c>
    </row>
    <row r="67" spans="15:21" x14ac:dyDescent="0.3">
      <c r="O67" t="s">
        <v>164</v>
      </c>
      <c r="P67" s="53">
        <v>25255.650000000016</v>
      </c>
      <c r="Q67" s="53">
        <v>5385</v>
      </c>
      <c r="S67" s="54" t="str">
        <f t="shared" si="1"/>
        <v>Pay Mist</v>
      </c>
      <c r="T67" s="55">
        <f t="shared" si="2"/>
        <v>25255.650000000016</v>
      </c>
      <c r="U67" s="55">
        <f t="shared" si="3"/>
        <v>5385</v>
      </c>
    </row>
    <row r="68" spans="15:21" x14ac:dyDescent="0.3">
      <c r="O68" t="s">
        <v>165</v>
      </c>
      <c r="P68" s="53">
        <v>9939.5999999999913</v>
      </c>
      <c r="Q68" s="53">
        <v>6024</v>
      </c>
      <c r="S68" s="54" t="str">
        <f t="shared" si="1"/>
        <v>Piece Dew</v>
      </c>
      <c r="T68" s="55">
        <f t="shared" si="2"/>
        <v>9939.5999999999913</v>
      </c>
      <c r="U68" s="55">
        <f t="shared" si="3"/>
        <v>6024</v>
      </c>
    </row>
    <row r="69" spans="15:21" x14ac:dyDescent="0.3">
      <c r="O69" t="s">
        <v>166</v>
      </c>
      <c r="P69" s="53">
        <v>38978.390000000021</v>
      </c>
      <c r="Q69" s="53">
        <v>5809</v>
      </c>
      <c r="S69" s="54" t="str">
        <f t="shared" si="1"/>
        <v>Pm Fusion</v>
      </c>
      <c r="T69" s="55">
        <f t="shared" si="2"/>
        <v>38978.390000000021</v>
      </c>
      <c r="U69" s="55">
        <f t="shared" si="3"/>
        <v>5809</v>
      </c>
    </row>
    <row r="70" spans="15:21" x14ac:dyDescent="0.3">
      <c r="O70" t="s">
        <v>167</v>
      </c>
      <c r="P70" s="53">
        <v>-7303.8000000000393</v>
      </c>
      <c r="Q70" s="53">
        <v>5180</v>
      </c>
      <c r="S70" s="54" t="str">
        <f t="shared" ref="S70:S105" si="8">O70</f>
        <v>Point Splash</v>
      </c>
      <c r="T70" s="55">
        <f t="shared" ref="T70:T105" si="9">P70</f>
        <v>-7303.8000000000393</v>
      </c>
      <c r="U70" s="55">
        <f t="shared" ref="U70:U105" si="10">Q70</f>
        <v>5180</v>
      </c>
    </row>
    <row r="71" spans="15:21" x14ac:dyDescent="0.3">
      <c r="O71" t="s">
        <v>168</v>
      </c>
      <c r="P71" s="53">
        <v>26923.569999999989</v>
      </c>
      <c r="Q71" s="53">
        <v>6161</v>
      </c>
      <c r="S71" s="54" t="str">
        <f t="shared" si="8"/>
        <v>Poor Breeze</v>
      </c>
      <c r="T71" s="55">
        <f t="shared" si="9"/>
        <v>26923.569999999989</v>
      </c>
      <c r="U71" s="55">
        <f t="shared" si="10"/>
        <v>6161</v>
      </c>
    </row>
    <row r="72" spans="15:21" x14ac:dyDescent="0.3">
      <c r="O72" t="s">
        <v>169</v>
      </c>
      <c r="P72" s="53">
        <v>28375.229999999974</v>
      </c>
      <c r="Q72" s="53">
        <v>7041</v>
      </c>
      <c r="S72" s="54" t="str">
        <f t="shared" si="8"/>
        <v>Property Mist</v>
      </c>
      <c r="T72" s="55">
        <f t="shared" si="9"/>
        <v>28375.229999999974</v>
      </c>
      <c r="U72" s="55">
        <f t="shared" si="10"/>
        <v>7041</v>
      </c>
    </row>
    <row r="73" spans="15:21" x14ac:dyDescent="0.3">
      <c r="O73" t="s">
        <v>170</v>
      </c>
      <c r="P73" s="53">
        <v>24412.700000000026</v>
      </c>
      <c r="Q73" s="53">
        <v>5486</v>
      </c>
      <c r="S73" s="54" t="str">
        <f t="shared" si="8"/>
        <v>Protect Rush</v>
      </c>
      <c r="T73" s="55">
        <f t="shared" si="9"/>
        <v>24412.700000000026</v>
      </c>
      <c r="U73" s="55">
        <f t="shared" si="10"/>
        <v>5486</v>
      </c>
    </row>
    <row r="74" spans="15:21" x14ac:dyDescent="0.3">
      <c r="O74" t="s">
        <v>171</v>
      </c>
      <c r="P74" s="53">
        <v>4272.7199999999975</v>
      </c>
      <c r="Q74" s="53">
        <v>5622</v>
      </c>
      <c r="S74" s="54" t="str">
        <f t="shared" si="8"/>
        <v>Question Breeze</v>
      </c>
      <c r="T74" s="55">
        <f t="shared" si="9"/>
        <v>4272.7199999999975</v>
      </c>
      <c r="U74" s="55">
        <f t="shared" si="10"/>
        <v>5622</v>
      </c>
    </row>
    <row r="75" spans="15:21" x14ac:dyDescent="0.3">
      <c r="O75" t="s">
        <v>172</v>
      </c>
      <c r="P75" s="53">
        <v>-16258.440000000002</v>
      </c>
      <c r="Q75" s="53">
        <v>7458</v>
      </c>
      <c r="S75" s="54" t="str">
        <f t="shared" si="8"/>
        <v>Race Rush</v>
      </c>
      <c r="T75" s="55">
        <f t="shared" si="9"/>
        <v>-16258.440000000002</v>
      </c>
      <c r="U75" s="55">
        <f t="shared" si="10"/>
        <v>7458</v>
      </c>
    </row>
    <row r="76" spans="15:21" x14ac:dyDescent="0.3">
      <c r="O76" t="s">
        <v>173</v>
      </c>
      <c r="P76" s="53">
        <v>8442.900000000016</v>
      </c>
      <c r="Q76" s="53">
        <v>5310</v>
      </c>
      <c r="S76" s="54" t="str">
        <f t="shared" si="8"/>
        <v>Recent Splash</v>
      </c>
      <c r="T76" s="55">
        <f t="shared" si="9"/>
        <v>8442.900000000016</v>
      </c>
      <c r="U76" s="55">
        <f t="shared" si="10"/>
        <v>5310</v>
      </c>
    </row>
    <row r="77" spans="15:21" x14ac:dyDescent="0.3">
      <c r="O77" t="s">
        <v>174</v>
      </c>
      <c r="P77" s="53">
        <v>23774.260000000002</v>
      </c>
      <c r="Q77" s="53">
        <v>6478</v>
      </c>
      <c r="S77" s="54" t="str">
        <f t="shared" si="8"/>
        <v>Record Fusion</v>
      </c>
      <c r="T77" s="55">
        <f t="shared" si="9"/>
        <v>23774.260000000002</v>
      </c>
      <c r="U77" s="55">
        <f t="shared" si="10"/>
        <v>6478</v>
      </c>
    </row>
    <row r="78" spans="15:21" x14ac:dyDescent="0.3">
      <c r="O78" t="s">
        <v>175</v>
      </c>
      <c r="P78" s="53">
        <v>58611.329999999973</v>
      </c>
      <c r="Q78" s="53">
        <v>5867</v>
      </c>
      <c r="S78" s="54" t="str">
        <f t="shared" si="8"/>
        <v>Relate Mist</v>
      </c>
      <c r="T78" s="55">
        <f t="shared" si="9"/>
        <v>58611.329999999973</v>
      </c>
      <c r="U78" s="55">
        <f t="shared" si="10"/>
        <v>5867</v>
      </c>
    </row>
    <row r="79" spans="15:21" x14ac:dyDescent="0.3">
      <c r="O79" t="s">
        <v>176</v>
      </c>
      <c r="P79" s="53">
        <v>-1094.7799999999843</v>
      </c>
      <c r="Q79" s="53">
        <v>5762</v>
      </c>
      <c r="S79" s="54" t="str">
        <f t="shared" si="8"/>
        <v>Represent Drop</v>
      </c>
      <c r="T79" s="55">
        <f t="shared" si="9"/>
        <v>-1094.7799999999843</v>
      </c>
      <c r="U79" s="55">
        <f t="shared" si="10"/>
        <v>5762</v>
      </c>
    </row>
    <row r="80" spans="15:21" x14ac:dyDescent="0.3">
      <c r="O80" t="s">
        <v>177</v>
      </c>
      <c r="P80" s="53">
        <v>18444.999999999993</v>
      </c>
      <c r="Q80" s="53">
        <v>5950</v>
      </c>
      <c r="S80" s="54" t="str">
        <f t="shared" si="8"/>
        <v>Result Splash</v>
      </c>
      <c r="T80" s="55">
        <f t="shared" si="9"/>
        <v>18444.999999999993</v>
      </c>
      <c r="U80" s="55">
        <f t="shared" si="10"/>
        <v>5950</v>
      </c>
    </row>
    <row r="81" spans="15:21" x14ac:dyDescent="0.3">
      <c r="O81" t="s">
        <v>178</v>
      </c>
      <c r="P81" s="53">
        <v>63091.859999999986</v>
      </c>
      <c r="Q81" s="53">
        <v>5163</v>
      </c>
      <c r="S81" s="54" t="str">
        <f t="shared" si="8"/>
        <v>Return Mist</v>
      </c>
      <c r="T81" s="55">
        <f t="shared" si="9"/>
        <v>63091.859999999986</v>
      </c>
      <c r="U81" s="55">
        <f t="shared" si="10"/>
        <v>5163</v>
      </c>
    </row>
    <row r="82" spans="15:21" x14ac:dyDescent="0.3">
      <c r="O82" t="s">
        <v>179</v>
      </c>
      <c r="P82" s="53">
        <v>29725.620000000014</v>
      </c>
      <c r="Q82" s="53">
        <v>5969</v>
      </c>
      <c r="S82" s="54" t="str">
        <f t="shared" si="8"/>
        <v>Reveal Rush</v>
      </c>
      <c r="T82" s="55">
        <f t="shared" si="9"/>
        <v>29725.620000000014</v>
      </c>
      <c r="U82" s="55">
        <f t="shared" si="10"/>
        <v>5969</v>
      </c>
    </row>
    <row r="83" spans="15:21" x14ac:dyDescent="0.3">
      <c r="O83" t="s">
        <v>180</v>
      </c>
      <c r="P83" s="53">
        <v>47952.000000000015</v>
      </c>
      <c r="Q83" s="53">
        <v>5400</v>
      </c>
      <c r="S83" s="54" t="str">
        <f t="shared" si="8"/>
        <v>Sea Drop</v>
      </c>
      <c r="T83" s="55">
        <f t="shared" si="9"/>
        <v>47952.000000000015</v>
      </c>
      <c r="U83" s="55">
        <f t="shared" si="10"/>
        <v>5400</v>
      </c>
    </row>
    <row r="84" spans="15:21" x14ac:dyDescent="0.3">
      <c r="O84" t="s">
        <v>181</v>
      </c>
      <c r="P84" s="53">
        <v>56300.05</v>
      </c>
      <c r="Q84" s="53">
        <v>6221</v>
      </c>
      <c r="S84" s="54" t="str">
        <f t="shared" si="8"/>
        <v>Second Splash</v>
      </c>
      <c r="T84" s="55">
        <f t="shared" si="9"/>
        <v>56300.05</v>
      </c>
      <c r="U84" s="55">
        <f t="shared" si="10"/>
        <v>6221</v>
      </c>
    </row>
    <row r="85" spans="15:21" x14ac:dyDescent="0.3">
      <c r="O85" t="s">
        <v>182</v>
      </c>
      <c r="P85" s="53">
        <v>22807.919999999976</v>
      </c>
      <c r="Q85" s="53">
        <v>6554</v>
      </c>
      <c r="S85" s="54" t="str">
        <f t="shared" si="8"/>
        <v>Series Mist</v>
      </c>
      <c r="T85" s="55">
        <f t="shared" si="9"/>
        <v>22807.919999999976</v>
      </c>
      <c r="U85" s="55">
        <f t="shared" si="10"/>
        <v>6554</v>
      </c>
    </row>
    <row r="86" spans="15:21" x14ac:dyDescent="0.3">
      <c r="O86" t="s">
        <v>183</v>
      </c>
      <c r="P86" s="53">
        <v>56525.640000000014</v>
      </c>
      <c r="Q86" s="53">
        <v>6438</v>
      </c>
      <c r="S86" s="54" t="str">
        <f t="shared" si="8"/>
        <v>Side Brew</v>
      </c>
      <c r="T86" s="55">
        <f t="shared" si="9"/>
        <v>56525.640000000014</v>
      </c>
      <c r="U86" s="55">
        <f t="shared" si="10"/>
        <v>6438</v>
      </c>
    </row>
    <row r="87" spans="15:21" x14ac:dyDescent="0.3">
      <c r="O87" t="s">
        <v>184</v>
      </c>
      <c r="P87" s="53">
        <v>32065.139999999952</v>
      </c>
      <c r="Q87" s="53">
        <v>5862</v>
      </c>
      <c r="S87" s="54" t="str">
        <f t="shared" si="8"/>
        <v>Society Rush</v>
      </c>
      <c r="T87" s="55">
        <f t="shared" si="9"/>
        <v>32065.139999999952</v>
      </c>
      <c r="U87" s="55">
        <f t="shared" si="10"/>
        <v>5862</v>
      </c>
    </row>
    <row r="88" spans="15:21" x14ac:dyDescent="0.3">
      <c r="O88" t="s">
        <v>185</v>
      </c>
      <c r="P88" s="53">
        <v>685.07999999998719</v>
      </c>
      <c r="Q88" s="53">
        <v>5709</v>
      </c>
      <c r="S88" s="54" t="str">
        <f t="shared" si="8"/>
        <v>Soldier Splash</v>
      </c>
      <c r="T88" s="55">
        <f t="shared" si="9"/>
        <v>685.07999999998719</v>
      </c>
      <c r="U88" s="55">
        <f t="shared" si="10"/>
        <v>5709</v>
      </c>
    </row>
    <row r="89" spans="15:21" x14ac:dyDescent="0.3">
      <c r="O89" t="s">
        <v>186</v>
      </c>
      <c r="P89" s="53">
        <v>-50135.640000000021</v>
      </c>
      <c r="Q89" s="53">
        <v>7666</v>
      </c>
      <c r="S89" s="54" t="str">
        <f t="shared" si="8"/>
        <v>Somebody Fusion</v>
      </c>
      <c r="T89" s="55">
        <f t="shared" si="9"/>
        <v>-50135.640000000021</v>
      </c>
      <c r="U89" s="55">
        <f t="shared" si="10"/>
        <v>7666</v>
      </c>
    </row>
    <row r="90" spans="15:21" x14ac:dyDescent="0.3">
      <c r="O90" t="s">
        <v>187</v>
      </c>
      <c r="P90" s="53">
        <v>-25109.370000000024</v>
      </c>
      <c r="Q90" s="53">
        <v>5853</v>
      </c>
      <c r="S90" s="54" t="str">
        <f t="shared" si="8"/>
        <v>Sometimes Dew</v>
      </c>
      <c r="T90" s="55">
        <f t="shared" si="9"/>
        <v>-25109.370000000024</v>
      </c>
      <c r="U90" s="55">
        <f t="shared" si="10"/>
        <v>5853</v>
      </c>
    </row>
    <row r="91" spans="15:21" x14ac:dyDescent="0.3">
      <c r="O91" t="s">
        <v>188</v>
      </c>
      <c r="P91" s="53">
        <v>2791.3200000000033</v>
      </c>
      <c r="Q91" s="53">
        <v>6646</v>
      </c>
      <c r="S91" s="54" t="str">
        <f t="shared" si="8"/>
        <v>Street Breeze</v>
      </c>
      <c r="T91" s="55">
        <f t="shared" si="9"/>
        <v>2791.3200000000033</v>
      </c>
      <c r="U91" s="55">
        <f t="shared" si="10"/>
        <v>6646</v>
      </c>
    </row>
    <row r="92" spans="15:21" x14ac:dyDescent="0.3">
      <c r="O92" t="s">
        <v>189</v>
      </c>
      <c r="P92" s="53">
        <v>-39515.370000000003</v>
      </c>
      <c r="Q92" s="53">
        <v>5637</v>
      </c>
      <c r="S92" s="54" t="str">
        <f t="shared" si="8"/>
        <v>Threat Mist</v>
      </c>
      <c r="T92" s="55">
        <f t="shared" si="9"/>
        <v>-39515.370000000003</v>
      </c>
      <c r="U92" s="55">
        <f t="shared" si="10"/>
        <v>5637</v>
      </c>
    </row>
    <row r="93" spans="15:21" x14ac:dyDescent="0.3">
      <c r="O93" t="s">
        <v>190</v>
      </c>
      <c r="P93" s="53">
        <v>27251.010000000009</v>
      </c>
      <c r="Q93" s="53">
        <v>5713</v>
      </c>
      <c r="S93" s="54" t="str">
        <f t="shared" si="8"/>
        <v>Throughout Fusion</v>
      </c>
      <c r="T93" s="55">
        <f t="shared" si="9"/>
        <v>27251.010000000009</v>
      </c>
      <c r="U93" s="55">
        <f t="shared" si="10"/>
        <v>5713</v>
      </c>
    </row>
    <row r="94" spans="15:21" x14ac:dyDescent="0.3">
      <c r="O94" t="s">
        <v>191</v>
      </c>
      <c r="P94" s="53">
        <v>21262.580000000013</v>
      </c>
      <c r="Q94" s="53">
        <v>5438</v>
      </c>
      <c r="S94" s="54" t="str">
        <f t="shared" si="8"/>
        <v>Too Splash</v>
      </c>
      <c r="T94" s="55">
        <f t="shared" si="9"/>
        <v>21262.580000000013</v>
      </c>
      <c r="U94" s="55">
        <f t="shared" si="10"/>
        <v>5438</v>
      </c>
    </row>
    <row r="95" spans="15:21" x14ac:dyDescent="0.3">
      <c r="O95" t="s">
        <v>192</v>
      </c>
      <c r="P95" s="53">
        <v>16798.080000000002</v>
      </c>
      <c r="Q95" s="53">
        <v>5384</v>
      </c>
      <c r="S95" s="54" t="str">
        <f t="shared" si="8"/>
        <v>Training Mist</v>
      </c>
      <c r="T95" s="55">
        <f t="shared" si="9"/>
        <v>16798.080000000002</v>
      </c>
      <c r="U95" s="55">
        <f t="shared" si="10"/>
        <v>5384</v>
      </c>
    </row>
    <row r="96" spans="15:21" x14ac:dyDescent="0.3">
      <c r="O96" t="s">
        <v>193</v>
      </c>
      <c r="P96" s="53">
        <v>74447.250000000029</v>
      </c>
      <c r="Q96" s="53">
        <v>5839</v>
      </c>
      <c r="S96" s="54" t="str">
        <f t="shared" si="8"/>
        <v>Tv Breeze</v>
      </c>
      <c r="T96" s="55">
        <f t="shared" si="9"/>
        <v>74447.250000000029</v>
      </c>
      <c r="U96" s="55">
        <f t="shared" si="10"/>
        <v>5839</v>
      </c>
    </row>
    <row r="97" spans="15:21" x14ac:dyDescent="0.3">
      <c r="O97" t="s">
        <v>194</v>
      </c>
      <c r="P97" s="53">
        <v>74371.949999999953</v>
      </c>
      <c r="Q97" s="53">
        <v>6255</v>
      </c>
      <c r="S97" s="54" t="str">
        <f t="shared" si="8"/>
        <v>Two Breeze</v>
      </c>
      <c r="T97" s="55">
        <f t="shared" si="9"/>
        <v>74371.949999999953</v>
      </c>
      <c r="U97" s="55">
        <f t="shared" si="10"/>
        <v>6255</v>
      </c>
    </row>
    <row r="98" spans="15:21" x14ac:dyDescent="0.3">
      <c r="O98" t="s">
        <v>195</v>
      </c>
      <c r="P98" s="53">
        <v>-60.990000000012515</v>
      </c>
      <c r="Q98" s="53">
        <v>6099</v>
      </c>
      <c r="S98" s="54" t="str">
        <f t="shared" si="8"/>
        <v>Value Fusion</v>
      </c>
      <c r="T98" s="55">
        <f t="shared" si="9"/>
        <v>-60.990000000012515</v>
      </c>
      <c r="U98" s="55">
        <f t="shared" si="10"/>
        <v>6099</v>
      </c>
    </row>
    <row r="99" spans="15:21" x14ac:dyDescent="0.3">
      <c r="O99" t="s">
        <v>196</v>
      </c>
      <c r="P99" s="53">
        <v>26684.99999999996</v>
      </c>
      <c r="Q99" s="53">
        <v>5930</v>
      </c>
      <c r="S99" s="54" t="str">
        <f t="shared" si="8"/>
        <v>Wait Drop</v>
      </c>
      <c r="T99" s="55">
        <f t="shared" si="9"/>
        <v>26684.99999999996</v>
      </c>
      <c r="U99" s="55">
        <f t="shared" si="10"/>
        <v>5930</v>
      </c>
    </row>
    <row r="100" spans="15:21" x14ac:dyDescent="0.3">
      <c r="O100" t="s">
        <v>197</v>
      </c>
      <c r="P100" s="53">
        <v>46112.94</v>
      </c>
      <c r="Q100" s="53">
        <v>6378</v>
      </c>
      <c r="S100" s="54" t="str">
        <f t="shared" si="8"/>
        <v>Way Splash</v>
      </c>
      <c r="T100" s="55">
        <f t="shared" si="9"/>
        <v>46112.94</v>
      </c>
      <c r="U100" s="55">
        <f t="shared" si="10"/>
        <v>6378</v>
      </c>
    </row>
    <row r="101" spans="15:21" x14ac:dyDescent="0.3">
      <c r="O101" t="s">
        <v>198</v>
      </c>
      <c r="P101" s="53">
        <v>-1748.7000000000335</v>
      </c>
      <c r="Q101" s="53">
        <v>6030</v>
      </c>
      <c r="S101" s="54" t="str">
        <f t="shared" si="8"/>
        <v>West Rush</v>
      </c>
      <c r="T101" s="55">
        <f t="shared" si="9"/>
        <v>-1748.7000000000335</v>
      </c>
      <c r="U101" s="55">
        <f t="shared" si="10"/>
        <v>6030</v>
      </c>
    </row>
    <row r="102" spans="15:21" x14ac:dyDescent="0.3">
      <c r="O102" t="s">
        <v>199</v>
      </c>
      <c r="P102" s="53">
        <v>-4890.8900000000067</v>
      </c>
      <c r="Q102" s="53">
        <v>6191</v>
      </c>
      <c r="S102" s="54" t="str">
        <f t="shared" si="8"/>
        <v>What Rush</v>
      </c>
      <c r="T102" s="55">
        <f t="shared" si="9"/>
        <v>-4890.8900000000067</v>
      </c>
      <c r="U102" s="55">
        <f t="shared" si="10"/>
        <v>6191</v>
      </c>
    </row>
    <row r="103" spans="15:21" x14ac:dyDescent="0.3">
      <c r="O103" t="s">
        <v>200</v>
      </c>
      <c r="P103" s="53">
        <v>54830.159999999974</v>
      </c>
      <c r="Q103" s="53">
        <v>5934</v>
      </c>
      <c r="S103" s="54" t="str">
        <f t="shared" si="8"/>
        <v>Window Dew</v>
      </c>
      <c r="T103" s="55">
        <f t="shared" si="9"/>
        <v>54830.159999999974</v>
      </c>
      <c r="U103" s="55">
        <f t="shared" si="10"/>
        <v>5934</v>
      </c>
    </row>
    <row r="104" spans="15:21" x14ac:dyDescent="0.3">
      <c r="O104" t="s">
        <v>201</v>
      </c>
      <c r="P104" s="53">
        <v>21655.43999999993</v>
      </c>
      <c r="Q104" s="53">
        <v>6332</v>
      </c>
      <c r="S104" s="54" t="str">
        <f t="shared" si="8"/>
        <v>Woman Dew</v>
      </c>
      <c r="T104" s="55">
        <f t="shared" si="9"/>
        <v>21655.43999999993</v>
      </c>
      <c r="U104" s="55">
        <f t="shared" si="10"/>
        <v>6332</v>
      </c>
    </row>
    <row r="105" spans="15:21" x14ac:dyDescent="0.3">
      <c r="O105" t="s">
        <v>202</v>
      </c>
      <c r="P105" s="53">
        <v>9097.2600000000093</v>
      </c>
      <c r="Q105" s="53">
        <v>6231</v>
      </c>
      <c r="S105" s="54" t="str">
        <f t="shared" si="8"/>
        <v>Would Rush</v>
      </c>
      <c r="T105" s="55">
        <f t="shared" si="9"/>
        <v>9097.2600000000093</v>
      </c>
      <c r="U105" s="55">
        <f t="shared" si="10"/>
        <v>6231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35FAF-BFD8-46E7-A784-49ADE8AB5C59}">
  <sheetPr codeName="Sheet61"/>
  <dimension ref="A1:AA30"/>
  <sheetViews>
    <sheetView showGridLines="0" showRowColHeaders="0" workbookViewId="0"/>
  </sheetViews>
  <sheetFormatPr defaultRowHeight="14.4" x14ac:dyDescent="0.3"/>
  <cols>
    <col min="1" max="16384" width="8.88671875" style="4"/>
  </cols>
  <sheetData>
    <row r="1" spans="20:27" x14ac:dyDescent="0.3">
      <c r="T1" s="5"/>
      <c r="U1" s="5"/>
      <c r="V1" s="5"/>
      <c r="W1" s="5"/>
      <c r="X1" s="5"/>
      <c r="Y1" s="5"/>
      <c r="Z1" s="5"/>
      <c r="AA1" s="5"/>
    </row>
    <row r="2" spans="20:27" ht="1.2" customHeight="1" x14ac:dyDescent="0.3">
      <c r="T2" s="5"/>
      <c r="U2" s="5"/>
      <c r="V2" s="5"/>
      <c r="W2" s="5"/>
      <c r="X2" s="5"/>
      <c r="Y2" s="5"/>
      <c r="Z2" s="5"/>
      <c r="AA2" s="5"/>
    </row>
    <row r="3" spans="20:27" hidden="1" x14ac:dyDescent="0.3">
      <c r="T3" s="5"/>
      <c r="U3" s="5"/>
      <c r="V3" s="5"/>
      <c r="W3" s="5"/>
      <c r="X3" s="5"/>
      <c r="Y3" s="5"/>
      <c r="Z3" s="5"/>
      <c r="AA3" s="5"/>
    </row>
    <row r="26" spans="1:1" x14ac:dyDescent="0.3">
      <c r="A26" s="4" t="s">
        <v>23</v>
      </c>
    </row>
    <row r="30" spans="1:1" x14ac:dyDescent="0.3">
      <c r="A30" s="4" t="s">
        <v>25</v>
      </c>
    </row>
  </sheetData>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F2A4D-A4D6-4E13-9A39-DA848FB0C96A}">
  <sheetPr codeName="Sheet7"/>
  <dimension ref="A1:AA30"/>
  <sheetViews>
    <sheetView showGridLines="0" showRowColHeaders="0" workbookViewId="0"/>
  </sheetViews>
  <sheetFormatPr defaultRowHeight="14.4" x14ac:dyDescent="0.3"/>
  <cols>
    <col min="1" max="16384" width="8.88671875" style="4"/>
  </cols>
  <sheetData>
    <row r="1" spans="20:27" x14ac:dyDescent="0.3">
      <c r="T1" s="5"/>
      <c r="U1" s="5"/>
      <c r="V1" s="5"/>
      <c r="W1" s="5"/>
      <c r="X1" s="5"/>
      <c r="Y1" s="5"/>
      <c r="Z1" s="5"/>
      <c r="AA1" s="5"/>
    </row>
    <row r="2" spans="20:27" ht="1.2" customHeight="1" x14ac:dyDescent="0.3">
      <c r="T2" s="5"/>
      <c r="U2" s="5"/>
      <c r="V2" s="5"/>
      <c r="W2" s="5"/>
      <c r="X2" s="5"/>
      <c r="Y2" s="5"/>
      <c r="Z2" s="5"/>
      <c r="AA2" s="5"/>
    </row>
    <row r="3" spans="20:27" hidden="1" x14ac:dyDescent="0.3">
      <c r="T3" s="5"/>
      <c r="U3" s="5"/>
      <c r="V3" s="5"/>
      <c r="W3" s="5"/>
      <c r="X3" s="5"/>
      <c r="Y3" s="5"/>
      <c r="Z3" s="5"/>
      <c r="AA3" s="5"/>
    </row>
    <row r="26" spans="1:1" x14ac:dyDescent="0.3">
      <c r="A26" s="4" t="s">
        <v>23</v>
      </c>
    </row>
    <row r="30" spans="1:1" x14ac:dyDescent="0.3">
      <c r="A30" s="4" t="s">
        <v>25</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D640F-FCFA-4300-83CD-63CB730821B4}">
  <sheetPr codeName="Sheet1"/>
  <dimension ref="A1:AA30"/>
  <sheetViews>
    <sheetView showGridLines="0" showRowColHeaders="0" tabSelected="1" workbookViewId="0"/>
  </sheetViews>
  <sheetFormatPr defaultRowHeight="14.4" x14ac:dyDescent="0.3"/>
  <cols>
    <col min="1" max="16384" width="8.88671875" style="4"/>
  </cols>
  <sheetData>
    <row r="1" spans="15:27" x14ac:dyDescent="0.3">
      <c r="T1" s="5"/>
      <c r="U1" s="5"/>
      <c r="V1" s="5"/>
      <c r="W1" s="5"/>
      <c r="X1" s="5"/>
      <c r="Y1" s="5"/>
      <c r="Z1" s="5"/>
      <c r="AA1" s="5"/>
    </row>
    <row r="2" spans="15:27" ht="1.2" customHeight="1" x14ac:dyDescent="0.3">
      <c r="T2" s="5"/>
      <c r="U2" s="5"/>
      <c r="V2" s="5"/>
      <c r="W2" s="5"/>
      <c r="X2" s="5"/>
      <c r="Y2" s="5"/>
      <c r="Z2" s="5"/>
      <c r="AA2" s="5"/>
    </row>
    <row r="3" spans="15:27" hidden="1" x14ac:dyDescent="0.3">
      <c r="T3" s="5"/>
      <c r="U3" s="5"/>
      <c r="V3" s="5"/>
      <c r="W3" s="5"/>
      <c r="X3" s="5"/>
      <c r="Y3" s="5"/>
      <c r="Z3" s="5"/>
      <c r="AA3" s="5"/>
    </row>
    <row r="7" spans="15:27" x14ac:dyDescent="0.3">
      <c r="O7" s="4" t="s">
        <v>23</v>
      </c>
    </row>
    <row r="8" spans="15:27" x14ac:dyDescent="0.3">
      <c r="O8" s="4" t="s">
        <v>23</v>
      </c>
    </row>
    <row r="9" spans="15:27" x14ac:dyDescent="0.3">
      <c r="P9" s="4" t="s">
        <v>23</v>
      </c>
    </row>
    <row r="25" spans="1:17" x14ac:dyDescent="0.3">
      <c r="N25" s="4" t="s">
        <v>25</v>
      </c>
    </row>
    <row r="26" spans="1:17" x14ac:dyDescent="0.3">
      <c r="A26" s="4" t="s">
        <v>23</v>
      </c>
    </row>
    <row r="28" spans="1:17" x14ac:dyDescent="0.3">
      <c r="N28" s="4" t="s">
        <v>23</v>
      </c>
    </row>
    <row r="29" spans="1:17" x14ac:dyDescent="0.3">
      <c r="N29" s="4" t="s">
        <v>23</v>
      </c>
      <c r="P29" s="4" t="s">
        <v>23</v>
      </c>
      <c r="Q29" s="4" t="s">
        <v>23</v>
      </c>
    </row>
    <row r="30" spans="1:17" x14ac:dyDescent="0.3">
      <c r="A30" s="4" t="s">
        <v>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Option Button 1">
              <controlPr defaultSize="0" autoFill="0" autoLine="0" autoPict="0">
                <anchor moveWithCells="1">
                  <from>
                    <xdr:col>9</xdr:col>
                    <xdr:colOff>342900</xdr:colOff>
                    <xdr:row>11</xdr:row>
                    <xdr:rowOff>15240</xdr:rowOff>
                  </from>
                  <to>
                    <xdr:col>10</xdr:col>
                    <xdr:colOff>68580</xdr:colOff>
                    <xdr:row>12</xdr:row>
                    <xdr:rowOff>15240</xdr:rowOff>
                  </to>
                </anchor>
              </controlPr>
            </control>
          </mc:Choice>
        </mc:AlternateContent>
        <mc:AlternateContent xmlns:mc="http://schemas.openxmlformats.org/markup-compatibility/2006">
          <mc:Choice Requires="x14">
            <control shapeId="8194" r:id="rId4" name="Option Button 2">
              <controlPr defaultSize="0" autoFill="0" autoLine="0" autoPict="0">
                <anchor moveWithCells="1">
                  <from>
                    <xdr:col>11</xdr:col>
                    <xdr:colOff>464820</xdr:colOff>
                    <xdr:row>11</xdr:row>
                    <xdr:rowOff>15240</xdr:rowOff>
                  </from>
                  <to>
                    <xdr:col>12</xdr:col>
                    <xdr:colOff>76200</xdr:colOff>
                    <xdr:row>12</xdr:row>
                    <xdr:rowOff>15240</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13</xdr:col>
                    <xdr:colOff>342900</xdr:colOff>
                    <xdr:row>11</xdr:row>
                    <xdr:rowOff>15240</xdr:rowOff>
                  </from>
                  <to>
                    <xdr:col>15</xdr:col>
                    <xdr:colOff>106680</xdr:colOff>
                    <xdr:row>12</xdr:row>
                    <xdr:rowOff>68580</xdr:rowOff>
                  </to>
                </anchor>
              </controlPr>
            </control>
          </mc:Choice>
        </mc:AlternateContent>
        <mc:AlternateContent xmlns:mc="http://schemas.openxmlformats.org/markup-compatibility/2006">
          <mc:Choice Requires="x14">
            <control shapeId="8217" r:id="rId6" name="Option Button 25">
              <controlPr defaultSize="0" autoFill="0" autoLine="0" autoPict="0">
                <anchor moveWithCells="1">
                  <from>
                    <xdr:col>16</xdr:col>
                    <xdr:colOff>502920</xdr:colOff>
                    <xdr:row>14</xdr:row>
                    <xdr:rowOff>60960</xdr:rowOff>
                  </from>
                  <to>
                    <xdr:col>17</xdr:col>
                    <xdr:colOff>121920</xdr:colOff>
                    <xdr:row>15</xdr:row>
                    <xdr:rowOff>76200</xdr:rowOff>
                  </to>
                </anchor>
              </controlPr>
            </control>
          </mc:Choice>
        </mc:AlternateContent>
        <mc:AlternateContent xmlns:mc="http://schemas.openxmlformats.org/markup-compatibility/2006">
          <mc:Choice Requires="x14">
            <control shapeId="8288" r:id="rId7" name="Option Button 26">
              <controlPr defaultSize="0" autoFill="0" autoLine="0" autoPict="0">
                <anchor moveWithCells="1">
                  <from>
                    <xdr:col>18</xdr:col>
                    <xdr:colOff>563880</xdr:colOff>
                    <xdr:row>14</xdr:row>
                    <xdr:rowOff>76200</xdr:rowOff>
                  </from>
                  <to>
                    <xdr:col>19</xdr:col>
                    <xdr:colOff>182880</xdr:colOff>
                    <xdr:row>15</xdr:row>
                    <xdr:rowOff>91440</xdr:rowOff>
                  </to>
                </anchor>
              </controlPr>
            </control>
          </mc:Choice>
        </mc:AlternateContent>
        <mc:AlternateContent xmlns:mc="http://schemas.openxmlformats.org/markup-compatibility/2006">
          <mc:Choice Requires="x14">
            <control shapeId="8289" r:id="rId8" name="Group Box 29">
              <controlPr defaultSize="0" autoFill="0" autoPict="0">
                <anchor moveWithCells="1">
                  <from>
                    <xdr:col>15</xdr:col>
                    <xdr:colOff>601980</xdr:colOff>
                    <xdr:row>13</xdr:row>
                    <xdr:rowOff>144780</xdr:rowOff>
                  </from>
                  <to>
                    <xdr:col>20</xdr:col>
                    <xdr:colOff>106680</xdr:colOff>
                    <xdr:row>16</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E2096427-681F-49A8-A85B-55C1AA3EC402}">
  <ds:schemaRefs/>
</ds:datastoreItem>
</file>

<file path=customXml/itemProps2.xml><?xml version="1.0" encoding="utf-8"?>
<ds:datastoreItem xmlns:ds="http://schemas.openxmlformats.org/officeDocument/2006/customXml" ds:itemID="{5B4E5732-AFA5-40B0-938D-778E26DD8F2C}">
  <ds:schemaRefs/>
</ds:datastoreItem>
</file>

<file path=customXml/itemProps3.xml><?xml version="1.0" encoding="utf-8"?>
<ds:datastoreItem xmlns:ds="http://schemas.openxmlformats.org/officeDocument/2006/customXml" ds:itemID="{EFF50C18-1D72-406A-98D7-5058C9E14267}">
  <ds:schemaRefs/>
</ds:datastoreItem>
</file>

<file path=customXml/itemProps4.xml><?xml version="1.0" encoding="utf-8"?>
<ds:datastoreItem xmlns:ds="http://schemas.openxmlformats.org/officeDocument/2006/customXml" ds:itemID="{6DC84737-55A1-477F-A0CC-414AB9D0663C}">
  <ds:schemaRefs/>
</ds:datastoreItem>
</file>

<file path=customXml/itemProps5.xml><?xml version="1.0" encoding="utf-8"?>
<ds:datastoreItem xmlns:ds="http://schemas.openxmlformats.org/officeDocument/2006/customXml" ds:itemID="{153AFE3E-4138-4669-8EBD-E955877C4349}">
  <ds:schemaRefs/>
</ds:datastoreItem>
</file>

<file path=customXml/itemProps6.xml><?xml version="1.0" encoding="utf-8"?>
<ds:datastoreItem xmlns:ds="http://schemas.openxmlformats.org/officeDocument/2006/customXml" ds:itemID="{C707E1BD-69F7-42E9-A004-A1C1323FBC25}">
  <ds:schemaRefs/>
</ds:datastoreItem>
</file>

<file path=customXml/itemProps7.xml><?xml version="1.0" encoding="utf-8"?>
<ds:datastoreItem xmlns:ds="http://schemas.openxmlformats.org/officeDocument/2006/customXml" ds:itemID="{51074B8B-1DB9-4856-8BAD-401EE0F7AF75}">
  <ds:schemaRefs/>
</ds:datastoreItem>
</file>

<file path=customXml/itemProps8.xml><?xml version="1.0" encoding="utf-8"?>
<ds:datastoreItem xmlns:ds="http://schemas.openxmlformats.org/officeDocument/2006/customXml" ds:itemID="{49DB8EDD-4E5B-4A9E-9E59-791D764A4A5E}">
  <ds:schemaRefs/>
</ds:datastoreItem>
</file>

<file path=customXml/itemProps9.xml><?xml version="1.0" encoding="utf-8"?>
<ds:datastoreItem xmlns:ds="http://schemas.openxmlformats.org/officeDocument/2006/customXml" ds:itemID="{BE7E073F-21CA-417C-ACD7-E028D8D07F04}">
  <ds:schemaRefs/>
</ds:datastoreItem>
</file>

<file path=customXml/itemProps10.xml><?xml version="1.0" encoding="utf-8"?>
<ds:datastoreItem xmlns:ds="http://schemas.openxmlformats.org/officeDocument/2006/customXml" ds:itemID="{4962930A-ED13-4672-A319-F92988270AD2}">
  <ds:schemaRefs/>
</ds:datastoreItem>
</file>

<file path=customXml/itemProps11.xml><?xml version="1.0" encoding="utf-8"?>
<ds:datastoreItem xmlns:ds="http://schemas.openxmlformats.org/officeDocument/2006/customXml" ds:itemID="{1BF747EA-EDD5-4056-940A-F18D417E1ECC}">
  <ds:schemaRefs/>
</ds:datastoreItem>
</file>

<file path=customXml/itemProps12.xml><?xml version="1.0" encoding="utf-8"?>
<ds:datastoreItem xmlns:ds="http://schemas.openxmlformats.org/officeDocument/2006/customXml" ds:itemID="{F5CB6DCE-5305-461E-B59E-605BA942F349}">
  <ds:schemaRefs/>
</ds:datastoreItem>
</file>

<file path=customXml/itemProps13.xml><?xml version="1.0" encoding="utf-8"?>
<ds:datastoreItem xmlns:ds="http://schemas.openxmlformats.org/officeDocument/2006/customXml" ds:itemID="{7CF7D3F3-BB2A-461B-9F4E-30FE80154A45}">
  <ds:schemaRefs/>
</ds:datastoreItem>
</file>

<file path=customXml/itemProps14.xml><?xml version="1.0" encoding="utf-8"?>
<ds:datastoreItem xmlns:ds="http://schemas.openxmlformats.org/officeDocument/2006/customXml" ds:itemID="{AF5C7FF4-58A8-4A05-AB67-5C11ED22011D}">
  <ds:schemaRefs/>
</ds:datastoreItem>
</file>

<file path=customXml/itemProps15.xml><?xml version="1.0" encoding="utf-8"?>
<ds:datastoreItem xmlns:ds="http://schemas.openxmlformats.org/officeDocument/2006/customXml" ds:itemID="{10521255-52DC-4FE4-859E-96127DBED25A}">
  <ds:schemaRefs>
    <ds:schemaRef ds:uri="http://schemas.microsoft.com/DataMashup"/>
  </ds:schemaRefs>
</ds:datastoreItem>
</file>

<file path=customXml/itemProps16.xml><?xml version="1.0" encoding="utf-8"?>
<ds:datastoreItem xmlns:ds="http://schemas.openxmlformats.org/officeDocument/2006/customXml" ds:itemID="{FBE92A9B-730F-4567-80C3-93BF5D068B6C}">
  <ds:schemaRefs/>
</ds:datastoreItem>
</file>

<file path=customXml/itemProps17.xml><?xml version="1.0" encoding="utf-8"?>
<ds:datastoreItem xmlns:ds="http://schemas.openxmlformats.org/officeDocument/2006/customXml" ds:itemID="{2EFB80B1-0509-47F8-80AE-68D9E5A97825}">
  <ds:schemaRefs/>
</ds:datastoreItem>
</file>

<file path=customXml/itemProps18.xml><?xml version="1.0" encoding="utf-8"?>
<ds:datastoreItem xmlns:ds="http://schemas.openxmlformats.org/officeDocument/2006/customXml" ds:itemID="{50FD0A1C-C076-4A4C-8329-4E8423C7AED2}">
  <ds:schemaRefs/>
</ds:datastoreItem>
</file>

<file path=customXml/itemProps19.xml><?xml version="1.0" encoding="utf-8"?>
<ds:datastoreItem xmlns:ds="http://schemas.openxmlformats.org/officeDocument/2006/customXml" ds:itemID="{4AEBE581-66EB-4370-9AF8-33AFD57A9E11}">
  <ds:schemaRefs/>
</ds:datastoreItem>
</file>

<file path=customXml/itemProps20.xml><?xml version="1.0" encoding="utf-8"?>
<ds:datastoreItem xmlns:ds="http://schemas.openxmlformats.org/officeDocument/2006/customXml" ds:itemID="{D52A67CA-F2E9-4181-BAFE-48636856FD26}">
  <ds:schemaRefs/>
</ds:datastoreItem>
</file>

<file path=customXml/itemProps21.xml><?xml version="1.0" encoding="utf-8"?>
<ds:datastoreItem xmlns:ds="http://schemas.openxmlformats.org/officeDocument/2006/customXml" ds:itemID="{EC095E5E-D47B-4F83-9B83-48E3E00AE0F5}">
  <ds:schemaRefs/>
</ds:datastoreItem>
</file>

<file path=customXml/itemProps22.xml><?xml version="1.0" encoding="utf-8"?>
<ds:datastoreItem xmlns:ds="http://schemas.openxmlformats.org/officeDocument/2006/customXml" ds:itemID="{2BDE9462-3125-4226-94C3-755466BD2844}">
  <ds:schemaRefs/>
</ds:datastoreItem>
</file>

<file path=customXml/itemProps23.xml><?xml version="1.0" encoding="utf-8"?>
<ds:datastoreItem xmlns:ds="http://schemas.openxmlformats.org/officeDocument/2006/customXml" ds:itemID="{B60E687C-BB06-47D8-A453-8786D7C9C47C}">
  <ds:schemaRefs/>
</ds:datastoreItem>
</file>

<file path=customXml/itemProps24.xml><?xml version="1.0" encoding="utf-8"?>
<ds:datastoreItem xmlns:ds="http://schemas.openxmlformats.org/officeDocument/2006/customXml" ds:itemID="{65E50087-3E4B-4A79-BA61-9DFEA63B35E9}">
  <ds:schemaRefs/>
</ds:datastoreItem>
</file>

<file path=customXml/itemProps25.xml><?xml version="1.0" encoding="utf-8"?>
<ds:datastoreItem xmlns:ds="http://schemas.openxmlformats.org/officeDocument/2006/customXml" ds:itemID="{A8B10E32-31DE-452E-9372-77F184A813BC}">
  <ds:schemaRefs/>
</ds:datastoreItem>
</file>

<file path=customXml/itemProps26.xml><?xml version="1.0" encoding="utf-8"?>
<ds:datastoreItem xmlns:ds="http://schemas.openxmlformats.org/officeDocument/2006/customXml" ds:itemID="{BE0DEF66-358D-45B7-8822-1AE2B8A205C1}">
  <ds:schemaRefs/>
</ds:datastoreItem>
</file>

<file path=customXml/itemProps27.xml><?xml version="1.0" encoding="utf-8"?>
<ds:datastoreItem xmlns:ds="http://schemas.openxmlformats.org/officeDocument/2006/customXml" ds:itemID="{7FEA27A8-2928-4E23-A761-E8A38605F292}">
  <ds:schemaRefs/>
</ds:datastoreItem>
</file>

<file path=customXml/itemProps28.xml><?xml version="1.0" encoding="utf-8"?>
<ds:datastoreItem xmlns:ds="http://schemas.openxmlformats.org/officeDocument/2006/customXml" ds:itemID="{147F7488-D200-4CD4-ADE5-2D7E89808AEB}">
  <ds:schemaRefs/>
</ds:datastoreItem>
</file>

<file path=customXml/itemProps29.xml><?xml version="1.0" encoding="utf-8"?>
<ds:datastoreItem xmlns:ds="http://schemas.openxmlformats.org/officeDocument/2006/customXml" ds:itemID="{4FBBE5D6-A180-4651-8A78-37A773556D6C}">
  <ds:schemaRefs/>
</ds:datastoreItem>
</file>

<file path=customXml/itemProps30.xml><?xml version="1.0" encoding="utf-8"?>
<ds:datastoreItem xmlns:ds="http://schemas.openxmlformats.org/officeDocument/2006/customXml" ds:itemID="{C7338FE0-8BFF-4279-B7E4-1D356CA8C90F}">
  <ds:schemaRefs/>
</ds:datastoreItem>
</file>

<file path=customXml/itemProps31.xml><?xml version="1.0" encoding="utf-8"?>
<ds:datastoreItem xmlns:ds="http://schemas.openxmlformats.org/officeDocument/2006/customXml" ds:itemID="{C979D810-AF0D-4275-A93B-82FA3B70D308}">
  <ds:schemaRefs/>
</ds:datastoreItem>
</file>

<file path=customXml/itemProps32.xml><?xml version="1.0" encoding="utf-8"?>
<ds:datastoreItem xmlns:ds="http://schemas.openxmlformats.org/officeDocument/2006/customXml" ds:itemID="{DBD27B5A-4015-4E68-818B-BC36A6AEDF38}">
  <ds:schemaRefs/>
</ds:datastoreItem>
</file>

<file path=customXml/itemProps33.xml><?xml version="1.0" encoding="utf-8"?>
<ds:datastoreItem xmlns:ds="http://schemas.openxmlformats.org/officeDocument/2006/customXml" ds:itemID="{EE4B74E9-5767-4CEF-BFA5-2D4413AF80E4}">
  <ds:schemaRefs/>
</ds:datastoreItem>
</file>

<file path=customXml/itemProps34.xml><?xml version="1.0" encoding="utf-8"?>
<ds:datastoreItem xmlns:ds="http://schemas.openxmlformats.org/officeDocument/2006/customXml" ds:itemID="{CF6122D7-56B9-4943-A114-88618D219292}">
  <ds:schemaRefs/>
</ds:datastoreItem>
</file>

<file path=customXml/itemProps35.xml><?xml version="1.0" encoding="utf-8"?>
<ds:datastoreItem xmlns:ds="http://schemas.openxmlformats.org/officeDocument/2006/customXml" ds:itemID="{2E908BB9-58EA-43D6-8A2C-94F51DBCC940}">
  <ds:schemaRefs/>
</ds:datastoreItem>
</file>

<file path=customXml/itemProps36.xml><?xml version="1.0" encoding="utf-8"?>
<ds:datastoreItem xmlns:ds="http://schemas.openxmlformats.org/officeDocument/2006/customXml" ds:itemID="{4DE54DF3-70F9-424C-8130-7EFA8A658759}">
  <ds:schemaRefs/>
</ds:datastoreItem>
</file>

<file path=customXml/itemProps37.xml><?xml version="1.0" encoding="utf-8"?>
<ds:datastoreItem xmlns:ds="http://schemas.openxmlformats.org/officeDocument/2006/customXml" ds:itemID="{4599ED0D-DFB3-4871-B77C-09101DA3FD05}">
  <ds:schemaRefs/>
</ds:datastoreItem>
</file>

<file path=customXml/itemProps38.xml><?xml version="1.0" encoding="utf-8"?>
<ds:datastoreItem xmlns:ds="http://schemas.openxmlformats.org/officeDocument/2006/customXml" ds:itemID="{A32FE1E8-7D3A-4123-B9A1-E31E310CD1E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Custom Chart (2)</vt:lpstr>
      <vt:lpstr>Custom Chart</vt:lpstr>
      <vt:lpstr>Analsis 01</vt:lpstr>
      <vt:lpstr>Analysis 02</vt:lpstr>
      <vt:lpstr>Analysis 03</vt:lpstr>
      <vt:lpstr>Analysis 04</vt:lpstr>
      <vt:lpstr>Time Fram</vt:lpstr>
      <vt:lpstr>Store Dashboard</vt:lpstr>
      <vt:lpstr>Profit view</vt:lpstr>
      <vt:lpstr>combo</vt:lpstr>
      <vt:lpstr>large1</vt:lpstr>
      <vt:lpstr>large2</vt:lpstr>
      <vt:lpstr>option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mina yousry</dc:creator>
  <cp:lastModifiedBy>mina yousry</cp:lastModifiedBy>
  <dcterms:created xsi:type="dcterms:W3CDTF">2024-11-23T00:44:37Z</dcterms:created>
  <dcterms:modified xsi:type="dcterms:W3CDTF">2024-11-25T04:43:33Z</dcterms:modified>
</cp:coreProperties>
</file>