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057e9f515a16b/Desktop/BootCamp_Files/BootCamp/Module1/Module1_Challenge/Starter_Code/"/>
    </mc:Choice>
  </mc:AlternateContent>
  <xr:revisionPtr revIDLastSave="584" documentId="13_ncr:40009_{11C9D2FE-BDF6-5C46-B9DE-A4DF0C4A6734}" xr6:coauthVersionLast="47" xr6:coauthVersionMax="47" xr10:uidLastSave="{B7F6A8D4-5A81-4096-BC19-A87FA9DD3D34}"/>
  <bookViews>
    <workbookView xWindow="-110" yWindow="-110" windowWidth="24220" windowHeight="15500" activeTab="4" xr2:uid="{00000000-000D-0000-FFFF-FFFF00000000}"/>
  </bookViews>
  <sheets>
    <sheet name="Pivot table 1" sheetId="2" r:id="rId1"/>
    <sheet name="Pivot table 2" sheetId="3" r:id="rId2"/>
    <sheet name="Pivot table 3" sheetId="20" r:id="rId3"/>
    <sheet name="Crowdfunding Goal Analysis" sheetId="21" r:id="rId4"/>
    <sheet name="Statistical Analysis" sheetId="22" r:id="rId5"/>
    <sheet name="Crowdfunding" sheetId="1" r:id="rId6"/>
  </sheets>
  <definedNames>
    <definedName name="_xlnm._FilterDatabase" localSheetId="5" hidden="1">Crowdfunding!$A$1:$T$1</definedName>
    <definedName name="goal">Crowdfunding!$D:$D</definedName>
    <definedName name="outcome">Crowdfunding!$G:$G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2" l="1"/>
  <c r="J5" i="22"/>
  <c r="N6" i="22"/>
  <c r="N5" i="22"/>
  <c r="N4" i="22"/>
  <c r="N3" i="22"/>
  <c r="N2" i="22"/>
  <c r="N1" i="22"/>
  <c r="J6" i="22"/>
  <c r="J4" i="22"/>
  <c r="J3" i="22"/>
  <c r="J2" i="22"/>
  <c r="A2" i="22" a="1"/>
  <c r="A2" i="22" s="1"/>
  <c r="E2" i="22" a="1"/>
  <c r="E2" i="22" s="1"/>
  <c r="B2" i="22" a="1"/>
  <c r="B2" i="22" s="1"/>
  <c r="D2" i="22" a="1"/>
  <c r="D2" i="22" s="1"/>
  <c r="H3" i="21"/>
  <c r="H4" i="21"/>
  <c r="H5" i="21"/>
  <c r="H6" i="21"/>
  <c r="H7" i="21"/>
  <c r="H8" i="21"/>
  <c r="H9" i="21"/>
  <c r="H10" i="21"/>
  <c r="H11" i="21"/>
  <c r="H12" i="21"/>
  <c r="H13" i="21"/>
  <c r="H2" i="21"/>
  <c r="G3" i="21"/>
  <c r="G4" i="21"/>
  <c r="G5" i="21"/>
  <c r="G6" i="21"/>
  <c r="G7" i="21"/>
  <c r="G8" i="21"/>
  <c r="G9" i="21"/>
  <c r="G10" i="21"/>
  <c r="G11" i="21"/>
  <c r="G12" i="21"/>
  <c r="G13" i="21"/>
  <c r="G2" i="21"/>
  <c r="F3" i="21"/>
  <c r="F4" i="21"/>
  <c r="F5" i="21"/>
  <c r="F6" i="21"/>
  <c r="F7" i="21"/>
  <c r="F8" i="21"/>
  <c r="F9" i="21"/>
  <c r="F10" i="21"/>
  <c r="F11" i="21"/>
  <c r="F12" i="21"/>
  <c r="F13" i="21"/>
  <c r="F2" i="21"/>
  <c r="E3" i="21"/>
  <c r="E4" i="21"/>
  <c r="E5" i="21"/>
  <c r="E6" i="21"/>
  <c r="E7" i="21"/>
  <c r="E8" i="21"/>
  <c r="E9" i="21"/>
  <c r="E10" i="21"/>
  <c r="E11" i="21"/>
  <c r="E12" i="21"/>
  <c r="E13" i="21"/>
  <c r="E2" i="21"/>
  <c r="D13" i="21"/>
  <c r="C13" i="21"/>
  <c r="B13" i="21"/>
  <c r="B2" i="21"/>
  <c r="D12" i="21"/>
  <c r="C12" i="21"/>
  <c r="B12" i="21"/>
  <c r="D11" i="21"/>
  <c r="C11" i="21"/>
  <c r="B11" i="21"/>
  <c r="D10" i="21"/>
  <c r="C10" i="21"/>
  <c r="B10" i="21"/>
  <c r="D9" i="21"/>
  <c r="C9" i="21"/>
  <c r="B9" i="21"/>
  <c r="D8" i="21"/>
  <c r="C8" i="21"/>
  <c r="B8" i="21"/>
  <c r="D7" i="21"/>
  <c r="C7" i="21"/>
  <c r="B7" i="21"/>
  <c r="D6" i="21"/>
  <c r="C6" i="21"/>
  <c r="B6" i="21"/>
  <c r="D5" i="21"/>
  <c r="C5" i="21"/>
  <c r="B5" i="21"/>
  <c r="D4" i="21"/>
  <c r="C4" i="21"/>
  <c r="B4" i="21"/>
  <c r="D3" i="21"/>
  <c r="C3" i="21"/>
  <c r="B3" i="21"/>
  <c r="D2" i="21"/>
  <c r="C2" i="2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<sst xmlns="http://schemas.openxmlformats.org/spreadsheetml/2006/main" count="6137" uniqueCount="2119">
  <si>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</si>
  <si>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</si>
  <si>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</si>
  <si>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</si>
  <si>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</si>
  <si>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</si>
  <si>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</si>
  <si>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</si>
  <si>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</si>
  <si>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</si>
  <si>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</si>
  <si>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</si>
  <si>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</si>
  <si>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</si>
  <si>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</si>
  <si>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</si>
  <si>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</si>
  <si>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</si>
  <si>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</si>
  <si>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</si>
  <si>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</si>
  <si>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</si>
  <si>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</si>
  <si>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</si>
  <si>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</si>
  <si>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</si>
  <si>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</si>
  <si>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</si>
  <si>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</si>
  <si>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</si>
  <si>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</si>
  <si>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</si>
  <si>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</si>
  <si>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</si>
  <si>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</si>
  <si>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</si>
  <si>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</si>
  <si>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</si>
  <si>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</si>
  <si>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</si>
  <si>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</si>
  <si>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</si>
  <si>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</si>
  <si>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</si>
  <si>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</si>
  <si>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</si>
  <si>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</si>
  <si>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</si>
  <si>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</si>
  <si>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</si>
  <si>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</si>
  <si>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</si>
  <si>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</si>
  <si>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</si>
  <si>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</si>
  <si>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</si>
  <si>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</si>
  <si>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</si>
  <si>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</si>
  <si>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</si>
  <si>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</si>
  <si>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</si>
  <si>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</si>
  <si>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</si>
  <si>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</si>
  <si>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</si>
  <si>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</si>
  <si>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</si>
  <si>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</si>
  <si>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</si>
  <si>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</si>
  <si>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</si>
  <si>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</si>
  <si>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</si>
  <si>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</si>
  <si>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</si>
  <si>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</si>
  <si>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</si>
  <si>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</si>
  <si>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</si>
  <si>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</si>
  <si>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</si>
  <si>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</si>
  <si>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</si>
  <si>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</si>
  <si>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</si>
  <si>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</si>
  <si>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</si>
  <si>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</si>
  <si>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</si>
  <si>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</si>
  <si>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</si>
  <si>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</si>
  <si>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</si>
  <si>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</si>
  <si>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</si>
  <si>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</si>
  <si>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</si>
  <si>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</si>
  <si>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</si>
  <si>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</si>
  <si>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</si>
  <si>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</si>
  <si>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</si>
  <si>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</si>
  <si>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</si>
  <si>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</si>
  <si>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</si>
  <si>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</si>
  <si>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</si>
  <si>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</si>
  <si>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</si>
  <si>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</si>
  <si>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</si>
  <si>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</si>
  <si>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</si>
  <si>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</si>
  <si>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</si>
  <si>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</si>
  <si>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</si>
  <si>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</si>
  <si>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</si>
  <si>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</si>
  <si>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</si>
  <si>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</si>
  <si>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</si>
  <si>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</si>
  <si>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</si>
  <si>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</si>
  <si>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</si>
  <si>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</si>
  <si>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</si>
  <si>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</si>
  <si>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</si>
  <si>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</si>
  <si>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</si>
  <si>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</si>
  <si>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</si>
  <si>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</si>
  <si>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</si>
  <si>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</si>
  <si>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</si>
  <si>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</si>
  <si>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</si>
  <si>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</si>
  <si>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</si>
  <si>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</si>
  <si>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</si>
  <si>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</si>
  <si>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</si>
  <si>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</si>
  <si>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</si>
  <si>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</si>
  <si>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</si>
  <si>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</si>
  <si>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</si>
  <si>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</si>
  <si>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</si>
  <si>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</si>
  <si>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</si>
  <si>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</si>
  <si>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</si>
  <si>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</si>
  <si>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</si>
  <si>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</si>
  <si>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</si>
  <si>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</si>
  <si>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</si>
  <si>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</si>
  <si>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</si>
  <si>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</si>
  <si>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</si>
  <si>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</si>
  <si>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</si>
  <si>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</si>
  <si>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</si>
  <si>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</si>
  <si>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</si>
  <si>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</si>
  <si>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</si>
  <si>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</si>
  <si>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</si>
  <si>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</si>
  <si>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</si>
  <si>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</si>
  <si>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</si>
  <si>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</si>
  <si>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</si>
  <si>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</si>
  <si>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</si>
  <si>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</si>
  <si>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</si>
  <si>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</si>
  <si>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</si>
  <si>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</si>
  <si>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</si>
  <si>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</si>
  <si>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</si>
  <si>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</si>
  <si>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</si>
  <si>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</si>
  <si>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</si>
  <si>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</si>
  <si>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</si>
  <si>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</si>
  <si>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</si>
  <si>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</si>
  <si>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</si>
  <si>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</si>
  <si>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</si>
  <si>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</si>
  <si>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</si>
  <si>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</si>
  <si>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</si>
  <si>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</si>
  <si>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</si>
  <si>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</si>
  <si>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</si>
  <si>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</si>
  <si>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</si>
  <si>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</si>
  <si>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</si>
  <si>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</si>
  <si>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</si>
  <si>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</si>
  <si>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</si>
  <si>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</si>
  <si>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</si>
  <si>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</si>
  <si>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</si>
  <si>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</si>
  <si>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</si>
  <si>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</si>
  <si>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</si>
  <si>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</si>
  <si>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</si>
  <si>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</si>
  <si>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</si>
  <si>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</si>
  <si>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</si>
  <si>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</si>
  <si>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</si>
  <si>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</si>
  <si>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</si>
  <si>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</si>
  <si>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</si>
  <si>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</si>
  <si>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</si>
  <si>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</si>
  <si>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</si>
  <si>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</si>
  <si>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</si>
  <si>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</si>
  <si>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</si>
  <si>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</si>
  <si>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</si>
  <si>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</si>
  <si>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</si>
  <si>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</si>
  <si>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</si>
  <si>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</si>
  <si>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</si>
  <si>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</si>
  <si>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</si>
  <si>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</si>
  <si>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</si>
  <si>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</si>
  <si>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</si>
  <si>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</si>
  <si>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</si>
  <si>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</si>
  <si>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</si>
  <si>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</si>
  <si>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</si>
  <si>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</si>
  <si>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</si>
  <si>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</si>
  <si>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</si>
  <si>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</si>
  <si>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</si>
  <si>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</si>
  <si>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</si>
  <si>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</si>
  <si>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</si>
  <si>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</si>
  <si>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</si>
  <si>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</si>
  <si>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</si>
  <si>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</si>
  <si>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</si>
  <si>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</si>
  <si>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</si>
  <si>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</si>
  <si>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</si>
  <si>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</si>
  <si>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</si>
  <si>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</si>
  <si>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</si>
  <si>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</si>
  <si>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</si>
  <si>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</si>
  <si>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</si>
  <si>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</si>
  <si>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</si>
  <si>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</si>
  <si>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</si>
  <si>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</si>
  <si>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</si>
  <si>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</si>
  <si>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</si>
  <si>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</si>
  <si>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</si>
  <si>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</si>
  <si>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</si>
  <si>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</si>
  <si>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</si>
  <si>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</si>
  <si>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</si>
  <si>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</si>
  <si>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</si>
  <si>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</si>
  <si>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</si>
  <si>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</si>
  <si>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</si>
  <si>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</si>
  <si>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</si>
  <si>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</si>
  <si>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</si>
  <si>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</si>
  <si>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</si>
  <si>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</si>
  <si>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</si>
  <si>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</si>
  <si>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</si>
  <si>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</si>
  <si>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</si>
  <si>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</si>
  <si>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</si>
  <si>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</si>
  <si>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</si>
  <si>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</si>
  <si>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</si>
  <si>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</si>
  <si>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</si>
  <si>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</si>
  <si>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</si>
  <si>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</si>
  <si>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</si>
  <si>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</si>
  <si>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</si>
  <si>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</si>
  <si>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</si>
  <si>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</si>
  <si>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</si>
  <si>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</si>
  <si>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</si>
  <si>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</si>
  <si>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</si>
  <si>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</si>
  <si>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</si>
  <si>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</si>
  <si>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</si>
  <si>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</si>
  <si>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</si>
  <si>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</si>
  <si>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</si>
  <si>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</si>
  <si>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</si>
  <si>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</si>
  <si>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</si>
  <si>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</si>
  <si>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</si>
  <si>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</si>
  <si>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</si>
  <si>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</si>
  <si>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</si>
  <si>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</si>
  <si>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</si>
  <si>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</si>
  <si>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</si>
  <si>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</si>
  <si>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</si>
  <si>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</si>
  <si>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</si>
  <si>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</si>
  <si>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</si>
  <si>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</si>
  <si>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</si>
  <si>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</si>
  <si>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</si>
  <si>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</si>
  <si>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</si>
  <si>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</si>
  <si>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</si>
  <si>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</si>
  <si>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</si>
  <si>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</si>
  <si>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</si>
  <si>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</si>
  <si>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</si>
  <si>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</si>
  <si>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</si>
  <si>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</si>
  <si>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</si>
  <si>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</si>
  <si>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</si>
  <si>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</si>
  <si>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</si>
  <si>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</si>
  <si>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</si>
  <si>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</si>
  <si>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</si>
  <si>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</si>
  <si>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</si>
  <si>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</si>
  <si>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</si>
  <si>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</si>
  <si>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</si>
  <si>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</si>
  <si>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</si>
  <si>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</si>
  <si>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</si>
  <si>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</si>
  <si>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</si>
  <si>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</si>
  <si>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</si>
  <si>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</si>
  <si>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</si>
  <si>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</si>
  <si>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</si>
  <si>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</si>
  <si>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</si>
  <si>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</si>
  <si>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</si>
  <si>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</si>
  <si>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</si>
  <si>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</si>
  <si>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</si>
  <si>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</si>
  <si>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</si>
  <si>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</si>
  <si>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</si>
  <si>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</si>
  <si>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</si>
  <si>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</si>
  <si>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</si>
  <si>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</si>
  <si>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</si>
  <si>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</si>
  <si>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</si>
  <si>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</si>
  <si>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</si>
  <si>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</si>
  <si>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</si>
  <si>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</si>
  <si>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</si>
  <si>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</si>
  <si>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</si>
  <si>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</si>
  <si>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</si>
  <si>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</si>
  <si>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</si>
  <si>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</si>
  <si>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</si>
  <si>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</si>
  <si>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</si>
  <si>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</si>
  <si>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</si>
  <si>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</si>
  <si>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</si>
  <si>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</si>
  <si>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</si>
  <si>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</si>
  <si>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</si>
  <si>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</si>
  <si>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</si>
  <si>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</si>
  <si>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</si>
  <si>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</si>
  <si>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</si>
  <si>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</si>
  <si>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</si>
  <si>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</si>
  <si>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</si>
  <si>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</si>
  <si>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</si>
  <si>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</si>
  <si>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</si>
  <si>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</si>
  <si>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</si>
  <si>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</si>
  <si>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</si>
  <si>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</si>
  <si>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</si>
  <si>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</si>
  <si>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</si>
  <si>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</si>
  <si>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</si>
  <si>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</si>
  <si>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</si>
  <si>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</si>
  <si>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</si>
  <si>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</si>
  <si>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</si>
  <si>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</si>
  <si>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</si>
  <si>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</si>
  <si>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</si>
  <si>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</si>
  <si>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</si>
  <si>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</si>
  <si>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</si>
  <si>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</si>
  <si>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</si>
  <si>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</si>
  <si>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</si>
  <si>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</si>
  <si>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</si>
  <si>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</si>
  <si>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</si>
  <si>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</si>
  <si>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</si>
  <si>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</si>
  <si>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</si>
  <si>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</si>
  <si>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</si>
  <si>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</si>
  <si>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</si>
  <si>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</si>
  <si>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</si>
  <si>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</si>
  <si>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</si>
  <si>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</si>
  <si>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</si>
  <si>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</si>
  <si>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</si>
  <si>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</si>
  <si>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</si>
  <si>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</si>
  <si>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</si>
  <si>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</si>
  <si>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</si>
  <si>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</si>
  <si>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</si>
  <si>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</si>
  <si>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</si>
  <si>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</si>
  <si>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</si>
  <si>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</si>
  <si>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</si>
  <si>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</si>
  <si>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</si>
  <si>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</si>
  <si>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</si>
  <si>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</si>
  <si>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</si>
  <si>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</si>
  <si>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</si>
  <si>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</si>
  <si>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</si>
  <si>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</si>
  <si>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</si>
  <si>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</si>
  <si>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</si>
  <si>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</si>
  <si>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</si>
  <si>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</si>
  <si>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</si>
  <si>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</si>
  <si>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</si>
  <si>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</si>
  <si>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</si>
  <si>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</si>
  <si>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</si>
  <si>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</si>
  <si>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</si>
  <si>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</si>
  <si>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</si>
  <si>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</si>
  <si>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</si>
  <si>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</si>
  <si>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</si>
  <si>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</si>
  <si>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</si>
  <si>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</si>
  <si>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</si>
  <si>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</si>
  <si>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</si>
  <si>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</si>
  <si>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</si>
  <si>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</si>
  <si>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</si>
  <si>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</si>
  <si>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</si>
  <si>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</si>
  <si>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</si>
  <si>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</si>
  <si>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</si>
  <si>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</si>
  <si>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</si>
  <si>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</si>
  <si>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</si>
  <si>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</si>
  <si>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</si>
  <si>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</si>
  <si>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</si>
  <si>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</si>
  <si>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</si>
  <si>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</si>
  <si>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</si>
  <si>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</si>
  <si>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</si>
  <si>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</si>
  <si>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</si>
  <si>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</si>
  <si>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</si>
  <si>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</si>
  <si>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</si>
  <si>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</si>
  <si>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</si>
  <si>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</si>
  <si>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</si>
  <si>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</si>
  <si>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</si>
  <si>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</si>
  <si>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</si>
  <si>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</si>
  <si>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</si>
  <si>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</si>
  <si>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</si>
  <si>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</si>
  <si>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</si>
  <si>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</si>
  <si>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</si>
  <si>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</si>
  <si>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</si>
  <si>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</si>
  <si>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</si>
  <si>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</si>
  <si>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</si>
  <si>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</si>
  <si>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</si>
  <si>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</si>
  <si>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</si>
  <si>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</si>
  <si>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</si>
  <si>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</si>
  <si>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</si>
  <si>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</si>
  <si>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</si>
  <si>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</si>
  <si>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</si>
  <si>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</si>
  <si>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</si>
  <si>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</si>
  <si>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</si>
  <si>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</si>
  <si>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</si>
  <si>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</si>
  <si>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</si>
  <si>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</si>
  <si>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</si>
  <si>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</si>
  <si>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</si>
  <si>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</si>
  <si>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</si>
  <si>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</si>
  <si>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</si>
  <si>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</si>
  <si>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</si>
  <si>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</si>
  <si>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</si>
  <si>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</si>
  <si>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</si>
  <si>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</si>
  <si>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</si>
  <si>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</si>
  <si>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</si>
  <si>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</si>
  <si>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</si>
  <si>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</si>
  <si>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</si>
  <si>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</si>
  <si>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</si>
  <si>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</si>
  <si>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</si>
  <si>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</si>
  <si>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</si>
  <si>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</si>
  <si>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</si>
  <si>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</si>
  <si>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</si>
  <si>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</si>
  <si>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</si>
  <si>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</si>
  <si>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</si>
  <si>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</si>
  <si>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</si>
  <si>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</si>
  <si>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</si>
  <si>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</si>
  <si>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</si>
  <si>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</si>
  <si>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</si>
  <si>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</si>
  <si>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</si>
  <si>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</si>
  <si>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</si>
  <si>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</si>
  <si>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</si>
  <si>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</si>
  <si>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</si>
  <si>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</si>
  <si>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</si>
  <si>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</si>
  <si>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</si>
  <si>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</si>
  <si>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</si>
  <si>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</si>
  <si>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</si>
  <si>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</si>
  <si>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</si>
  <si>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</si>
  <si>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</si>
  <si>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</si>
  <si>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</si>
  <si>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</si>
  <si>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</si>
  <si>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</si>
  <si>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</si>
  <si>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</si>
  <si>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</si>
  <si>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</si>
  <si>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</si>
  <si>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</si>
  <si>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</si>
  <si>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</si>
  <si>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</si>
  <si>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</si>
  <si>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</si>
  <si>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</si>
  <si>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</si>
  <si>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</si>
  <si>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</si>
  <si>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</si>
  <si>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</si>
  <si>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</si>
  <si>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</si>
  <si>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</si>
  <si>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</si>
  <si>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</si>
  <si>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</si>
  <si>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</si>
  <si>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</si>
  <si>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</si>
  <si>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</si>
  <si>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</si>
  <si>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</si>
  <si>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</si>
  <si>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</si>
  <si>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</si>
  <si>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</si>
  <si>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</si>
  <si>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</si>
  <si>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</si>
  <si>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</si>
  <si>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</si>
  <si>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</si>
  <si>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</si>
  <si>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</si>
  <si>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</si>
  <si>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</si>
  <si>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</si>
  <si>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</si>
  <si>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</si>
  <si>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</si>
  <si>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</si>
  <si>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</si>
  <si>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</si>
  <si>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</si>
  <si>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</si>
  <si>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</si>
  <si>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</si>
  <si>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</si>
  <si>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</si>
  <si>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</si>
  <si>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</si>
  <si>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</si>
  <si>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</si>
  <si>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</si>
  <si>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</si>
  <si>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</si>
  <si>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</si>
  <si>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</si>
  <si>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</si>
  <si>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</si>
  <si>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</si>
  <si>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</si>
  <si>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</si>
  <si>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</si>
  <si>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</si>
  <si>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</si>
  <si>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</si>
  <si>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</si>
  <si>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</si>
  <si>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</si>
  <si>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</si>
  <si>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</si>
  <si>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</si>
  <si>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</si>
  <si>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</si>
  <si>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</si>
  <si>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</si>
  <si>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</si>
  <si>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</si>
  <si>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</si>
  <si>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</si>
  <si>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</si>
  <si>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</si>
  <si>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</si>
  <si>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</si>
  <si>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</si>
  <si>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</si>
  <si>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</si>
  <si>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</si>
  <si>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</si>
  <si>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</si>
  <si>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</si>
  <si>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</si>
  <si>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</si>
  <si>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</si>
  <si>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</si>
  <si>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</si>
  <si>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</si>
  <si>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</si>
  <si>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</si>
  <si>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</si>
  <si>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</si>
  <si>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</si>
  <si>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</si>
  <si>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</si>
  <si>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</si>
  <si>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</si>
  <si>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</si>
  <si>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</si>
  <si>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</si>
  <si>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</si>
  <si>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</si>
  <si>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</si>
  <si>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</si>
  <si>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</si>
  <si>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</si>
  <si>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</si>
  <si>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</si>
  <si>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</si>
  <si>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</si>
  <si>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</si>
  <si>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</si>
  <si>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</si>
  <si>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</si>
  <si>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</si>
  <si>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</si>
  <si>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</si>
  <si>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</si>
  <si>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</si>
  <si>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</si>
  <si>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</si>
  <si>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</si>
  <si>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</si>
  <si>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</si>
  <si>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</si>
  <si>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</si>
  <si>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</si>
  <si>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</si>
  <si>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</si>
  <si>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</si>
  <si>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</si>
  <si>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</si>
  <si>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</si>
  <si>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</si>
  <si>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</si>
  <si>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</si>
  <si>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</si>
  <si>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</si>
  <si>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</si>
  <si>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</si>
  <si>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</si>
  <si>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</si>
  <si>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</si>
  <si>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</si>
  <si>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</si>
  <si>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</si>
  <si>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</si>
  <si>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</si>
  <si>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</si>
  <si>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</si>
  <si>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</si>
  <si>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</si>
  <si>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</si>
  <si>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</si>
  <si>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</si>
  <si>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</si>
  <si>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</si>
  <si>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</si>
  <si>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</si>
  <si>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</si>
  <si>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</si>
  <si>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</si>
  <si>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</si>
  <si>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</si>
  <si>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</si>
  <si>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</si>
  <si>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</si>
  <si>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</si>
  <si>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</si>
  <si>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</si>
  <si>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</si>
  <si>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</si>
  <si>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</si>
  <si>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</si>
  <si>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</si>
  <si>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</si>
  <si>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</si>
  <si>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</si>
  <si>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</si>
  <si>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</si>
  <si>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</si>
  <si>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</si>
  <si>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</si>
  <si>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</si>
  <si>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</si>
  <si>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</si>
  <si>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</si>
  <si>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</si>
  <si>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</si>
  <si>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</si>
  <si>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</si>
  <si>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</si>
  <si>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</si>
  <si>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</si>
  <si>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</si>
  <si>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</si>
  <si>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</si>
  <si>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</si>
  <si>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</si>
  <si>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</si>
  <si>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</si>
  <si>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</si>
  <si>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</si>
  <si>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</si>
  <si>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</si>
  <si>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</si>
  <si>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</si>
  <si>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</si>
  <si>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</si>
  <si>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</si>
  <si>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</si>
  <si>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</si>
  <si>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</si>
  <si>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</si>
  <si>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</si>
  <si>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</si>
  <si>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</si>
  <si>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</si>
  <si>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</si>
  <si>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</si>
  <si>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</si>
  <si>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</si>
  <si>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</si>
  <si>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</si>
  <si>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</si>
  <si>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</si>
  <si>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</si>
  <si>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</si>
  <si>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</si>
  <si>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</si>
  <si>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</si>
  <si>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</si>
  <si>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</si>
  <si>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</si>
  <si>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</si>
  <si>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</si>
  <si>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</si>
  <si>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</si>
  <si>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</si>
  <si>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</si>
  <si>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</si>
  <si>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</si>
  <si>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</si>
  <si>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</si>
  <si>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</si>
  <si>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</si>
  <si>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</si>
  <si>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</si>
  <si>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</si>
  <si>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</si>
  <si>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</si>
  <si>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</si>
  <si>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</si>
  <si>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</si>
  <si>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</si>
  <si>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</si>
  <si>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</si>
  <si>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</si>
  <si>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</si>
  <si>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</si>
  <si>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</si>
  <si>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</si>
  <si>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</si>
  <si>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</si>
  <si>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</si>
  <si>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</si>
  <si>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</si>
  <si>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</si>
  <si>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</si>
  <si>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</si>
  <si>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</si>
  <si>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</si>
  <si>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</si>
  <si>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</si>
  <si>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</si>
  <si>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</si>
  <si>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</si>
  <si>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</si>
  <si>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</si>
  <si>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</si>
  <si>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</si>
  <si>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</si>
  <si>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</si>
  <si>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</si>
  <si>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</si>
  <si>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</si>
  <si>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</si>
  <si>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</si>
  <si>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</si>
  <si>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</si>
  <si>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</si>
  <si>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</si>
  <si>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</si>
  <si>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</si>
  <si>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</si>
  <si>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</si>
  <si>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</si>
  <si>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</si>
  <si>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</si>
  <si>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</si>
  <si>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</si>
  <si>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</si>
  <si>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</si>
  <si>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</si>
  <si>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</si>
  <si>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</si>
  <si>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</si>
  <si>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</si>
  <si>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</si>
  <si>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</si>
  <si>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</si>
  <si>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</si>
  <si>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</si>
  <si>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</si>
  <si>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</si>
  <si>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</si>
  <si>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</si>
  <si>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</si>
  <si>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</si>
  <si>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</si>
  <si>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</si>
  <si>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</si>
  <si>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</si>
  <si>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</si>
  <si>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</si>
  <si>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</si>
  <si>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</si>
  <si>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</si>
  <si>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</si>
  <si>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</si>
  <si>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</si>
  <si>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</si>
  <si>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</si>
  <si>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</si>
  <si>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</si>
  <si>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</si>
  <si>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</si>
  <si>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</si>
  <si>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</si>
  <si>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</si>
  <si>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</si>
  <si>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</si>
  <si>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</si>
  <si>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</si>
  <si>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</si>
  <si>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</si>
  <si>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</si>
  <si>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</si>
  <si>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</si>
  <si>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</si>
  <si>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</si>
  <si>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</si>
  <si>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</si>
  <si>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</si>
  <si>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</si>
  <si>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</si>
  <si>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</si>
  <si>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</si>
  <si>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</si>
  <si>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</si>
  <si>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</si>
  <si>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</si>
  <si>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</si>
  <si>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</si>
  <si>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</si>
  <si>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</si>
  <si>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</si>
  <si>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</si>
  <si>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</si>
  <si>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</si>
  <si>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</si>
  <si>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</si>
  <si>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</si>
  <si>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</si>
  <si>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</si>
  <si>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</si>
  <si>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</si>
  <si>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</si>
  <si>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</si>
  <si>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</si>
  <si>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</si>
  <si>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</si>
  <si>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</si>
  <si>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</si>
  <si>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</si>
  <si>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</si>
  <si>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</si>
  <si>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</si>
  <si>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</si>
  <si>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</si>
  <si>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</si>
  <si>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</si>
  <si>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</si>
  <si>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</si>
  <si>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</si>
  <si>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</si>
  <si>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</si>
  <si>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</si>
  <si>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</si>
  <si>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</si>
  <si>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</si>
  <si>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</si>
  <si>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</si>
  <si>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</si>
  <si>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</si>
  <si>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</si>
  <si>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</si>
  <si>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</si>
  <si>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</si>
  <si>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</si>
  <si>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</si>
  <si>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</si>
  <si>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</si>
  <si>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</si>
  <si>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</si>
  <si>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</si>
  <si>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</si>
  <si>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</si>
  <si>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</si>
  <si>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</si>
  <si>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</si>
  <si>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</si>
  <si>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</si>
  <si>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</si>
  <si>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</si>
  <si>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</si>
  <si>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</si>
  <si>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</si>
  <si>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</si>
  <si>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</si>
  <si>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</si>
  <si>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</si>
  <si>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</si>
  <si>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</si>
  <si>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</si>
  <si>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</si>
  <si>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</si>
  <si>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</si>
  <si>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</si>
  <si>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</si>
  <si>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</si>
  <si>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</si>
  <si>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</si>
  <si>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</si>
  <si>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</si>
  <si>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</si>
  <si>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</si>
  <si>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</si>
  <si>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</si>
  <si>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</si>
  <si>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</si>
  <si>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</si>
  <si>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</si>
  <si>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</si>
  <si>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</si>
  <si>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</si>
  <si>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</si>
  <si>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</si>
  <si>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</si>
  <si>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</si>
  <si>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</si>
  <si>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</si>
  <si>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</si>
  <si>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</si>
  <si>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</si>
  <si>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</si>
  <si>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</si>
  <si>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</si>
  <si>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</si>
  <si>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</si>
  <si>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</si>
  <si>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</si>
  <si>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</si>
  <si>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</si>
  <si>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</si>
  <si>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</si>
  <si>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</si>
  <si>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</si>
  <si>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</si>
  <si>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</si>
  <si>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</si>
  <si>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</si>
  <si>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</si>
  <si>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</si>
  <si>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</si>
  <si>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</si>
  <si>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</si>
  <si>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</si>
  <si>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</si>
  <si>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</si>
  <si>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</si>
  <si>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</si>
  <si>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</si>
  <si>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</si>
  <si>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</si>
  <si>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</si>
  <si>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</si>
  <si>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</si>
  <si>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</si>
  <si>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</si>
  <si>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</si>
  <si>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</si>
  <si>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</si>
  <si>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</si>
  <si>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</si>
  <si>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</si>
  <si>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</si>
  <si>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</si>
  <si>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</si>
  <si>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</si>
  <si>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</si>
  <si>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</si>
  <si>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</si>
  <si>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</si>
  <si>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</si>
  <si>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</si>
  <si>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</si>
  <si>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</si>
  <si>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</si>
  <si>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</si>
  <si>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</si>
  <si>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</si>
  <si>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</si>
  <si>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</si>
  <si>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</si>
  <si>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</si>
  <si>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</si>
  <si>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</si>
  <si>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</si>
  <si>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</si>
  <si>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</si>
  <si>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</si>
  <si>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</si>
  <si>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</si>
  <si>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</si>
  <si>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</si>
  <si>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</si>
  <si>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</si>
  <si>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</si>
  <si>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</si>
  <si>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</si>
  <si>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</si>
  <si>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</si>
  <si>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</si>
  <si>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</si>
  <si>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</si>
  <si>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</si>
  <si>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</si>
  <si>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</si>
  <si>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</si>
  <si>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</si>
  <si>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</si>
  <si>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</si>
  <si>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</si>
  <si>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</si>
  <si>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</si>
  <si>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</si>
  <si>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</si>
  <si>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</si>
  <si>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</si>
  <si>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</si>
  <si>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</si>
  <si>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</si>
  <si>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</si>
  <si>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</si>
  <si>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</si>
  <si>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</si>
  <si>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</si>
  <si>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</si>
  <si>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</si>
  <si>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</si>
  <si>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</si>
  <si>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</si>
  <si>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</si>
  <si>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</si>
  <si>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</si>
  <si>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</si>
  <si>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</si>
  <si>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</si>
  <si>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</si>
  <si>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</si>
  <si>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</si>
  <si>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</si>
  <si>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</si>
  <si>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</si>
  <si>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</si>
  <si>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</si>
  <si>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</si>
  <si>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</si>
  <si>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</si>
  <si>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</si>
  <si>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</si>
  <si>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</si>
  <si>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</si>
  <si>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</si>
  <si>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</si>
  <si>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</si>
  <si>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</si>
  <si>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</si>
  <si>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</si>
  <si>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</si>
  <si>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</si>
  <si>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</si>
  <si>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</si>
  <si>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</si>
  <si>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</si>
  <si>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</si>
  <si>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</si>
  <si>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</si>
  <si>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</si>
  <si>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</si>
  <si>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</si>
  <si>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</si>
  <si>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</si>
  <si>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</si>
  <si>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</si>
  <si>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</si>
  <si>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</si>
  <si>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</si>
  <si>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</si>
  <si>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</si>
  <si>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</si>
  <si>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</si>
  <si>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</si>
  <si>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</si>
  <si>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</si>
  <si>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</si>
  <si>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</si>
  <si>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</si>
  <si>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</si>
  <si>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</si>
  <si>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</si>
  <si>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</si>
  <si>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</si>
  <si>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</si>
  <si>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</si>
  <si>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</si>
  <si>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</si>
  <si>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</si>
  <si>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</si>
  <si>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</si>
  <si>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</si>
  <si>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</si>
  <si>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</si>
  <si>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</si>
  <si>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</si>
  <si>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</si>
  <si>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</si>
  <si>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</si>
  <si>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</si>
  <si>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</si>
  <si>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</si>
  <si>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</si>
  <si>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</si>
  <si>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</si>
  <si>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</si>
  <si>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</si>
  <si>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</si>
  <si>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</si>
  <si>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</si>
  <si>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</si>
  <si>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</si>
  <si>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</si>
  <si>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</si>
  <si>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</si>
  <si>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</si>
  <si>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</si>
  <si>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</si>
  <si>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</si>
  <si>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</si>
  <si>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</si>
  <si>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</si>
  <si>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</si>
  <si>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</si>
  <si>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</si>
  <si>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</si>
  <si>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</si>
  <si>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</si>
  <si>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</si>
  <si>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</si>
  <si>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</si>
  <si>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</si>
  <si>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</si>
  <si>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</si>
  <si>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</si>
  <si>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</si>
  <si>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</si>
  <si>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</si>
  <si>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</si>
  <si>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</si>
  <si>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</si>
  <si>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</si>
  <si>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</si>
  <si>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</si>
  <si>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</si>
  <si>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</si>
  <si>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</si>
  <si>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</si>
  <si>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</si>
  <si>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</si>
  <si>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</si>
  <si>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</si>
  <si>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</si>
  <si>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</si>
  <si>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</si>
  <si>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</si>
  <si>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</si>
  <si>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</si>
  <si>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</si>
  <si>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</si>
  <si>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</si>
  <si>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</si>
  <si>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</si>
  <si>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</si>
  <si>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</si>
  <si>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</si>
  <si>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</si>
  <si>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</si>
  <si>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</si>
  <si>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</si>
  <si>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</si>
  <si>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</si>
  <si>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</si>
  <si>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</si>
  <si>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</si>
  <si>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</si>
  <si>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</si>
  <si>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</si>
  <si>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</si>
  <si>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</si>
  <si>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</si>
  <si>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</si>
  <si>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</si>
  <si>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</si>
  <si>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</si>
  <si>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</si>
  <si>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</si>
  <si>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</si>
  <si>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</si>
  <si>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</si>
  <si>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</si>
  <si>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</si>
  <si>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</si>
  <si>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</si>
  <si>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</si>
  <si>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</si>
  <si>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</si>
  <si>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</si>
  <si>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</si>
  <si>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</si>
  <si>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</si>
  <si>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</si>
  <si>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</si>
  <si>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</si>
  <si>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</si>
  <si>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</si>
  <si>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</si>
  <si>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</si>
  <si>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</si>
  <si>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</si>
  <si>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</si>
  <si>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</si>
  <si>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</si>
  <si>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</si>
  <si>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</si>
  <si>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</si>
  <si>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</si>
  <si>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</si>
  <si>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</si>
  <si>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</si>
  <si>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</si>
  <si>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</si>
  <si>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</si>
  <si>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</si>
  <si>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</si>
  <si>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</si>
  <si>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</si>
  <si>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</si>
  <si>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</si>
  <si>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</si>
  <si>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</si>
  <si>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</si>
  <si>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</si>
  <si>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</si>
  <si>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</si>
  <si>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</si>
  <si>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</si>
  <si>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</si>
  <si>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</si>
  <si>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</si>
  <si>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</si>
  <si>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</si>
  <si>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</si>
  <si>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</si>
  <si>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</si>
  <si>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</si>
  <si>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</si>
  <si>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</si>
  <si>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</si>
  <si>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</si>
  <si>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</si>
  <si>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</si>
  <si>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</si>
  <si>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</si>
  <si>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</si>
  <si>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</si>
  <si>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</si>
  <si>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</si>
  <si>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</si>
  <si>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</si>
  <si>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</si>
  <si>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</si>
  <si>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</si>
  <si>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</si>
  <si>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</si>
  <si>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</si>
  <si>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</si>
  <si>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</si>
  <si>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</si>
  <si>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</si>
  <si>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</si>
  <si>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</si>
  <si>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</si>
  <si>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</si>
  <si>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</si>
  <si>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</si>
  <si>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</si>
  <si>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</si>
  <si>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</si>
  <si>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</si>
  <si>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</si>
  <si>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</si>
  <si>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</si>
  <si>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</si>
  <si>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</si>
  <si>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</si>
  <si>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</si>
  <si>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</si>
  <si>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</si>
  <si>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</si>
  <si>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</si>
  <si>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</si>
  <si>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</si>
  <si>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</si>
  <si>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</si>
  <si>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</si>
  <si>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</si>
  <si>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</si>
  <si>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</si>
  <si>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</si>
  <si>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</si>
  <si>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</si>
  <si>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</si>
  <si>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</si>
  <si>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</si>
  <si>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</si>
  <si>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</si>
  <si>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</si>
  <si>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</si>
  <si>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</si>
  <si>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</si>
  <si>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</si>
  <si>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</si>
  <si>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</si>
  <si>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</si>
  <si>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</si>
  <si>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</si>
  <si>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</si>
  <si>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</si>
  <si>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</si>
  <si>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</si>
  <si>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</si>
  <si>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</si>
  <si>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</si>
  <si>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</si>
  <si>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</si>
  <si>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</si>
  <si>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</si>
  <si>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</si>
  <si>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</si>
  <si>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</si>
  <si>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</si>
  <si>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</si>
  <si>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</si>
  <si>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</si>
  <si>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</si>
  <si>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</si>
  <si>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</si>
  <si>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</si>
  <si>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</si>
  <si>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</si>
  <si>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</si>
  <si>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</si>
  <si>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</si>
  <si>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</si>
  <si>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</si>
  <si>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</si>
  <si>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</si>
  <si>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</si>
  <si>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</si>
  <si>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</si>
  <si>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</si>
  <si>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</si>
  <si>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</si>
  <si>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</si>
  <si>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</si>
  <si>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</si>
  <si>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</si>
  <si>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</si>
  <si>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</si>
  <si>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</si>
  <si>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</si>
  <si>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</si>
  <si>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</si>
  <si>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</si>
  <si>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</si>
  <si>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</si>
  <si>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</si>
  <si>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</si>
  <si>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</si>
  <si>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</si>
  <si>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</si>
  <si>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</si>
  <si>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</si>
  <si>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</si>
  <si>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</si>
  <si>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</si>
  <si>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</si>
  <si>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</si>
  <si>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</si>
  <si>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</si>
  <si>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</si>
  <si>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</si>
  <si>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</si>
  <si>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</si>
  <si>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</si>
  <si>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</si>
  <si>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</si>
  <si>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</si>
  <si>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</si>
  <si>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</si>
  <si>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</si>
  <si>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</si>
  <si>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</si>
  <si>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</si>
  <si>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</si>
  <si>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</si>
  <si>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</si>
  <si>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</si>
  <si>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</si>
  <si>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</si>
  <si>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</si>
  <si>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</si>
  <si>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</si>
  <si>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</si>
  <si>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</si>
  <si>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</si>
  <si>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</si>
  <si>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</si>
  <si>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</si>
  <si>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</si>
  <si>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</si>
  <si>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</si>
  <si>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</si>
  <si>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</si>
  <si>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</si>
  <si>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</si>
  <si>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</si>
  <si>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</si>
  <si>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</si>
  <si>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</si>
  <si>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</si>
  <si>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</si>
  <si>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</si>
  <si>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</si>
  <si>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</si>
  <si>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</si>
  <si>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</si>
  <si>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</si>
  <si>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</si>
  <si>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</si>
  <si>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</si>
  <si>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</si>
  <si>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</si>
  <si>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</si>
  <si>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</si>
  <si>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</si>
  <si>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</si>
  <si>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</si>
  <si>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</si>
  <si>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</si>
  <si>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</si>
  <si>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</si>
  <si>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</si>
  <si>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</si>
  <si>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</si>
  <si>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</si>
  <si>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</si>
  <si>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</si>
  <si>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</si>
  <si>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</si>
  <si>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</si>
  <si>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</si>
  <si>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</si>
  <si>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</si>
  <si>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</si>
  <si>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</si>
  <si>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</si>
  <si>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</si>
  <si>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</si>
  <si>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</si>
  <si>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</si>
  <si>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</si>
  <si>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</si>
  <si>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</si>
  <si>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</si>
  <si>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</si>
  <si>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</si>
  <si>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</si>
  <si>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</si>
  <si>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</si>
  <si>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</si>
  <si>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</si>
  <si>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</si>
  <si>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</si>
  <si>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</si>
  <si>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</si>
  <si>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</si>
  <si>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</si>
  <si>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</si>
  <si>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</si>
  <si>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</si>
  <si>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</si>
  <si>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</si>
  <si>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</si>
  <si>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</si>
  <si>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</si>
  <si>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</si>
  <si>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</si>
  <si>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</si>
  <si>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</si>
  <si>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</si>
  <si>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</si>
  <si>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</si>
  <si>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</si>
  <si>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</si>
  <si>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</si>
  <si>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</si>
  <si>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</si>
  <si>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</si>
  <si>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</si>
  <si>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</si>
  <si>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</si>
  <si>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</si>
  <si>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</si>
  <si>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</si>
  <si>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</si>
  <si>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</si>
  <si>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</si>
  <si>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</si>
  <si>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</si>
  <si>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</si>
  <si>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</si>
  <si>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</si>
  <si>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</si>
  <si>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</si>
  <si>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</si>
  <si>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</si>
  <si>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</si>
  <si>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</si>
  <si>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</si>
  <si>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</si>
  <si>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</si>
  <si>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</si>
  <si>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</si>
  <si>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</si>
  <si>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</si>
  <si>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</si>
  <si>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</si>
  <si>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</si>
  <si>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</si>
  <si>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</si>
  <si>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</si>
  <si>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</si>
  <si>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</si>
  <si>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</si>
  <si>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</si>
  <si>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</si>
  <si>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</si>
  <si>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</si>
  <si>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</si>
  <si>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</si>
  <si>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</si>
  <si>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</si>
  <si>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</si>
  <si>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</si>
  <si>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</si>
  <si>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</si>
  <si>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</si>
  <si>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</si>
  <si>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</si>
  <si>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</si>
  <si>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</si>
  <si>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</si>
  <si>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</si>
  <si>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</si>
  <si>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</si>
  <si>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</si>
  <si>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</si>
  <si>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</si>
  <si>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</si>
  <si>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</si>
  <si>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</si>
  <si>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</si>
  <si>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</si>
  <si>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</si>
  <si>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</si>
  <si>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</si>
  <si>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</si>
  <si>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</si>
  <si>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</si>
  <si>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</si>
  <si>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</si>
  <si>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</si>
  <si>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</si>
  <si>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</si>
  <si>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</si>
  <si>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</si>
  <si>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</si>
  <si>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</si>
  <si>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</si>
  <si>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</si>
  <si>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</si>
  <si>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</si>
  <si>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</si>
  <si>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</si>
  <si>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</si>
  <si>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</si>
  <si>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</si>
  <si>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</si>
  <si>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</si>
  <si>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</si>
  <si>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</si>
  <si>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</si>
  <si>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</si>
  <si>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</si>
  <si>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</si>
  <si>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</si>
  <si>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</si>
  <si>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</si>
  <si>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</si>
  <si>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</si>
  <si>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</si>
  <si>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</si>
  <si>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</si>
  <si>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</si>
  <si>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</si>
  <si>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</si>
  <si>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</si>
  <si>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</si>
  <si>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</si>
  <si>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</si>
  <si>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</si>
  <si>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</si>
  <si>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</si>
  <si>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</si>
  <si>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</si>
  <si>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</si>
  <si>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</si>
  <si>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</si>
  <si>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</si>
  <si>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</si>
  <si>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</si>
  <si>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</si>
  <si>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</si>
  <si>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</si>
  <si>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</si>
  <si>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</si>
  <si>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</si>
  <si>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</si>
  <si>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</si>
  <si>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</si>
  <si>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</si>
  <si>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</si>
  <si>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</si>
  <si>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</si>
  <si>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</si>
  <si>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</si>
  <si>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</si>
  <si>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</si>
  <si>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</si>
  <si>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</si>
  <si>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</si>
  <si>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</si>
  <si>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</si>
  <si>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</si>
  <si>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</si>
  <si>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</si>
  <si>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</si>
  <si>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</si>
  <si>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</si>
  <si>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</si>
  <si>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</si>
  <si>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</si>
  <si>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</si>
  <si>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</si>
  <si>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</si>
  <si>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</si>
  <si>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</si>
  <si>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</si>
  <si>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</si>
  <si>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</si>
  <si>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</si>
  <si>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</si>
  <si>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</si>
  <si>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</si>
  <si>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</si>
  <si>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</si>
  <si>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</si>
  <si>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</si>
  <si>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</si>
  <si>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</si>
  <si>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</si>
  <si>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</si>
  <si>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</si>
  <si>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</si>
  <si>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</si>
  <si>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</si>
  <si>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</si>
  <si>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</si>
  <si>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</si>
  <si>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</si>
  <si>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</si>
  <si>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</si>
  <si>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</si>
  <si>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</si>
  <si>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</si>
  <si>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</si>
  <si>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</si>
  <si>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</si>
  <si>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</si>
  <si>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</si>
  <si>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</si>
  <si>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</si>
  <si>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</si>
  <si>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</si>
  <si>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</si>
  <si>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</si>
  <si>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</si>
  <si>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</si>
  <si>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</si>
  <si>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</si>
  <si>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</si>
  <si>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</si>
  <si>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</si>
  <si>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</si>
  <si>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</si>
  <si>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</si>
  <si>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</si>
  <si>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</si>
  <si>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</si>
  <si>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</si>
  <si>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</si>
  <si>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</si>
  <si>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</si>
  <si>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</si>
  <si>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</si>
  <si>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</si>
  <si>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</si>
  <si>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</si>
  <si>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</si>
  <si>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</si>
  <si>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</si>
  <si>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</si>
  <si>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</si>
  <si>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</si>
  <si>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</si>
  <si>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</si>
  <si>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</si>
  <si>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</si>
  <si>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</si>
  <si>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</si>
  <si>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</si>
  <si>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</si>
  <si>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</si>
  <si>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</si>
  <si>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</si>
  <si>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</si>
  <si>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</si>
  <si>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</si>
  <si>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</si>
  <si>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</si>
  <si>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</si>
  <si>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</si>
  <si>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</si>
  <si>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</si>
  <si>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</si>
  <si>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</si>
  <si>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</si>
  <si>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</si>
  <si>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</si>
  <si>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</si>
  <si>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</si>
  <si>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</si>
  <si>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</si>
  <si>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</si>
  <si>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</si>
  <si>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</si>
  <si>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</si>
  <si>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</si>
  <si>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</si>
  <si>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</si>
  <si>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</si>
  <si>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</si>
  <si>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</si>
  <si>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</si>
  <si>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</si>
  <si>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</si>
  <si>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</si>
  <si>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</si>
  <si>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</si>
  <si>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</si>
  <si>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</si>
  <si>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</si>
  <si>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</si>
  <si>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</si>
  <si>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</si>
  <si>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</si>
  <si>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</si>
  <si>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</si>
  <si>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</si>
  <si>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</si>
  <si>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</si>
  <si>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</si>
  <si>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</si>
  <si>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</si>
  <si>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</si>
  <si>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</si>
  <si>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</si>
  <si>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</si>
  <si>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</si>
  <si>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</si>
  <si>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</si>
  <si>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</si>
  <si>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</si>
  <si>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</si>
  <si>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</si>
  <si>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</si>
  <si>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</si>
  <si>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</si>
  <si>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</si>
  <si>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</si>
  <si>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</si>
  <si>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</si>
  <si>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</si>
  <si>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</si>
  <si>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</si>
  <si>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</si>
  <si>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</si>
  <si>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</si>
  <si>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Outcome</t>
  </si>
  <si>
    <t>Mean_Successful</t>
  </si>
  <si>
    <t>Median_Successful</t>
  </si>
  <si>
    <t>MIN_Successful</t>
  </si>
  <si>
    <t>MAX_Successful</t>
  </si>
  <si>
    <t>Variance_Successful</t>
  </si>
  <si>
    <t>Standard Deviation_Successful</t>
  </si>
  <si>
    <t>Mean_Failed</t>
  </si>
  <si>
    <t>Median_Failed</t>
  </si>
  <si>
    <t>MIN_Failed</t>
  </si>
  <si>
    <t>MAX_Failed</t>
  </si>
  <si>
    <t>Variance_Failed</t>
  </si>
  <si>
    <t>Standard Deviation_Failed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</si>
</sst>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C-4CE5-8B23-292208117D14}"/>
            </c:ext>
          </c:extLst>
        </c:ser>
        <c:ser>
          <c:idx val="1"/>
          <c:order val="1"/>
          <c:tx>
            <c:strRef>
              <c:f>'Pivot table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E5-42E9-88DF-993C0B2D3A00}"/>
            </c:ext>
          </c:extLst>
        </c:ser>
        <c:ser>
          <c:idx val="2"/>
          <c:order val="2"/>
          <c:tx>
            <c:strRef>
              <c:f>'Pivot table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E5-42E9-88DF-993C0B2D3A00}"/>
            </c:ext>
          </c:extLst>
        </c:ser>
        <c:ser>
          <c:idx val="3"/>
          <c:order val="3"/>
          <c:tx>
            <c:strRef>
              <c:f>'Pivot table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E5-42E9-88DF-993C0B2D3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015344"/>
        <c:axId val="473114480"/>
      </c:barChart>
      <c:catAx>
        <c:axId val="4460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14480"/>
        <c:crosses val="autoZero"/>
        <c:auto val="1"/>
        <c:lblAlgn val="ctr"/>
        <c:lblOffset val="100"/>
        <c:noMultiLvlLbl val="0"/>
      </c:catAx>
      <c:valAx>
        <c:axId val="4731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8-4463-A27A-EE3052081611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8-4463-A27A-EE3052081611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E8-423F-90BF-69CBA641DC4E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E8-423F-90BF-69CBA641D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2738992"/>
        <c:axId val="590872816"/>
      </c:barChart>
      <c:catAx>
        <c:axId val="4427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72816"/>
        <c:crosses val="autoZero"/>
        <c:auto val="1"/>
        <c:lblAlgn val="ctr"/>
        <c:lblOffset val="100"/>
        <c:noMultiLvlLbl val="0"/>
      </c:catAx>
      <c:valAx>
        <c:axId val="5908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1-417C-B71C-701D2B218011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1-417C-B71C-701D2B218011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11-417C-B71C-701D2B218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379296"/>
        <c:axId val="577817584"/>
      </c:lineChart>
      <c:catAx>
        <c:axId val="17493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17584"/>
        <c:crosses val="autoZero"/>
        <c:auto val="1"/>
        <c:lblAlgn val="ctr"/>
        <c:lblOffset val="100"/>
        <c:noMultiLvlLbl val="0"/>
      </c:catAx>
      <c:valAx>
        <c:axId val="5778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3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</a:t>
            </a:r>
            <a:r>
              <a:rPr lang="en-CA" baseline="0"/>
              <a:t> on Goal</a:t>
            </a:r>
            <a:endParaRPr lang="en-CA"/>
          </a:p>
        </c:rich>
      </c:tx>
      <c:layout>
        <c:manualLayout>
          <c:xMode val="edge"/>
          <c:yMode val="edge"/>
          <c:x val="0.40149077655045762"/>
          <c:y val="2.33918128654970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0-4AE4-9CF0-4CC73EE037C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0-4AE4-9CF0-4CC73EE037C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10-4AE4-9CF0-4CC73EE0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37583"/>
        <c:axId val="261819823"/>
      </c:lineChart>
      <c:catAx>
        <c:axId val="77433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819823"/>
        <c:crosses val="autoZero"/>
        <c:auto val="1"/>
        <c:lblAlgn val="ctr"/>
        <c:lblOffset val="100"/>
        <c:noMultiLvlLbl val="0"/>
      </c:catAx>
      <c:valAx>
        <c:axId val="26181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3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139700</xdr:rowOff>
    </xdr:from>
    <xdr:to>
      <xdr:col>14</xdr:col>
      <xdr:colOff>457200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2B4F4-9130-5422-5858-D82FE80F6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2</xdr:row>
      <xdr:rowOff>19050</xdr:rowOff>
    </xdr:from>
    <xdr:to>
      <xdr:col>17</xdr:col>
      <xdr:colOff>628650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E66DC-E307-B4A2-D4B4-39C9F97CA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4</xdr:row>
      <xdr:rowOff>12700</xdr:rowOff>
    </xdr:from>
    <xdr:to>
      <xdr:col>12</xdr:col>
      <xdr:colOff>263525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35BDE-29BA-FCC5-93E7-AAA5B81E7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1822450</xdr:colOff>
      <xdr:row>13</xdr:row>
      <xdr:rowOff>165100</xdr:rowOff>
    </xdr:from>
    <xdr:to>
      <xdr:col>8</xdr:col>
      <xdr:colOff>412750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40E4AE-4C38-CBC8-7503-2C007A56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 bagheri" refreshedDate="45227.907460995368" createdVersion="8" refreshedVersion="8" minRefreshableVersion="3" recordCount="1000" xr:uid="{E0198052-07CC-46D6-9241-FF138CF139D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 bagheri" refreshedDate="45228.065108564813" createdVersion="8" refreshedVersion="8" minRefreshableVersion="3" recordCount="1001" xr:uid="{C0F92F9D-34B5-4316-830F-649B5387986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F2925-D48A-4230-8053-FD4390D58A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8AF15-1914-4AEC-ABBE-B72819A5297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C2FA5-CFC1-4D3F-AEF2-A7BC789B8585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6062-2BFA-47D0-A15B-77B440F44EC7}">
  <dimension ref="A2:F15"/>
  <sheetViews>
    <sheetView workbookViewId="0">
      <selection activeCell="L27" sqref="L2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6.9140625" bestFit="1" customWidth="1"/>
  </cols>
  <sheetData>
    <row r="2" spans="1:6" x14ac:dyDescent="0.35">
      <c r="A2" s="4" t="s">
        <v>6</v>
      </c>
      <c r="B2" t="s">
        <v>2066</v>
      </c>
    </row>
    <row r="4" spans="1:6" x14ac:dyDescent="0.35">
      <c r="A4" s="4" t="s">
        <v>2069</v>
      </c>
      <c r="B4" s="4" t="s">
        <v>2070</v>
      </c>
    </row>
    <row r="5" spans="1:6" x14ac:dyDescent="0.3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5" t="s">
        <v>2041</v>
      </c>
      <c r="B6" s="12">
        <v>11</v>
      </c>
      <c r="C6" s="12">
        <v>60</v>
      </c>
      <c r="D6" s="12">
        <v>5</v>
      </c>
      <c r="E6" s="12">
        <v>102</v>
      </c>
      <c r="F6" s="12">
        <v>178</v>
      </c>
    </row>
    <row r="7" spans="1:6" x14ac:dyDescent="0.35">
      <c r="A7" s="5" t="s">
        <v>2033</v>
      </c>
      <c r="B7" s="12">
        <v>4</v>
      </c>
      <c r="C7" s="12">
        <v>20</v>
      </c>
      <c r="D7" s="12"/>
      <c r="E7" s="12">
        <v>22</v>
      </c>
      <c r="F7" s="12">
        <v>46</v>
      </c>
    </row>
    <row r="8" spans="1:6" x14ac:dyDescent="0.35">
      <c r="A8" s="5" t="s">
        <v>2050</v>
      </c>
      <c r="B8" s="12">
        <v>1</v>
      </c>
      <c r="C8" s="12">
        <v>23</v>
      </c>
      <c r="D8" s="12">
        <v>3</v>
      </c>
      <c r="E8" s="12">
        <v>21</v>
      </c>
      <c r="F8" s="12">
        <v>48</v>
      </c>
    </row>
    <row r="9" spans="1:6" x14ac:dyDescent="0.35">
      <c r="A9" s="5" t="s">
        <v>2064</v>
      </c>
      <c r="B9" s="12"/>
      <c r="C9" s="12"/>
      <c r="D9" s="12"/>
      <c r="E9" s="12">
        <v>4</v>
      </c>
      <c r="F9" s="12">
        <v>4</v>
      </c>
    </row>
    <row r="10" spans="1:6" x14ac:dyDescent="0.35">
      <c r="A10" s="5" t="s">
        <v>2035</v>
      </c>
      <c r="B10" s="12">
        <v>10</v>
      </c>
      <c r="C10" s="12">
        <v>66</v>
      </c>
      <c r="D10" s="12"/>
      <c r="E10" s="12">
        <v>99</v>
      </c>
      <c r="F10" s="12">
        <v>175</v>
      </c>
    </row>
    <row r="11" spans="1:6" x14ac:dyDescent="0.35">
      <c r="A11" s="5" t="s">
        <v>2054</v>
      </c>
      <c r="B11" s="12">
        <v>4</v>
      </c>
      <c r="C11" s="12">
        <v>11</v>
      </c>
      <c r="D11" s="12">
        <v>1</v>
      </c>
      <c r="E11" s="12">
        <v>26</v>
      </c>
      <c r="F11" s="12">
        <v>42</v>
      </c>
    </row>
    <row r="12" spans="1:6" x14ac:dyDescent="0.35">
      <c r="A12" s="5" t="s">
        <v>2047</v>
      </c>
      <c r="B12" s="12">
        <v>2</v>
      </c>
      <c r="C12" s="12">
        <v>24</v>
      </c>
      <c r="D12" s="12">
        <v>1</v>
      </c>
      <c r="E12" s="12">
        <v>40</v>
      </c>
      <c r="F12" s="12">
        <v>67</v>
      </c>
    </row>
    <row r="13" spans="1:6" x14ac:dyDescent="0.35">
      <c r="A13" s="5" t="s">
        <v>2037</v>
      </c>
      <c r="B13" s="12">
        <v>2</v>
      </c>
      <c r="C13" s="12">
        <v>28</v>
      </c>
      <c r="D13" s="12">
        <v>2</v>
      </c>
      <c r="E13" s="12">
        <v>64</v>
      </c>
      <c r="F13" s="12">
        <v>96</v>
      </c>
    </row>
    <row r="14" spans="1:6" x14ac:dyDescent="0.35">
      <c r="A14" s="5" t="s">
        <v>2039</v>
      </c>
      <c r="B14" s="12">
        <v>23</v>
      </c>
      <c r="C14" s="12">
        <v>132</v>
      </c>
      <c r="D14" s="12">
        <v>2</v>
      </c>
      <c r="E14" s="12">
        <v>187</v>
      </c>
      <c r="F14" s="12">
        <v>344</v>
      </c>
    </row>
    <row r="15" spans="1:6" x14ac:dyDescent="0.35">
      <c r="A15" s="5" t="s">
        <v>2068</v>
      </c>
      <c r="B15" s="12">
        <v>57</v>
      </c>
      <c r="C15" s="12">
        <v>364</v>
      </c>
      <c r="D15" s="12">
        <v>14</v>
      </c>
      <c r="E15" s="12">
        <v>565</v>
      </c>
      <c r="F15" s="12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812E-5DAD-4E2E-BCB4-6B4909101101}">
  <dimension ref="A1:F30"/>
  <sheetViews>
    <sheetView workbookViewId="0">
      <selection activeCell="L34" sqref="L3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2066</v>
      </c>
    </row>
    <row r="2" spans="1:6" x14ac:dyDescent="0.35">
      <c r="A2" s="4" t="s">
        <v>2031</v>
      </c>
      <c r="B2" t="s">
        <v>2066</v>
      </c>
    </row>
    <row r="4" spans="1:6" x14ac:dyDescent="0.35">
      <c r="A4" s="4" t="s">
        <v>2069</v>
      </c>
      <c r="B4" s="4" t="s">
        <v>2070</v>
      </c>
    </row>
    <row r="5" spans="1:6" x14ac:dyDescent="0.3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5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5">
      <c r="A7" s="5" t="s">
        <v>2065</v>
      </c>
      <c r="B7" s="12"/>
      <c r="C7" s="12"/>
      <c r="D7" s="12"/>
      <c r="E7" s="12">
        <v>4</v>
      </c>
      <c r="F7" s="12">
        <v>4</v>
      </c>
    </row>
    <row r="8" spans="1:6" x14ac:dyDescent="0.35">
      <c r="A8" s="5" t="s">
        <v>2042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5">
      <c r="A9" s="5" t="s">
        <v>2044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5">
      <c r="A10" s="5" t="s">
        <v>2043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5">
      <c r="A11" s="5" t="s">
        <v>2053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5">
      <c r="A12" s="5" t="s">
        <v>2034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5">
      <c r="A13" s="5" t="s">
        <v>2045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5">
      <c r="A14" s="5" t="s">
        <v>2058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5">
      <c r="A15" s="5" t="s">
        <v>2057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5">
      <c r="A16" s="5" t="s">
        <v>2061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5">
      <c r="A17" s="5" t="s">
        <v>2048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5">
      <c r="A18" s="5" t="s">
        <v>2055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5">
      <c r="A19" s="5" t="s">
        <v>2040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5">
      <c r="A20" s="5" t="s">
        <v>2056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5">
      <c r="A21" s="5" t="s">
        <v>2036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5">
      <c r="A22" s="5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5">
      <c r="A23" s="5" t="s">
        <v>2052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5">
      <c r="A24" s="5" t="s">
        <v>2060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5">
      <c r="A25" s="5" t="s">
        <v>2059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5">
      <c r="A26" s="5" t="s">
        <v>2051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5">
      <c r="A27" s="5" t="s">
        <v>2046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5">
      <c r="A28" s="5" t="s">
        <v>2038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5">
      <c r="A29" s="5" t="s">
        <v>2062</v>
      </c>
      <c r="B29" s="12"/>
      <c r="C29" s="12"/>
      <c r="D29" s="12"/>
      <c r="E29" s="12">
        <v>3</v>
      </c>
      <c r="F29" s="12">
        <v>3</v>
      </c>
    </row>
    <row r="30" spans="1:6" x14ac:dyDescent="0.35">
      <c r="A30" s="5" t="s">
        <v>2068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20A9-4B0B-423A-9AF7-5C2813F1A626}">
  <dimension ref="A1:E18"/>
  <sheetViews>
    <sheetView workbookViewId="0">
      <selection activeCell="I23" sqref="I23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4" t="s">
        <v>2031</v>
      </c>
      <c r="B1" t="s">
        <v>2066</v>
      </c>
    </row>
    <row r="2" spans="1:5" x14ac:dyDescent="0.35">
      <c r="A2" s="4" t="s">
        <v>2085</v>
      </c>
      <c r="B2" t="s">
        <v>2066</v>
      </c>
    </row>
    <row r="4" spans="1:5" x14ac:dyDescent="0.35">
      <c r="A4" s="4" t="s">
        <v>2069</v>
      </c>
      <c r="B4" s="4" t="s">
        <v>2070</v>
      </c>
    </row>
    <row r="5" spans="1:5" x14ac:dyDescent="0.35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5">
      <c r="A6" s="5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35">
      <c r="A7" s="5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35">
      <c r="A8" s="5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35">
      <c r="A9" s="5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35">
      <c r="A10" s="5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35">
      <c r="A11" s="5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35">
      <c r="A12" s="5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35">
      <c r="A13" s="5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35">
      <c r="A14" s="5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35">
      <c r="A15" s="5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35">
      <c r="A16" s="5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35">
      <c r="A17" s="5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35">
      <c r="A18" s="5" t="s">
        <v>2068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FC8-E121-4A4A-AE8B-73D3BC636030}">
  <dimension ref="A1:H13"/>
  <sheetViews>
    <sheetView workbookViewId="0">
      <selection activeCell="J14" sqref="J14"/>
    </sheetView>
  </sheetViews>
  <sheetFormatPr defaultRowHeight="15.5" x14ac:dyDescent="0.35"/>
  <cols>
    <col min="1" max="1" width="24.1640625" customWidth="1"/>
    <col min="2" max="2" width="16.9140625" customWidth="1"/>
    <col min="3" max="3" width="13.25" customWidth="1"/>
    <col min="4" max="4" width="15.75" customWidth="1"/>
    <col min="5" max="5" width="12.4140625" customWidth="1"/>
    <col min="6" max="6" width="19.33203125" customWidth="1"/>
    <col min="7" max="7" width="15.9140625" customWidth="1"/>
    <col min="8" max="8" width="18.6640625" customWidth="1"/>
  </cols>
  <sheetData>
    <row r="1" spans="1:8" x14ac:dyDescent="0.35">
      <c r="A1" s="8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2105</v>
      </c>
      <c r="G1" s="7" t="s">
        <v>2091</v>
      </c>
      <c r="H1" s="7" t="s">
        <v>2092</v>
      </c>
    </row>
    <row r="2" spans="1:8" x14ac:dyDescent="0.35">
      <c r="A2" t="s">
        <v>2093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9" t="s">
        <v>2094</v>
      </c>
      <c r="B3">
        <f>COUNTIFS(goal,"&gt;=1000",goal,"&lt;=4999",outcome,"successful")</f>
        <v>191</v>
      </c>
      <c r="C3">
        <f>COUNTIFS(goal,"&gt;=1000",goal,"&lt;=4999",outcome,"failed")</f>
        <v>38</v>
      </c>
      <c r="D3">
        <f>COUNTIFS(goal,"&gt;=1000",goal,"&lt;=4999",outcome,"canceled")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s="9" t="s">
        <v>2095</v>
      </c>
      <c r="B4">
        <f>COUNTIFS(goal,"&gt;=5000",goal,"&lt;=9999",outcome,"successful")</f>
        <v>164</v>
      </c>
      <c r="C4">
        <f>COUNTIFS(goal,"&gt;=5000",goal,"&lt;=9999",outcome,"failed")</f>
        <v>126</v>
      </c>
      <c r="D4">
        <f>COUNTIFS(goal,"&gt;=5000",goal,"&lt;=9999",outcome,"canceled")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9" t="s">
        <v>2096</v>
      </c>
      <c r="B5">
        <f>COUNTIFS(goal,"&gt;=10000",goal,"&lt;=14999",outcome,"successful")</f>
        <v>4</v>
      </c>
      <c r="C5">
        <f>COUNTIFS(goal,"&gt;=10000",goal,"&lt;=14999",outcome,"failed")</f>
        <v>5</v>
      </c>
      <c r="D5">
        <f>COUNTIFS(goal,"&gt;=10000",goal,"&lt;=14999",outcome,"canceled")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9" t="s">
        <v>2097</v>
      </c>
      <c r="B6">
        <f>COUNTIFS(goal,"&gt;=15000",goal,"&lt;=19999",outcome,"successful")</f>
        <v>10</v>
      </c>
      <c r="C6">
        <f>COUNTIFS(goal,"&gt;=15000",goal,"&lt;=19999",outcome,"failed")</f>
        <v>0</v>
      </c>
      <c r="D6">
        <f>COUNTIFS(goal,"&gt;=15000",goal,"&lt;=19999",outcome,"canceled")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9" t="s">
        <v>2098</v>
      </c>
      <c r="B7">
        <f>COUNTIFS(goal,"&gt;=20000",goal,"&lt;=24999",outcome,"successful")</f>
        <v>7</v>
      </c>
      <c r="C7">
        <f>COUNTIFS(goal,"&gt;=20000",goal,"&lt;=24999",outcome,"failed")</f>
        <v>0</v>
      </c>
      <c r="D7">
        <f>COUNTIFS(goal,"&gt;=20000",goal,"&lt;=24999",outcome,"canceled")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9" t="s">
        <v>2099</v>
      </c>
      <c r="B8">
        <f>COUNTIFS(goal,"&gt;=25000",goal,"&lt;=29999",outcome,"successful")</f>
        <v>11</v>
      </c>
      <c r="C8">
        <f>COUNTIFS(goal,"&gt;=25000",goal,"&lt;=29999",outcome,"failed")</f>
        <v>3</v>
      </c>
      <c r="D8">
        <f>COUNTIFS(goal,"&gt;=25000",goal,"&lt;=29999",outcome,"canceled")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9" t="s">
        <v>2100</v>
      </c>
      <c r="B9">
        <f>COUNTIFS(goal,"&gt;=30000",goal,"&lt;=34999",outcome,"successful")</f>
        <v>7</v>
      </c>
      <c r="C9">
        <f>COUNTIFS(goal,"&gt;=30000",goal,"&lt;=34999",outcome,"failed")</f>
        <v>0</v>
      </c>
      <c r="D9">
        <f>COUNTIFS(goal,"&gt;=30000",goal,"&lt;=34999",outcome,"canceled")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9" t="s">
        <v>2101</v>
      </c>
      <c r="B10">
        <f>COUNTIFS(goal,"&gt;=35000",goal,"&lt;=39999",outcome,"successful")</f>
        <v>8</v>
      </c>
      <c r="C10">
        <f>COUNTIFS(goal,"&gt;=35000",goal,"&lt;=39999",outcome,"failed")</f>
        <v>3</v>
      </c>
      <c r="D10">
        <f>COUNTIFS(goal,"&gt;=35000",goal,"&lt;=39999",outcome,"canceled")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9" t="s">
        <v>2102</v>
      </c>
      <c r="B11">
        <f>COUNTIFS(goal,"&gt;=40000",goal,"&lt;=44999",outcome,"successful")</f>
        <v>11</v>
      </c>
      <c r="C11">
        <f>COUNTIFS(goal,"&gt;=40000",goal,"&lt;=44999",outcome,"failed")</f>
        <v>3</v>
      </c>
      <c r="D11">
        <f>COUNTIFS(goal,"&gt;=40000",goal,"&lt;=44999",outcome,"canceled")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9" t="s">
        <v>2103</v>
      </c>
      <c r="B12">
        <f>COUNTIFS(goal,"&gt;=45000",goal,"&lt;=49999",outcome,"successful")</f>
        <v>8</v>
      </c>
      <c r="C12">
        <f>COUNTIFS(goal,"&gt;=45000",goal,"&lt;=49999",outcome,"failed")</f>
        <v>3</v>
      </c>
      <c r="D12">
        <f>COUNTIFS(goal,"&gt;=45000",goal,"&lt;=49999",outcome,"canceled")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s="10" t="s">
        <v>2104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190-E3C3-4C45-B7B2-45637BB5AD9B}">
  <dimension ref="A1:N566"/>
  <sheetViews>
    <sheetView tabSelected="1" workbookViewId="0">
      <selection activeCell="J11" sqref="J11"/>
    </sheetView>
  </sheetViews>
  <sheetFormatPr defaultRowHeight="15.5" x14ac:dyDescent="0.35"/>
  <cols>
    <col min="1" max="1" width="10.58203125" customWidth="1"/>
    <col min="2" max="2" width="13.58203125" customWidth="1"/>
    <col min="4" max="4" width="9.75" customWidth="1"/>
    <col min="5" max="5" width="13.33203125" customWidth="1"/>
    <col min="9" max="9" width="26.9140625" customWidth="1"/>
    <col min="13" max="13" width="26.6640625" customWidth="1"/>
  </cols>
  <sheetData>
    <row r="1" spans="1:14" x14ac:dyDescent="0.35">
      <c r="A1" s="7" t="s">
        <v>2106</v>
      </c>
      <c r="B1" s="7" t="s">
        <v>5</v>
      </c>
      <c r="D1" s="7" t="s">
        <v>2106</v>
      </c>
      <c r="E1" s="7" t="s">
        <v>5</v>
      </c>
      <c r="I1" s="7" t="s">
        <v>2107</v>
      </c>
      <c r="J1">
        <f>AVERAGE(_xlfn.ANCHORARRAY(B2))</f>
        <v>851.14690265486729</v>
      </c>
      <c r="M1" s="7" t="s">
        <v>2113</v>
      </c>
      <c r="N1">
        <f>AVERAGE(_xlfn.ANCHORARRAY(E2))</f>
        <v>585.61538461538464</v>
      </c>
    </row>
    <row r="2" spans="1:14" x14ac:dyDescent="0.35">
      <c r="A2" t="str" cm="1">
        <f t="array" ref="A2:A566">_xlfn._xlws.FILTER(Crowdfunding!G2:G1001,Crowdfunding!G2:G1001="successful","NA")</f>
        <v>successful</v>
      </c>
      <c r="B2" cm="1">
        <f t="array" ref="B2:B566">_xlfn._xlws.FILTER(Crowdfunding!H2:H1001,Crowdfunding!G2:G1001="successful","NA")</f>
        <v>158</v>
      </c>
      <c r="D2" t="str" cm="1">
        <f t="array" ref="D2:D365">_xlfn._xlws.FILTER(Crowdfunding!G2:G1001,Crowdfunding!G2:G1001="failed","NA")</f>
        <v>failed</v>
      </c>
      <c r="E2" cm="1">
        <f t="array" ref="E2:E365">_xlfn._xlws.FILTER(Crowdfunding!H2:H1001,Crowdfunding!G2:G1001="failed","NA")</f>
        <v>0</v>
      </c>
      <c r="I2" s="7" t="s">
        <v>2108</v>
      </c>
      <c r="J2">
        <f>MEDIAN(_xlfn.ANCHORARRAY(B2))</f>
        <v>201</v>
      </c>
      <c r="M2" s="7" t="s">
        <v>2114</v>
      </c>
      <c r="N2">
        <f>MEDIAN(_xlfn.ANCHORARRAY(E2))</f>
        <v>114.5</v>
      </c>
    </row>
    <row r="3" spans="1:14" x14ac:dyDescent="0.35">
      <c r="A3" t="str">
        <v>successful</v>
      </c>
      <c r="B3">
        <v>1425</v>
      </c>
      <c r="D3" t="str">
        <v>failed</v>
      </c>
      <c r="E3">
        <v>24</v>
      </c>
      <c r="I3" s="7" t="s">
        <v>2109</v>
      </c>
      <c r="J3">
        <f>MIN(_xlfn.ANCHORARRAY(B2))</f>
        <v>16</v>
      </c>
      <c r="M3" s="7" t="s">
        <v>2115</v>
      </c>
      <c r="N3">
        <f>MIN(_xlfn.ANCHORARRAY(E2))</f>
        <v>0</v>
      </c>
    </row>
    <row r="4" spans="1:14" x14ac:dyDescent="0.35">
      <c r="A4" t="str">
        <v>successful</v>
      </c>
      <c r="B4">
        <v>174</v>
      </c>
      <c r="D4" t="str">
        <v>failed</v>
      </c>
      <c r="E4">
        <v>53</v>
      </c>
      <c r="I4" s="7" t="s">
        <v>2110</v>
      </c>
      <c r="J4">
        <f>MAX(_xlfn.ANCHORARRAY(B2))</f>
        <v>7295</v>
      </c>
      <c r="M4" s="7" t="s">
        <v>2116</v>
      </c>
      <c r="N4">
        <f>MAX(_xlfn.ANCHORARRAY(E2))</f>
        <v>6080</v>
      </c>
    </row>
    <row r="5" spans="1:14" x14ac:dyDescent="0.35">
      <c r="A5" t="str">
        <v>successful</v>
      </c>
      <c r="B5">
        <v>227</v>
      </c>
      <c r="D5" t="str">
        <v>failed</v>
      </c>
      <c r="E5">
        <v>18</v>
      </c>
      <c r="I5" s="7" t="s">
        <v>2111</v>
      </c>
      <c r="J5">
        <f>_xlfn.VAR.P(_xlfn.ANCHORARRAY(B2))</f>
        <v>1603373.7324019109</v>
      </c>
      <c r="M5" s="7" t="s">
        <v>2117</v>
      </c>
      <c r="N5">
        <f>_xlfn.VAR.P(_xlfn.ANCHORARRAY(E2))</f>
        <v>921574.68174133555</v>
      </c>
    </row>
    <row r="6" spans="1:14" x14ac:dyDescent="0.35">
      <c r="A6" t="str">
        <v>successful</v>
      </c>
      <c r="B6">
        <v>220</v>
      </c>
      <c r="D6" t="str">
        <v>failed</v>
      </c>
      <c r="E6">
        <v>44</v>
      </c>
      <c r="I6" s="7" t="s">
        <v>2112</v>
      </c>
      <c r="J6">
        <f>_xlfn.STDEV.P(_xlfn.ANCHORARRAY(B2))</f>
        <v>1266.2439466397898</v>
      </c>
      <c r="M6" s="7" t="s">
        <v>2118</v>
      </c>
      <c r="N6">
        <f>_xlfn.STDEV.P(_xlfn.ANCHORARRAY(E2))</f>
        <v>959.98681331637863</v>
      </c>
    </row>
    <row r="7" spans="1:14" x14ac:dyDescent="0.35">
      <c r="A7" t="str">
        <v>successful</v>
      </c>
      <c r="B7">
        <v>98</v>
      </c>
      <c r="D7" t="str">
        <v>failed</v>
      </c>
      <c r="E7">
        <v>27</v>
      </c>
    </row>
    <row r="8" spans="1:14" x14ac:dyDescent="0.35">
      <c r="A8" t="str">
        <v>successful</v>
      </c>
      <c r="B8">
        <v>100</v>
      </c>
      <c r="D8" t="str">
        <v>failed</v>
      </c>
      <c r="E8">
        <v>55</v>
      </c>
    </row>
    <row r="9" spans="1:14" x14ac:dyDescent="0.35">
      <c r="A9" t="str">
        <v>successful</v>
      </c>
      <c r="B9">
        <v>1249</v>
      </c>
      <c r="D9" t="str">
        <v>failed</v>
      </c>
      <c r="E9">
        <v>200</v>
      </c>
    </row>
    <row r="10" spans="1:14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14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14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14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14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14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14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F3" sqref="F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58203125" customWidth="1"/>
    <col min="7" max="7" width="11.4140625" customWidth="1"/>
    <col min="8" max="8" width="17.08203125" customWidth="1"/>
    <col min="9" max="9" width="19.5" customWidth="1"/>
    <col min="12" max="12" width="15.9140625" customWidth="1"/>
    <col min="13" max="13" width="12.75" customWidth="1"/>
    <col min="14" max="14" width="25" customWidth="1"/>
    <col min="15" max="15" width="23.5" customWidth="1"/>
    <col min="16" max="16" width="12.4140625" customWidth="1"/>
    <col min="17" max="17" width="12.5" customWidth="1"/>
    <col min="18" max="18" width="28" bestFit="1" customWidth="1"/>
    <col min="19" max="19" width="18" customWidth="1"/>
    <col min="20" max="20" width="15.58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" xr:uid="{00000000-0001-0000-0000-000000000000}"/>
  <conditionalFormatting sqref="F1:F1048576">
    <cfRule type="colorScale" priority="3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7" priority="1" operator="containsText" text="canceled">
      <formula>NOT(ISERROR(SEARCH("canceled",G1)))</formula>
    </cfRule>
    <cfRule type="containsText" dxfId="6" priority="2" operator="containsText" text="live">
      <formula>NOT(ISERROR(SEARCH("live",G1)))</formula>
    </cfRule>
    <cfRule type="containsText" dxfId="5" priority="4" operator="containsText" text="canceled">
      <formula>NOT(ISERROR(SEARCH("canceled",G1)))</formula>
    </cfRule>
    <cfRule type="containsText" dxfId="4" priority="5" operator="containsText" text="live">
      <formula>NOT(ISERROR(SEARCH("live",G1)))</formula>
    </cfRule>
    <cfRule type="containsText" dxfId="3" priority="6" operator="containsText" text="successful">
      <formula>NOT(ISERROR(SEARCH("successful",G1)))</formula>
    </cfRule>
    <cfRule type="containsText" dxfId="2" priority="7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Pivot table 1</vt:lpstr>
      <vt:lpstr>Pivot table 2</vt:lpstr>
      <vt:lpstr>Pivot table 3</vt:lpstr>
      <vt:lpstr>Crowdfunding Goal Analysis</vt:lpstr>
      <vt:lpstr>Statistical Analysis</vt:lpstr>
      <vt:lpstr>Crowdfunding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mina bagheri</cp:lastModifiedBy>
  <dcterms:created xsi:type="dcterms:W3CDTF">2021-09-29T18:52:28Z</dcterms:created>
  <dcterms:modified xsi:type="dcterms:W3CDTF">2023-10-29T21:12:16Z</dcterms:modified>
</cp:coreProperties>
</file>