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10_vlookup_1 (1)\"/>
    </mc:Choice>
  </mc:AlternateContent>
  <bookViews>
    <workbookView xWindow="0" yWindow="0" windowWidth="23040" windowHeight="9096" activeTab="2"/>
  </bookViews>
  <sheets>
    <sheet name="問1" sheetId="8" r:id="rId1"/>
    <sheet name="問2" sheetId="7" r:id="rId2"/>
    <sheet name="問3" sheetId="10" r:id="rId3"/>
    <sheet name="リスト" sheetId="9" r:id="rId4"/>
  </sheets>
  <calcPr calcId="162913"/>
</workbook>
</file>

<file path=xl/calcChain.xml><?xml version="1.0" encoding="utf-8"?>
<calcChain xmlns="http://schemas.openxmlformats.org/spreadsheetml/2006/main">
  <c r="D44" i="10" l="1"/>
  <c r="F44" i="10" s="1"/>
  <c r="D45" i="10"/>
  <c r="F45" i="10" s="1"/>
  <c r="D46" i="10"/>
  <c r="F46" i="10" s="1"/>
  <c r="F47" i="10"/>
  <c r="F48" i="10"/>
  <c r="F49" i="10"/>
  <c r="C44" i="10"/>
  <c r="D44" i="7"/>
  <c r="F66" i="8"/>
  <c r="F67" i="8"/>
  <c r="F68" i="8"/>
  <c r="F69" i="8"/>
  <c r="F70" i="8"/>
  <c r="F71" i="8"/>
  <c r="F72" i="8"/>
  <c r="G66" i="8"/>
  <c r="G67" i="8"/>
  <c r="G68" i="8"/>
  <c r="G69" i="8"/>
  <c r="G70" i="8"/>
  <c r="G71" i="8"/>
  <c r="G72" i="8"/>
  <c r="E66" i="8"/>
  <c r="E67" i="8"/>
  <c r="E68" i="8"/>
  <c r="E69" i="8"/>
  <c r="E70" i="8"/>
  <c r="E71" i="8"/>
  <c r="E72" i="8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49" i="10"/>
  <c r="C49" i="10"/>
  <c r="D48" i="10"/>
  <c r="C48" i="10"/>
  <c r="D47" i="10"/>
  <c r="C47" i="10"/>
  <c r="C46" i="10"/>
  <c r="C45" i="10"/>
  <c r="G74" i="8" l="1"/>
  <c r="G75" i="8" s="1"/>
  <c r="G76" i="8" s="1"/>
  <c r="G77" i="8" s="1"/>
  <c r="F50" i="10"/>
  <c r="F51" i="10" l="1"/>
  <c r="F52" i="10" s="1"/>
  <c r="F54" i="10" s="1"/>
</calcChain>
</file>

<file path=xl/sharedStrings.xml><?xml version="1.0" encoding="utf-8"?>
<sst xmlns="http://schemas.openxmlformats.org/spreadsheetml/2006/main" count="191" uniqueCount="104">
  <si>
    <t>顧客リスト</t>
    <rPh sb="0" eb="2">
      <t>コキャク</t>
    </rPh>
    <phoneticPr fontId="2"/>
  </si>
  <si>
    <t>（今年度購入額による来年度割引額）</t>
  </si>
  <si>
    <t>顧客名</t>
    <rPh sb="0" eb="2">
      <t>コキャク</t>
    </rPh>
    <rPh sb="2" eb="3">
      <t>メイ</t>
    </rPh>
    <phoneticPr fontId="2"/>
  </si>
  <si>
    <t>購入金額</t>
    <rPh sb="0" eb="2">
      <t>コウニュウ</t>
    </rPh>
    <rPh sb="2" eb="4">
      <t>キンガク</t>
    </rPh>
    <phoneticPr fontId="2"/>
  </si>
  <si>
    <t>割引金額</t>
    <rPh sb="0" eb="2">
      <t>ワリビキ</t>
    </rPh>
    <rPh sb="2" eb="4">
      <t>キンガク</t>
    </rPh>
    <phoneticPr fontId="2"/>
  </si>
  <si>
    <t>遠藤　直子</t>
    <rPh sb="0" eb="2">
      <t>えんどう</t>
    </rPh>
    <rPh sb="3" eb="5">
      <t>なおこ</t>
    </rPh>
    <phoneticPr fontId="2" type="Hiragana" alignment="distributed"/>
  </si>
  <si>
    <t>100万円未満</t>
    <rPh sb="3" eb="5">
      <t>マンエン</t>
    </rPh>
    <rPh sb="5" eb="7">
      <t>ミマン</t>
    </rPh>
    <phoneticPr fontId="2"/>
  </si>
  <si>
    <t>大川　雅人</t>
    <rPh sb="0" eb="2">
      <t>おおかわ</t>
    </rPh>
    <rPh sb="3" eb="5">
      <t>まさと</t>
    </rPh>
    <phoneticPr fontId="2" type="Hiragana" alignment="distributed"/>
  </si>
  <si>
    <t>100万円以上200万円未満</t>
    <rPh sb="3" eb="7">
      <t>マンエンイジョウ</t>
    </rPh>
    <rPh sb="10" eb="12">
      <t>マンエン</t>
    </rPh>
    <rPh sb="12" eb="14">
      <t>ミマン</t>
    </rPh>
    <phoneticPr fontId="2"/>
  </si>
  <si>
    <t>梶本　修一</t>
    <rPh sb="0" eb="2">
      <t>かじもと</t>
    </rPh>
    <rPh sb="3" eb="5">
      <t>しゅういち</t>
    </rPh>
    <phoneticPr fontId="2" type="Hiragana" alignment="distributed"/>
  </si>
  <si>
    <t>200万円以上300万円未満</t>
    <rPh sb="3" eb="7">
      <t>マンエンイジョウ</t>
    </rPh>
    <rPh sb="10" eb="12">
      <t>マンエン</t>
    </rPh>
    <rPh sb="12" eb="14">
      <t>ミマン</t>
    </rPh>
    <phoneticPr fontId="2"/>
  </si>
  <si>
    <t>桂木真紀子</t>
    <rPh sb="0" eb="2">
      <t>かつらぎ</t>
    </rPh>
    <rPh sb="2" eb="5">
      <t>まきこ</t>
    </rPh>
    <phoneticPr fontId="2" type="Hiragana" alignment="distributed"/>
  </si>
  <si>
    <t>300万円以上500万円未満</t>
    <rPh sb="3" eb="7">
      <t>マンエンイジョウ</t>
    </rPh>
    <rPh sb="10" eb="12">
      <t>マンエン</t>
    </rPh>
    <rPh sb="12" eb="14">
      <t>ミマン</t>
    </rPh>
    <phoneticPr fontId="2"/>
  </si>
  <si>
    <t>木村　進</t>
    <rPh sb="0" eb="2">
      <t>きむら</t>
    </rPh>
    <rPh sb="3" eb="4">
      <t>すすむ</t>
    </rPh>
    <phoneticPr fontId="2" type="Hiragana" alignment="distributed"/>
  </si>
  <si>
    <t>500万円以上</t>
    <rPh sb="3" eb="7">
      <t>マンエンイジョウ</t>
    </rPh>
    <phoneticPr fontId="2"/>
  </si>
  <si>
    <t>小泉　理沙</t>
    <rPh sb="0" eb="2">
      <t>こいずみ</t>
    </rPh>
    <rPh sb="3" eb="5">
      <t>りさ</t>
    </rPh>
    <phoneticPr fontId="2" type="Hiragana" alignment="distributed"/>
  </si>
  <si>
    <t>佐山　薫</t>
    <rPh sb="0" eb="2">
      <t>さやま</t>
    </rPh>
    <rPh sb="3" eb="4">
      <t>かおる</t>
    </rPh>
    <phoneticPr fontId="2" type="Hiragana" alignment="distributed"/>
  </si>
  <si>
    <t>島田　翔</t>
    <rPh sb="0" eb="2">
      <t>しまだ</t>
    </rPh>
    <rPh sb="3" eb="4">
      <t>しょう</t>
    </rPh>
    <phoneticPr fontId="2" type="Hiragana" alignment="distributed"/>
  </si>
  <si>
    <t>辻井　秀子</t>
    <rPh sb="0" eb="2">
      <t>つじい</t>
    </rPh>
    <rPh sb="3" eb="5">
      <t>ひでこ</t>
    </rPh>
    <phoneticPr fontId="2" type="Hiragana" alignment="distributed"/>
  </si>
  <si>
    <t>浜崎　秋緒</t>
    <rPh sb="0" eb="2">
      <t>はまさき</t>
    </rPh>
    <rPh sb="3" eb="4">
      <t>あき</t>
    </rPh>
    <rPh sb="4" eb="5">
      <t>お</t>
    </rPh>
    <phoneticPr fontId="2" type="Hiragana" alignment="distributed"/>
  </si>
  <si>
    <t>平野　篤志</t>
    <rPh sb="0" eb="2">
      <t>ひらの</t>
    </rPh>
    <rPh sb="3" eb="5">
      <t>あつし</t>
    </rPh>
    <phoneticPr fontId="2" type="Hiragana" alignment="distributed"/>
  </si>
  <si>
    <t>本多　紀江</t>
    <rPh sb="0" eb="2">
      <t>ほんだ</t>
    </rPh>
    <rPh sb="3" eb="5">
      <t>のりえ</t>
    </rPh>
    <phoneticPr fontId="2" type="Hiragana" alignment="distributed"/>
  </si>
  <si>
    <t>松山　智明</t>
    <rPh sb="0" eb="2">
      <t>まつやま</t>
    </rPh>
    <rPh sb="3" eb="5">
      <t>ともあき</t>
    </rPh>
    <phoneticPr fontId="2" type="Hiragana" alignment="distributed"/>
  </si>
  <si>
    <t>森本　武史</t>
    <rPh sb="0" eb="2">
      <t>もりもと</t>
    </rPh>
    <rPh sb="3" eb="5">
      <t>たけし</t>
    </rPh>
    <phoneticPr fontId="2" type="Hiragana" alignment="distributed"/>
  </si>
  <si>
    <t>山野恵津子</t>
    <rPh sb="0" eb="2">
      <t>やまの</t>
    </rPh>
    <rPh sb="2" eb="5">
      <t>えつこ</t>
    </rPh>
    <phoneticPr fontId="2" type="Hiragana" alignment="distributed"/>
  </si>
  <si>
    <t>セミナー申込確認書</t>
    <rPh sb="4" eb="6">
      <t>オモウシコミ</t>
    </rPh>
    <rPh sb="6" eb="9">
      <t>ジュコウシャ</t>
    </rPh>
    <phoneticPr fontId="2"/>
  </si>
  <si>
    <t>東京都港区海岸1-10-XX</t>
    <rPh sb="0" eb="3">
      <t>トウキョウト</t>
    </rPh>
    <rPh sb="3" eb="4">
      <t>ミナト</t>
    </rPh>
    <rPh sb="4" eb="5">
      <t>ク</t>
    </rPh>
    <rPh sb="5" eb="7">
      <t>カイガン</t>
    </rPh>
    <phoneticPr fontId="2"/>
  </si>
  <si>
    <t>TEL:03-3623-XXXX</t>
    <phoneticPr fontId="2"/>
  </si>
  <si>
    <t>FAX:03-3623-XXXX</t>
    <phoneticPr fontId="2"/>
  </si>
  <si>
    <t>拝啓、時下益々ご清栄のこととお喜び申し上げます。</t>
    <rPh sb="0" eb="2">
      <t>ハイケイ</t>
    </rPh>
    <rPh sb="3" eb="5">
      <t>ジカ</t>
    </rPh>
    <rPh sb="5" eb="7">
      <t>マスマス</t>
    </rPh>
    <rPh sb="8" eb="10">
      <t>セイエイ</t>
    </rPh>
    <rPh sb="15" eb="16">
      <t>ヨロコ</t>
    </rPh>
    <rPh sb="17" eb="18">
      <t>モウ</t>
    </rPh>
    <rPh sb="19" eb="20">
      <t>ア</t>
    </rPh>
    <phoneticPr fontId="2"/>
  </si>
  <si>
    <t>さて、下記の通りお申し込み承りましたので、ご確認お願いいたします。</t>
    <rPh sb="3" eb="5">
      <t>カキ</t>
    </rPh>
    <rPh sb="6" eb="7">
      <t>トオ</t>
    </rPh>
    <rPh sb="8" eb="12">
      <t>オモウシコ</t>
    </rPh>
    <rPh sb="13" eb="14">
      <t>ウケタマワ</t>
    </rPh>
    <rPh sb="22" eb="24">
      <t>カクニン</t>
    </rPh>
    <rPh sb="24" eb="26">
      <t>オネガ</t>
    </rPh>
    <phoneticPr fontId="2"/>
  </si>
  <si>
    <t>No</t>
    <phoneticPr fontId="2"/>
  </si>
  <si>
    <t>受講日</t>
    <rPh sb="0" eb="2">
      <t>ジュコウ</t>
    </rPh>
    <rPh sb="2" eb="3">
      <t>ビ</t>
    </rPh>
    <phoneticPr fontId="2"/>
  </si>
  <si>
    <t>ｺｰｽCD</t>
    <phoneticPr fontId="2"/>
  </si>
  <si>
    <t>コース名</t>
    <rPh sb="3" eb="4">
      <t>メイ</t>
    </rPh>
    <phoneticPr fontId="2"/>
  </si>
  <si>
    <t>受講料</t>
    <rPh sb="0" eb="3">
      <t>ジュコウリョウ</t>
    </rPh>
    <phoneticPr fontId="2"/>
  </si>
  <si>
    <t>ﾃｷｽﾄ代</t>
    <rPh sb="4" eb="5">
      <t>ダイ</t>
    </rPh>
    <phoneticPr fontId="2"/>
  </si>
  <si>
    <t>テキスト代</t>
    <rPh sb="4" eb="5">
      <t>ダイ</t>
    </rPh>
    <phoneticPr fontId="2"/>
  </si>
  <si>
    <t>合計金額</t>
    <rPh sb="0" eb="2">
      <t>ゴウケイ</t>
    </rPh>
    <rPh sb="2" eb="4">
      <t>キンガク</t>
    </rPh>
    <phoneticPr fontId="2"/>
  </si>
  <si>
    <t>◆注意事項</t>
    <rPh sb="1" eb="3">
      <t>チュウイ</t>
    </rPh>
    <rPh sb="3" eb="5">
      <t>ジコウ</t>
    </rPh>
    <phoneticPr fontId="2"/>
  </si>
  <si>
    <t>（１）15分以上の遅刻はご受講いただけない場合がありますので、あらかじめご了承ください。</t>
    <rPh sb="5" eb="6">
      <t>フン</t>
    </rPh>
    <rPh sb="6" eb="8">
      <t>イジョウ</t>
    </rPh>
    <rPh sb="9" eb="11">
      <t>チコク</t>
    </rPh>
    <rPh sb="13" eb="15">
      <t>ジュコウ</t>
    </rPh>
    <rPh sb="21" eb="23">
      <t>バアイ</t>
    </rPh>
    <rPh sb="36" eb="39">
      <t>ゴリョウショウ</t>
    </rPh>
    <phoneticPr fontId="2"/>
  </si>
  <si>
    <t>（2）キャンセルの場合は、開催日の3日前までに、ご連絡お願いします。</t>
    <rPh sb="9" eb="11">
      <t>バアイ</t>
    </rPh>
    <rPh sb="13" eb="16">
      <t>カイサイビ</t>
    </rPh>
    <rPh sb="18" eb="19">
      <t>カ</t>
    </rPh>
    <rPh sb="19" eb="20">
      <t>マエ</t>
    </rPh>
    <rPh sb="24" eb="27">
      <t>ゴレンラク</t>
    </rPh>
    <rPh sb="27" eb="29">
      <t>オネガ</t>
    </rPh>
    <phoneticPr fontId="2"/>
  </si>
  <si>
    <t>消費税込</t>
    <rPh sb="0" eb="3">
      <t>ショウヒゼイ</t>
    </rPh>
    <rPh sb="3" eb="4">
      <t>コミ</t>
    </rPh>
    <phoneticPr fontId="2"/>
  </si>
  <si>
    <t>コースCD</t>
    <phoneticPr fontId="2"/>
  </si>
  <si>
    <t>A01</t>
    <phoneticPr fontId="2"/>
  </si>
  <si>
    <t>漢方セミナー</t>
    <rPh sb="0" eb="2">
      <t>カンポウ</t>
    </rPh>
    <phoneticPr fontId="2"/>
  </si>
  <si>
    <t>A02</t>
    <phoneticPr fontId="2"/>
  </si>
  <si>
    <t>紅茶セミナー</t>
    <rPh sb="0" eb="2">
      <t>コウチャ</t>
    </rPh>
    <phoneticPr fontId="2"/>
  </si>
  <si>
    <t>A03</t>
  </si>
  <si>
    <t>ネイルアートセミナー</t>
    <phoneticPr fontId="2"/>
  </si>
  <si>
    <t>A04</t>
  </si>
  <si>
    <t>フラワーアレンジメントセミナー</t>
    <phoneticPr fontId="2"/>
  </si>
  <si>
    <t>A05</t>
  </si>
  <si>
    <t>スキンケアセミナー</t>
    <phoneticPr fontId="2"/>
  </si>
  <si>
    <t>２万未満</t>
    <rPh sb="1" eb="2">
      <t>マン</t>
    </rPh>
    <rPh sb="2" eb="4">
      <t>ミマン</t>
    </rPh>
    <phoneticPr fontId="2"/>
  </si>
  <si>
    <t>２万以上４万未満</t>
    <rPh sb="1" eb="4">
      <t>マンイジョウ</t>
    </rPh>
    <rPh sb="5" eb="6">
      <t>マン</t>
    </rPh>
    <rPh sb="6" eb="8">
      <t>ミマン</t>
    </rPh>
    <phoneticPr fontId="2"/>
  </si>
  <si>
    <t>４万以上８万未満</t>
    <rPh sb="1" eb="4">
      <t>マンイジョウ</t>
    </rPh>
    <rPh sb="5" eb="6">
      <t>マン</t>
    </rPh>
    <rPh sb="6" eb="8">
      <t>ミマン</t>
    </rPh>
    <phoneticPr fontId="2"/>
  </si>
  <si>
    <t>８万以上１５万未満</t>
    <rPh sb="1" eb="4">
      <t>マンイジョウ</t>
    </rPh>
    <rPh sb="6" eb="7">
      <t>マン</t>
    </rPh>
    <rPh sb="7" eb="9">
      <t>ミマン</t>
    </rPh>
    <phoneticPr fontId="2"/>
  </si>
  <si>
    <t>１５万以上</t>
    <rPh sb="2" eb="3">
      <t>マン</t>
    </rPh>
    <rPh sb="3" eb="5">
      <t>イジョウ</t>
    </rPh>
    <phoneticPr fontId="2"/>
  </si>
  <si>
    <t>セミナー割引額テーブル</t>
    <rPh sb="4" eb="6">
      <t>ワリビキ</t>
    </rPh>
    <rPh sb="6" eb="7">
      <t>ガク</t>
    </rPh>
    <phoneticPr fontId="2"/>
  </si>
  <si>
    <t>顧客割引額テーブル</t>
    <rPh sb="0" eb="2">
      <t>コキャク</t>
    </rPh>
    <rPh sb="2" eb="4">
      <t>ワリビキ</t>
    </rPh>
    <rPh sb="4" eb="5">
      <t>ガク</t>
    </rPh>
    <phoneticPr fontId="2"/>
  </si>
  <si>
    <t>お見積書</t>
    <rPh sb="1" eb="4">
      <t>ミツモリショ</t>
    </rPh>
    <phoneticPr fontId="2"/>
  </si>
  <si>
    <t>商品一覧表</t>
    <rPh sb="0" eb="2">
      <t>ショウヒン</t>
    </rPh>
    <rPh sb="2" eb="4">
      <t>イチラン</t>
    </rPh>
    <rPh sb="4" eb="5">
      <t>ヒョウ</t>
    </rPh>
    <phoneticPr fontId="2"/>
  </si>
  <si>
    <t>品番</t>
    <rPh sb="0" eb="2">
      <t>ヒンバン</t>
    </rPh>
    <phoneticPr fontId="2"/>
  </si>
  <si>
    <t>品名</t>
    <rPh sb="0" eb="2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</si>
  <si>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</si>
  <si>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</si>
  <si>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小計</t>
    <rPh sb="0" eb="2">
      <t>ショウケイ</t>
    </rPh>
    <phoneticPr fontId="2"/>
  </si>
  <si>
    <t>品名</t>
    <rPh sb="0" eb="2">
      <t>ヒンメイ</t>
    </rPh>
    <phoneticPr fontId="2"/>
  </si>
  <si>
    <t>価格</t>
    <rPh sb="0" eb="2">
      <t>カカク</t>
    </rPh>
    <phoneticPr fontId="2"/>
  </si>
  <si>
    <t>CH-31</t>
    <phoneticPr fontId="2"/>
  </si>
  <si>
    <t>AT-50</t>
    <phoneticPr fontId="2"/>
  </si>
  <si>
    <t>リビングテーブル</t>
    <phoneticPr fontId="2"/>
  </si>
  <si>
    <t>AT-54</t>
    <phoneticPr fontId="2"/>
  </si>
  <si>
    <t>AT-54</t>
    <phoneticPr fontId="2"/>
  </si>
  <si>
    <t>ダイニングテーブル</t>
    <phoneticPr fontId="2"/>
  </si>
  <si>
    <t>SF-10</t>
    <phoneticPr fontId="2"/>
  </si>
  <si>
    <t>AT-60</t>
    <phoneticPr fontId="2"/>
  </si>
  <si>
    <t>ローテーブル</t>
    <phoneticPr fontId="2"/>
  </si>
  <si>
    <t>CH-31</t>
    <phoneticPr fontId="2"/>
  </si>
  <si>
    <t>ダイニングチェア</t>
    <phoneticPr fontId="2"/>
  </si>
  <si>
    <t>CH-40</t>
    <phoneticPr fontId="2"/>
  </si>
  <si>
    <t>チェア　M</t>
    <phoneticPr fontId="2"/>
  </si>
  <si>
    <t>SF-10</t>
    <phoneticPr fontId="2"/>
  </si>
  <si>
    <t>ソファー</t>
    <phoneticPr fontId="2"/>
  </si>
  <si>
    <t>税抜合計</t>
    <rPh sb="0" eb="1">
      <t>ゼイ</t>
    </rPh>
    <rPh sb="1" eb="2">
      <t>ヌ</t>
    </rPh>
    <rPh sb="2" eb="4">
      <t>ゴウケイ</t>
    </rPh>
    <phoneticPr fontId="2"/>
  </si>
  <si>
    <t>SF-25</t>
    <phoneticPr fontId="2"/>
  </si>
  <si>
    <t>カウチソファー</t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</si>
  <si>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</si>
  <si>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</si>
  <si>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配送料金表</t>
    <rPh sb="0" eb="2">
      <t>ハイソウ</t>
    </rPh>
    <rPh sb="2" eb="5">
      <t>リョウキンヒョウ</t>
    </rPh>
    <phoneticPr fontId="2"/>
  </si>
  <si>
    <t>配送料</t>
    <rPh sb="0" eb="3">
      <t>ハイソウリョウ</t>
    </rPh>
    <phoneticPr fontId="2"/>
  </si>
  <si>
    <t>お買上げ額</t>
    <rPh sb="1" eb="3">
      <t>カイア</t>
    </rPh>
    <rPh sb="4" eb="5">
      <t>ガク</t>
    </rPh>
    <phoneticPr fontId="2"/>
  </si>
  <si>
    <t>配送料金</t>
    <rPh sb="0" eb="2">
      <t>ハイソウ</t>
    </rPh>
    <rPh sb="2" eb="4">
      <t>リョウキン</t>
    </rPh>
    <phoneticPr fontId="2"/>
  </si>
  <si>
    <t>3万円未満</t>
    <rPh sb="1" eb="3">
      <t>マンエン</t>
    </rPh>
    <rPh sb="3" eb="5">
      <t>ミマン</t>
    </rPh>
    <phoneticPr fontId="2"/>
  </si>
  <si>
    <t>3万円以上</t>
    <rPh sb="1" eb="3">
      <t>マンエン</t>
    </rPh>
    <rPh sb="3" eb="5">
      <t>イジョウ</t>
    </rPh>
    <phoneticPr fontId="2"/>
  </si>
  <si>
    <t>5万円以上</t>
    <rPh sb="1" eb="3">
      <t>マネン</t>
    </rPh>
    <rPh sb="3" eb="5">
      <t>イジョウ</t>
    </rPh>
    <phoneticPr fontId="2"/>
  </si>
  <si>
    <t>10万円以上</t>
    <rPh sb="2" eb="6">
      <t>マネニジョウ</t>
    </rPh>
    <phoneticPr fontId="2"/>
  </si>
  <si>
    <t>消費税率</t>
    <rPh sb="0" eb="3">
      <t>ショウヒゼイ</t>
    </rPh>
    <rPh sb="3" eb="4">
      <t>リツ</t>
    </rPh>
    <phoneticPr fontId="2"/>
  </si>
  <si>
    <t>コース名リスト</t>
  </si>
  <si>
    <t>A02</t>
    <phoneticPr fontId="2"/>
  </si>
  <si>
    <t>A04</t>
    <phoneticPr fontId="2"/>
  </si>
  <si>
    <t>青葉　京香</t>
    <rPh sb="0" eb="2">
      <t>アオバ</t>
    </rPh>
    <rPh sb="3" eb="5">
      <t>キョウカ</t>
    </rPh>
    <phoneticPr fontId="2"/>
  </si>
  <si>
    <t>ホテル湾岸</t>
    <rPh sb="3" eb="5">
      <t>ワンガン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</si>
</sst>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82" formatCode="@&quot;　様&quot;"/>
    <numFmt numFmtId="183" formatCode="m/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4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ck">
        <color indexed="1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1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0" fillId="0" borderId="1" xfId="0" applyBorder="1"/>
    <xf numFmtId="0" fontId="0" fillId="3" borderId="1" xfId="0" applyFill="1" applyBorder="1"/>
    <xf numFmtId="0" fontId="3" fillId="0" borderId="0" xfId="0" applyFont="1"/>
    <xf numFmtId="0" fontId="1" fillId="0" borderId="0" xfId="0" applyFont="1"/>
    <xf numFmtId="38" fontId="0" fillId="0" borderId="1" xfId="2" applyFont="1" applyBorder="1"/>
    <xf numFmtId="38" fontId="1" fillId="0" borderId="1" xfId="2" applyBorder="1"/>
    <xf numFmtId="38" fontId="0" fillId="3" borderId="1" xfId="2" applyFont="1" applyFill="1" applyBorder="1"/>
    <xf numFmtId="0" fontId="4" fillId="2" borderId="1" xfId="0" applyFont="1" applyFill="1" applyBorder="1" applyAlignment="1">
      <alignment horizontal="center"/>
    </xf>
    <xf numFmtId="22" fontId="5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Fill="1" applyBorder="1"/>
    <xf numFmtId="183" fontId="0" fillId="0" borderId="1" xfId="0" applyNumberFormat="1" applyFill="1" applyBorder="1"/>
    <xf numFmtId="6" fontId="0" fillId="0" borderId="0" xfId="0" applyNumberFormat="1"/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38" fontId="5" fillId="0" borderId="1" xfId="2" applyFont="1" applyBorder="1"/>
    <xf numFmtId="0" fontId="7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6" fontId="0" fillId="0" borderId="1" xfId="3" applyFont="1" applyBorder="1"/>
    <xf numFmtId="0" fontId="0" fillId="0" borderId="4" xfId="0" applyFill="1" applyBorder="1"/>
    <xf numFmtId="0" fontId="0" fillId="3" borderId="5" xfId="0" applyFill="1" applyBorder="1"/>
    <xf numFmtId="0" fontId="0" fillId="3" borderId="2" xfId="0" applyFill="1" applyBorder="1"/>
    <xf numFmtId="0" fontId="1" fillId="0" borderId="4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6" fontId="0" fillId="0" borderId="1" xfId="3" applyFont="1" applyBorder="1" applyAlignment="1">
      <alignment horizontal="right"/>
    </xf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1" fillId="3" borderId="7" xfId="0" applyFont="1" applyFill="1" applyBorder="1"/>
    <xf numFmtId="0" fontId="0" fillId="0" borderId="7" xfId="0" applyBorder="1"/>
    <xf numFmtId="0" fontId="0" fillId="3" borderId="8" xfId="0" applyFill="1" applyBorder="1"/>
    <xf numFmtId="6" fontId="1" fillId="5" borderId="9" xfId="0" applyNumberFormat="1" applyFont="1" applyFill="1" applyBorder="1"/>
    <xf numFmtId="6" fontId="0" fillId="5" borderId="10" xfId="0" applyNumberFormat="1" applyFill="1" applyBorder="1"/>
    <xf numFmtId="6" fontId="0" fillId="5" borderId="11" xfId="0" applyNumberFormat="1" applyFill="1" applyBorder="1"/>
    <xf numFmtId="6" fontId="1" fillId="5" borderId="12" xfId="0" applyNumberFormat="1" applyFont="1" applyFill="1" applyBorder="1"/>
    <xf numFmtId="0" fontId="1" fillId="5" borderId="13" xfId="0" applyFont="1" applyFill="1" applyBorder="1"/>
    <xf numFmtId="6" fontId="1" fillId="5" borderId="14" xfId="3" applyFont="1" applyFill="1" applyBorder="1"/>
    <xf numFmtId="0" fontId="1" fillId="5" borderId="15" xfId="0" applyFont="1" applyFill="1" applyBorder="1"/>
    <xf numFmtId="6" fontId="1" fillId="5" borderId="16" xfId="3" applyFont="1" applyFill="1" applyBorder="1"/>
    <xf numFmtId="0" fontId="1" fillId="5" borderId="17" xfId="0" applyFont="1" applyFill="1" applyBorder="1"/>
    <xf numFmtId="6" fontId="1" fillId="5" borderId="18" xfId="3" applyFont="1" applyFill="1" applyBorder="1"/>
    <xf numFmtId="9" fontId="0" fillId="0" borderId="0" xfId="1" applyFont="1" applyAlignment="1">
      <alignment horizontal="left"/>
    </xf>
    <xf numFmtId="183" fontId="0" fillId="0" borderId="2" xfId="0" applyNumberFormat="1" applyFill="1" applyBorder="1"/>
    <xf numFmtId="0" fontId="0" fillId="0" borderId="2" xfId="0" applyFill="1" applyBorder="1"/>
    <xf numFmtId="0" fontId="0" fillId="4" borderId="8" xfId="0" applyFill="1" applyBorder="1" applyAlignment="1">
      <alignment horizontal="center"/>
    </xf>
    <xf numFmtId="0" fontId="0" fillId="4" borderId="2" xfId="0" applyFill="1" applyBorder="1" applyAlignment="1"/>
    <xf numFmtId="6" fontId="0" fillId="0" borderId="19" xfId="0" applyNumberFormat="1" applyBorder="1"/>
    <xf numFmtId="6" fontId="0" fillId="0" borderId="20" xfId="0" applyNumberFormat="1" applyBorder="1"/>
    <xf numFmtId="6" fontId="0" fillId="0" borderId="21" xfId="0" applyNumberFormat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6" fontId="0" fillId="0" borderId="25" xfId="3" applyFont="1" applyFill="1" applyBorder="1"/>
    <xf numFmtId="6" fontId="0" fillId="0" borderId="26" xfId="3" applyFont="1" applyFill="1" applyBorder="1"/>
    <xf numFmtId="6" fontId="0" fillId="0" borderId="1" xfId="3" applyFont="1" applyFill="1" applyBorder="1"/>
    <xf numFmtId="6" fontId="0" fillId="0" borderId="27" xfId="3" applyFont="1" applyFill="1" applyBorder="1"/>
    <xf numFmtId="6" fontId="0" fillId="0" borderId="28" xfId="3" applyFont="1" applyFill="1" applyBorder="1"/>
    <xf numFmtId="6" fontId="0" fillId="0" borderId="29" xfId="3" applyFont="1" applyFill="1" applyBorder="1"/>
    <xf numFmtId="6" fontId="0" fillId="0" borderId="30" xfId="3" applyFont="1" applyFill="1" applyBorder="1"/>
    <xf numFmtId="6" fontId="0" fillId="0" borderId="3" xfId="3" applyFont="1" applyFill="1" applyBorder="1"/>
    <xf numFmtId="6" fontId="0" fillId="0" borderId="31" xfId="3" applyFont="1" applyFill="1" applyBorder="1"/>
    <xf numFmtId="6" fontId="0" fillId="0" borderId="19" xfId="3" applyFont="1" applyBorder="1"/>
    <xf numFmtId="6" fontId="0" fillId="0" borderId="20" xfId="3" applyFont="1" applyBorder="1"/>
    <xf numFmtId="6" fontId="0" fillId="0" borderId="21" xfId="3" applyFont="1" applyBorder="1"/>
    <xf numFmtId="0" fontId="6" fillId="4" borderId="0" xfId="0" applyFont="1" applyFill="1" applyAlignment="1">
      <alignment horizontal="center"/>
    </xf>
    <xf numFmtId="182" fontId="4" fillId="4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161925</xdr:rowOff>
    </xdr:from>
    <xdr:to>
      <xdr:col>11</xdr:col>
      <xdr:colOff>647700</xdr:colOff>
      <xdr:row>19</xdr:row>
      <xdr:rowOff>114300</xdr:rowOff>
    </xdr:to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6181725" y="676275"/>
          <a:ext cx="2695575" cy="285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72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Ｄ１７に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コースＣＤ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を入力すると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コース名、受講料、テキスト代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が表示されようにしなさい。ただし、コースＣＤが入力されていない場合は何も表示されないようにしましょう。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コースＣＤは「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」シートの「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コース名リスト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」にあります。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また、セル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G25:G28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受講料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テキスト代の合計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、および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割引金額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合計金額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を表示しなさい。但し、コース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のフィールドが未入力時は何も表示しないこと。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割引金額は「リスト」シートの「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セミナー割引額テーブル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」にあります。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209550</xdr:colOff>
      <xdr:row>59</xdr:row>
      <xdr:rowOff>95250</xdr:rowOff>
    </xdr:from>
    <xdr:to>
      <xdr:col>8</xdr:col>
      <xdr:colOff>142875</xdr:colOff>
      <xdr:row>61</xdr:row>
      <xdr:rowOff>38100</xdr:rowOff>
    </xdr:to>
    <xdr:sp macro="" textlink="">
      <xdr:nvSpPr>
        <xdr:cNvPr id="8204" name="AutoShape 12"/>
        <xdr:cNvSpPr>
          <a:spLocks noChangeArrowheads="1"/>
        </xdr:cNvSpPr>
      </xdr:nvSpPr>
      <xdr:spPr bwMode="auto">
        <a:xfrm>
          <a:off x="1971675" y="10572750"/>
          <a:ext cx="4343400" cy="285750"/>
        </a:xfrm>
        <a:prstGeom prst="wedgeRoundRectCallout">
          <a:avLst>
            <a:gd name="adj1" fmla="val -47148"/>
            <a:gd name="adj2" fmla="val 29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=IF($D66="","",VLOOKUP($D66,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!$B$8:$E$12,2,FALSE))</a:t>
          </a:r>
        </a:p>
      </xdr:txBody>
    </xdr:sp>
    <xdr:clientData/>
  </xdr:twoCellAnchor>
  <xdr:twoCellAnchor>
    <xdr:from>
      <xdr:col>4</xdr:col>
      <xdr:colOff>2066925</xdr:colOff>
      <xdr:row>61</xdr:row>
      <xdr:rowOff>85725</xdr:rowOff>
    </xdr:from>
    <xdr:to>
      <xdr:col>10</xdr:col>
      <xdr:colOff>628650</xdr:colOff>
      <xdr:row>63</xdr:row>
      <xdr:rowOff>28575</xdr:rowOff>
    </xdr:to>
    <xdr:sp macro="" textlink="">
      <xdr:nvSpPr>
        <xdr:cNvPr id="8205" name="AutoShape 13"/>
        <xdr:cNvSpPr>
          <a:spLocks noChangeArrowheads="1"/>
        </xdr:cNvSpPr>
      </xdr:nvSpPr>
      <xdr:spPr bwMode="auto">
        <a:xfrm>
          <a:off x="3829050" y="10906125"/>
          <a:ext cx="4343400" cy="285750"/>
        </a:xfrm>
        <a:prstGeom prst="wedgeRoundRectCallout">
          <a:avLst>
            <a:gd name="adj1" fmla="val -43639"/>
            <a:gd name="adj2" fmla="val 1766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=IF($D66="","",VLOOKUP($D66,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!$B$8:$E$12,3,FALSE))</a:t>
          </a:r>
        </a:p>
      </xdr:txBody>
    </xdr:sp>
    <xdr:clientData/>
  </xdr:twoCellAnchor>
  <xdr:twoCellAnchor>
    <xdr:from>
      <xdr:col>6</xdr:col>
      <xdr:colOff>628650</xdr:colOff>
      <xdr:row>63</xdr:row>
      <xdr:rowOff>66675</xdr:rowOff>
    </xdr:from>
    <xdr:to>
      <xdr:col>13</xdr:col>
      <xdr:colOff>66675</xdr:colOff>
      <xdr:row>65</xdr:row>
      <xdr:rowOff>0</xdr:rowOff>
    </xdr:to>
    <xdr:sp macro="" textlink="">
      <xdr:nvSpPr>
        <xdr:cNvPr id="8206" name="AutoShape 14"/>
        <xdr:cNvSpPr>
          <a:spLocks noChangeArrowheads="1"/>
        </xdr:cNvSpPr>
      </xdr:nvSpPr>
      <xdr:spPr bwMode="auto">
        <a:xfrm>
          <a:off x="5324475" y="11229975"/>
          <a:ext cx="4343400" cy="285750"/>
        </a:xfrm>
        <a:prstGeom prst="wedgeRoundRectCallout">
          <a:avLst>
            <a:gd name="adj1" fmla="val -47148"/>
            <a:gd name="adj2" fmla="val 666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=IF($D66="","",VLOOKUP($D66,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!$B$8:$E$12,4,FALSE))</a:t>
          </a:r>
        </a:p>
      </xdr:txBody>
    </xdr:sp>
    <xdr:clientData/>
  </xdr:twoCellAnchor>
  <xdr:twoCellAnchor>
    <xdr:from>
      <xdr:col>7</xdr:col>
      <xdr:colOff>9525</xdr:colOff>
      <xdr:row>70</xdr:row>
      <xdr:rowOff>38100</xdr:rowOff>
    </xdr:from>
    <xdr:to>
      <xdr:col>11</xdr:col>
      <xdr:colOff>523875</xdr:colOff>
      <xdr:row>71</xdr:row>
      <xdr:rowOff>152400</xdr:rowOff>
    </xdr:to>
    <xdr:sp macro="" textlink="">
      <xdr:nvSpPr>
        <xdr:cNvPr id="8207" name="AutoShape 15"/>
        <xdr:cNvSpPr>
          <a:spLocks noChangeArrowheads="1"/>
        </xdr:cNvSpPr>
      </xdr:nvSpPr>
      <xdr:spPr bwMode="auto">
        <a:xfrm>
          <a:off x="5495925" y="12420600"/>
          <a:ext cx="3257550" cy="285750"/>
        </a:xfrm>
        <a:prstGeom prst="wedgeRoundRectCallout">
          <a:avLst>
            <a:gd name="adj1" fmla="val -52338"/>
            <a:gd name="adj2" fmla="val 13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=IF(COUNTA(D66:D72)=0,"",SUM(F66:F72))</a:t>
          </a:r>
        </a:p>
      </xdr:txBody>
    </xdr:sp>
    <xdr:clientData/>
  </xdr:twoCellAnchor>
  <xdr:twoCellAnchor>
    <xdr:from>
      <xdr:col>7</xdr:col>
      <xdr:colOff>238125</xdr:colOff>
      <xdr:row>72</xdr:row>
      <xdr:rowOff>95250</xdr:rowOff>
    </xdr:from>
    <xdr:to>
      <xdr:col>10</xdr:col>
      <xdr:colOff>428625</xdr:colOff>
      <xdr:row>74</xdr:row>
      <xdr:rowOff>9525</xdr:rowOff>
    </xdr:to>
    <xdr:sp macro="" textlink="">
      <xdr:nvSpPr>
        <xdr:cNvPr id="8208" name="AutoShape 16"/>
        <xdr:cNvSpPr>
          <a:spLocks noChangeArrowheads="1"/>
        </xdr:cNvSpPr>
      </xdr:nvSpPr>
      <xdr:spPr bwMode="auto">
        <a:xfrm>
          <a:off x="5724525" y="12830175"/>
          <a:ext cx="2247900" cy="285750"/>
        </a:xfrm>
        <a:prstGeom prst="wedgeRoundRectCallout">
          <a:avLst>
            <a:gd name="adj1" fmla="val -62287"/>
            <a:gd name="adj2" fmla="val 6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=IF(G74="","",SUM(G66:G72))</a:t>
          </a:r>
        </a:p>
      </xdr:txBody>
    </xdr:sp>
    <xdr:clientData/>
  </xdr:twoCellAnchor>
  <xdr:twoCellAnchor>
    <xdr:from>
      <xdr:col>7</xdr:col>
      <xdr:colOff>238125</xdr:colOff>
      <xdr:row>74</xdr:row>
      <xdr:rowOff>76200</xdr:rowOff>
    </xdr:from>
    <xdr:to>
      <xdr:col>14</xdr:col>
      <xdr:colOff>200025</xdr:colOff>
      <xdr:row>76</xdr:row>
      <xdr:rowOff>19050</xdr:rowOff>
    </xdr:to>
    <xdr:sp macro="" textlink="">
      <xdr:nvSpPr>
        <xdr:cNvPr id="8209" name="AutoShape 17"/>
        <xdr:cNvSpPr>
          <a:spLocks noChangeArrowheads="1"/>
        </xdr:cNvSpPr>
      </xdr:nvSpPr>
      <xdr:spPr bwMode="auto">
        <a:xfrm>
          <a:off x="5724525" y="13182600"/>
          <a:ext cx="4762500" cy="285750"/>
        </a:xfrm>
        <a:prstGeom prst="wedgeRoundRectCallout">
          <a:avLst>
            <a:gd name="adj1" fmla="val -55199"/>
            <a:gd name="adj2" fmla="val 166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=IF(G74="","",VLOOKUP($G$74+$G$75,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リスト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!$B$18:$C$22,2,TRUE))</a:t>
          </a:r>
        </a:p>
      </xdr:txBody>
    </xdr:sp>
    <xdr:clientData/>
  </xdr:twoCellAnchor>
  <xdr:twoCellAnchor>
    <xdr:from>
      <xdr:col>7</xdr:col>
      <xdr:colOff>190500</xdr:colOff>
      <xdr:row>76</xdr:row>
      <xdr:rowOff>133350</xdr:rowOff>
    </xdr:from>
    <xdr:to>
      <xdr:col>10</xdr:col>
      <xdr:colOff>361950</xdr:colOff>
      <xdr:row>78</xdr:row>
      <xdr:rowOff>57150</xdr:rowOff>
    </xdr:to>
    <xdr:sp macro="" textlink="">
      <xdr:nvSpPr>
        <xdr:cNvPr id="8210" name="AutoShape 18"/>
        <xdr:cNvSpPr>
          <a:spLocks noChangeArrowheads="1"/>
        </xdr:cNvSpPr>
      </xdr:nvSpPr>
      <xdr:spPr bwMode="auto">
        <a:xfrm>
          <a:off x="5676900" y="13582650"/>
          <a:ext cx="2228850" cy="285750"/>
        </a:xfrm>
        <a:prstGeom prst="wedgeRoundRectCallout">
          <a:avLst>
            <a:gd name="adj1" fmla="val -59829"/>
            <a:gd name="adj2" fmla="val -5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=IF(G74="","",G74+G75-G76)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152400</xdr:rowOff>
    </xdr:from>
    <xdr:to>
      <xdr:col>9</xdr:col>
      <xdr:colOff>542925</xdr:colOff>
      <xdr:row>10</xdr:row>
      <xdr:rowOff>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3228975" y="542925"/>
          <a:ext cx="3400425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リスト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」シートの「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顧客割引額テーブル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」のデータを参照してＤ列に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割引金額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が表示されるようにしましょう。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黄色のセルに設定。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購入金額が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空白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の時の処理も考慮する事。</a:t>
          </a:r>
        </a:p>
      </xdr:txBody>
    </xdr:sp>
    <xdr:clientData/>
  </xdr:twoCellAnchor>
  <xdr:twoCellAnchor>
    <xdr:from>
      <xdr:col>4</xdr:col>
      <xdr:colOff>133350</xdr:colOff>
      <xdr:row>45</xdr:row>
      <xdr:rowOff>38100</xdr:rowOff>
    </xdr:from>
    <xdr:to>
      <xdr:col>11</xdr:col>
      <xdr:colOff>133350</xdr:colOff>
      <xdr:row>51</xdr:row>
      <xdr:rowOff>95250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2800350" y="7848600"/>
          <a:ext cx="4791075" cy="1085850"/>
        </a:xfrm>
        <a:prstGeom prst="wedgeRoundRectCallout">
          <a:avLst>
            <a:gd name="adj1" fmla="val -53778"/>
            <a:gd name="adj2" fmla="val -7280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($C44="","",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VLOOKUP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($C44,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リスト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!$H$8:$I$12,2,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TRUE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))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ここでの注意点は、ピッタシ一致する値の検索ではなく、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検索値未満の最大値を求める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ことですね。検索の型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青字の部分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TRUE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を指定します。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例では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3,250,000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未満の最大値はテーブルから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2,000,000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よって、求める割引金額は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150,000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ですね！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55</xdr:row>
          <xdr:rowOff>38100</xdr:rowOff>
        </xdr:from>
        <xdr:to>
          <xdr:col>12</xdr:col>
          <xdr:colOff>0</xdr:colOff>
          <xdr:row>63</xdr:row>
          <xdr:rowOff>142875</xdr:rowOff>
        </xdr:to>
        <xdr:pic>
          <xdr:nvPicPr>
            <xdr:cNvPr id="7187" name="Picture 4"/>
            <xdr:cNvPicPr>
              <a:picLocks noChangeAspect="1" noChangeArrowheads="1"/>
              <a:extLst>
                <a:ext uri="{84589F7E-364E-4C9E-8A38-B11213B215E9}">
                  <a14:cameraTool cellRange="リスト!$H$5:$L$12" spid="_x0000_s71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48075" y="9563100"/>
              <a:ext cx="4495800" cy="14763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552450</xdr:colOff>
      <xdr:row>61</xdr:row>
      <xdr:rowOff>123825</xdr:rowOff>
    </xdr:from>
    <xdr:to>
      <xdr:col>9</xdr:col>
      <xdr:colOff>114300</xdr:colOff>
      <xdr:row>62</xdr:row>
      <xdr:rowOff>123825</xdr:rowOff>
    </xdr:to>
    <xdr:sp macro="" textlink="">
      <xdr:nvSpPr>
        <xdr:cNvPr id="7188" name="AutoShape 5"/>
        <xdr:cNvSpPr>
          <a:spLocks noChangeArrowheads="1"/>
        </xdr:cNvSpPr>
      </xdr:nvSpPr>
      <xdr:spPr bwMode="auto">
        <a:xfrm>
          <a:off x="3648075" y="10677525"/>
          <a:ext cx="2552700" cy="171450"/>
        </a:xfrm>
        <a:prstGeom prst="roundRect">
          <a:avLst>
            <a:gd name="adj" fmla="val 16667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571500</xdr:colOff>
      <xdr:row>62</xdr:row>
      <xdr:rowOff>28575</xdr:rowOff>
    </xdr:from>
    <xdr:to>
      <xdr:col>5</xdr:col>
      <xdr:colOff>238125</xdr:colOff>
      <xdr:row>64</xdr:row>
      <xdr:rowOff>133350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1619250" y="10753725"/>
          <a:ext cx="1714500" cy="447675"/>
        </a:xfrm>
        <a:prstGeom prst="wedgeRoundRectCallout">
          <a:avLst>
            <a:gd name="adj1" fmla="val 68889"/>
            <a:gd name="adj2" fmla="val -3297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3,250,000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3,000,000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と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5,000,000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142875</xdr:rowOff>
    </xdr:from>
    <xdr:to>
      <xdr:col>7</xdr:col>
      <xdr:colOff>76200</xdr:colOff>
      <xdr:row>28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57150" y="2933700"/>
          <a:ext cx="428625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左上の「お見積書」の薄い水色のセルに数式を設定しなさい。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「品番」を入力すると「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品名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単価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小計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税抜合計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消費税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合計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」「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配送料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」が表示されるようにする。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注意事項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・消費税率はセルＣ１３の値を使用すること。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・また、「品番」未入力時にエラーを表示しないこと。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・「品番」が全て未入力時は、「税抜合計」「消費税」「合計」「配送料」に何も表示しないこと。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76200</xdr:colOff>
      <xdr:row>38</xdr:row>
      <xdr:rowOff>133350</xdr:rowOff>
    </xdr:from>
    <xdr:to>
      <xdr:col>5</xdr:col>
      <xdr:colOff>790575</xdr:colOff>
      <xdr:row>41</xdr:row>
      <xdr:rowOff>47625</xdr:rowOff>
    </xdr:to>
    <xdr:sp macro="" textlink="">
      <xdr:nvSpPr>
        <xdr:cNvPr id="10248" name="AutoShape 8"/>
        <xdr:cNvSpPr>
          <a:spLocks noChangeArrowheads="1"/>
        </xdr:cNvSpPr>
      </xdr:nvSpPr>
      <xdr:spPr bwMode="auto">
        <a:xfrm>
          <a:off x="76200" y="6696075"/>
          <a:ext cx="3762375" cy="428625"/>
        </a:xfrm>
        <a:prstGeom prst="wedgeRoundRectCallout">
          <a:avLst>
            <a:gd name="adj1" fmla="val -22912"/>
            <a:gd name="adj2" fmla="val 14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(B44="","",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VLOOKUP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(B44,$H$5:$J$11,2,FALSE))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品番が未入力の時は何も表示しない。</a:t>
          </a:r>
        </a:p>
      </xdr:txBody>
    </xdr:sp>
    <xdr:clientData/>
  </xdr:twoCellAnchor>
  <xdr:twoCellAnchor>
    <xdr:from>
      <xdr:col>1</xdr:col>
      <xdr:colOff>219075</xdr:colOff>
      <xdr:row>46</xdr:row>
      <xdr:rowOff>85725</xdr:rowOff>
    </xdr:from>
    <xdr:to>
      <xdr:col>6</xdr:col>
      <xdr:colOff>257175</xdr:colOff>
      <xdr:row>48</xdr:row>
      <xdr:rowOff>66675</xdr:rowOff>
    </xdr:to>
    <xdr:sp macro="" textlink="">
      <xdr:nvSpPr>
        <xdr:cNvPr id="10249" name="AutoShape 9"/>
        <xdr:cNvSpPr>
          <a:spLocks noChangeArrowheads="1"/>
        </xdr:cNvSpPr>
      </xdr:nvSpPr>
      <xdr:spPr bwMode="auto">
        <a:xfrm>
          <a:off x="447675" y="8029575"/>
          <a:ext cx="3667125" cy="323850"/>
        </a:xfrm>
        <a:prstGeom prst="wedgeRoundRectCallout">
          <a:avLst>
            <a:gd name="adj1" fmla="val -3245"/>
            <a:gd name="adj2" fmla="val -1911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(B44="","",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VLOOKUP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(B44,$H$5:$J$11,3,FALSE))</a:t>
          </a:r>
        </a:p>
      </xdr:txBody>
    </xdr:sp>
    <xdr:clientData/>
  </xdr:twoCellAnchor>
  <xdr:twoCellAnchor>
    <xdr:from>
      <xdr:col>6</xdr:col>
      <xdr:colOff>19050</xdr:colOff>
      <xdr:row>44</xdr:row>
      <xdr:rowOff>38100</xdr:rowOff>
    </xdr:from>
    <xdr:to>
      <xdr:col>9</xdr:col>
      <xdr:colOff>342900</xdr:colOff>
      <xdr:row>46</xdr:row>
      <xdr:rowOff>76200</xdr:rowOff>
    </xdr:to>
    <xdr:sp macro="" textlink="">
      <xdr:nvSpPr>
        <xdr:cNvPr id="10250" name="AutoShape 10"/>
        <xdr:cNvSpPr>
          <a:spLocks noChangeArrowheads="1"/>
        </xdr:cNvSpPr>
      </xdr:nvSpPr>
      <xdr:spPr bwMode="auto">
        <a:xfrm>
          <a:off x="3876675" y="7639050"/>
          <a:ext cx="2562225" cy="381000"/>
        </a:xfrm>
        <a:prstGeom prst="wedgeRoundRectCallout">
          <a:avLst>
            <a:gd name="adj1" fmla="val -50745"/>
            <a:gd name="adj2" fmla="val -82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(B44="","",D44*E44)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品番が未入力の時は何も表示しない。</a:t>
          </a:r>
        </a:p>
      </xdr:txBody>
    </xdr:sp>
    <xdr:clientData/>
  </xdr:twoCellAnchor>
  <xdr:twoCellAnchor>
    <xdr:from>
      <xdr:col>6</xdr:col>
      <xdr:colOff>57150</xdr:colOff>
      <xdr:row>48</xdr:row>
      <xdr:rowOff>95250</xdr:rowOff>
    </xdr:from>
    <xdr:to>
      <xdr:col>12</xdr:col>
      <xdr:colOff>9525</xdr:colOff>
      <xdr:row>51</xdr:row>
      <xdr:rowOff>9525</xdr:rowOff>
    </xdr:to>
    <xdr:sp macro="" textlink="">
      <xdr:nvSpPr>
        <xdr:cNvPr id="10251" name="AutoShape 11"/>
        <xdr:cNvSpPr>
          <a:spLocks noChangeArrowheads="1"/>
        </xdr:cNvSpPr>
      </xdr:nvSpPr>
      <xdr:spPr bwMode="auto">
        <a:xfrm>
          <a:off x="3914775" y="8382000"/>
          <a:ext cx="4048125" cy="438150"/>
        </a:xfrm>
        <a:prstGeom prst="wedgeRoundRectCallout">
          <a:avLst>
            <a:gd name="adj1" fmla="val -51884"/>
            <a:gd name="adj2" fmla="val 21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COUNTA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(B44:B49)=0,"",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(F44:F49))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品番が全て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COUNTA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で判定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未入力の時は何も表示しない。</a:t>
          </a:r>
        </a:p>
      </xdr:txBody>
    </xdr:sp>
    <xdr:clientData/>
  </xdr:twoCellAnchor>
  <xdr:twoCellAnchor>
    <xdr:from>
      <xdr:col>6</xdr:col>
      <xdr:colOff>28575</xdr:colOff>
      <xdr:row>51</xdr:row>
      <xdr:rowOff>57150</xdr:rowOff>
    </xdr:from>
    <xdr:to>
      <xdr:col>13</xdr:col>
      <xdr:colOff>428625</xdr:colOff>
      <xdr:row>53</xdr:row>
      <xdr:rowOff>133350</xdr:rowOff>
    </xdr:to>
    <xdr:sp macro="" textlink="">
      <xdr:nvSpPr>
        <xdr:cNvPr id="10252" name="AutoShape 12"/>
        <xdr:cNvSpPr>
          <a:spLocks noChangeArrowheads="1"/>
        </xdr:cNvSpPr>
      </xdr:nvSpPr>
      <xdr:spPr bwMode="auto">
        <a:xfrm>
          <a:off x="3886200" y="8867775"/>
          <a:ext cx="5038725" cy="438150"/>
        </a:xfrm>
        <a:prstGeom prst="wedgeRoundRectCallout">
          <a:avLst>
            <a:gd name="adj1" fmla="val -50755"/>
            <a:gd name="adj2" fmla="val -7608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IF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(F50="","",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INT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(F50*C52))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税抜合計が空白の時は何も表示しない。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INT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で消費税の端数を切り捨て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B3:G78"/>
  <sheetViews>
    <sheetView topLeftCell="A52" workbookViewId="0">
      <selection activeCell="F67" sqref="F67"/>
    </sheetView>
  </sheetViews>
  <sheetFormatPr defaultRowHeight="13.2" x14ac:dyDescent="0.2"/>
  <cols>
    <col min="1" max="1" width="3" customWidth="1"/>
    <col min="2" max="3" width="6.6640625" customWidth="1"/>
    <col min="4" max="4" width="6.88671875" customWidth="1"/>
    <col min="5" max="5" width="27.33203125" customWidth="1"/>
    <col min="6" max="6" width="11.109375" customWidth="1"/>
    <col min="7" max="7" width="10.33203125" customWidth="1"/>
  </cols>
  <sheetData>
    <row r="3" spans="2:7" x14ac:dyDescent="0.2">
      <c r="F3" s="10"/>
      <c r="G3" s="10"/>
    </row>
    <row r="4" spans="2:7" ht="22.5" customHeight="1" x14ac:dyDescent="0.25">
      <c r="B4" s="70" t="s">
        <v>25</v>
      </c>
      <c r="C4" s="70"/>
      <c r="D4" s="70"/>
      <c r="E4" s="70"/>
      <c r="F4" s="70"/>
      <c r="G4" s="70"/>
    </row>
    <row r="6" spans="2:7" ht="15" customHeight="1" x14ac:dyDescent="0.2">
      <c r="B6" s="71" t="s">
        <v>102</v>
      </c>
      <c r="C6" s="71"/>
    </row>
    <row r="7" spans="2:7" x14ac:dyDescent="0.2">
      <c r="G7" t="s">
        <v>103</v>
      </c>
    </row>
    <row r="8" spans="2:7" ht="14.25" customHeight="1" x14ac:dyDescent="0.2">
      <c r="B8" s="11"/>
      <c r="C8" s="12"/>
      <c r="D8" s="12"/>
      <c r="F8" t="s">
        <v>26</v>
      </c>
    </row>
    <row r="9" spans="2:7" x14ac:dyDescent="0.2">
      <c r="F9" t="s">
        <v>27</v>
      </c>
    </row>
    <row r="10" spans="2:7" x14ac:dyDescent="0.2">
      <c r="F10" t="s">
        <v>28</v>
      </c>
    </row>
    <row r="13" spans="2:7" x14ac:dyDescent="0.2">
      <c r="B13" s="5" t="s">
        <v>29</v>
      </c>
      <c r="C13" s="5"/>
      <c r="D13" s="5"/>
      <c r="E13" s="5"/>
      <c r="F13" s="5"/>
      <c r="G13" s="5"/>
    </row>
    <row r="14" spans="2:7" x14ac:dyDescent="0.2">
      <c r="B14" s="5" t="s">
        <v>30</v>
      </c>
      <c r="C14" s="5"/>
      <c r="D14" s="5"/>
      <c r="E14" s="5"/>
      <c r="F14" s="5"/>
      <c r="G14" s="5"/>
    </row>
    <row r="16" spans="2:7" ht="13.8" thickBot="1" x14ac:dyDescent="0.25">
      <c r="B16" s="13" t="s">
        <v>31</v>
      </c>
      <c r="C16" s="13" t="s">
        <v>32</v>
      </c>
      <c r="D16" s="50" t="s">
        <v>33</v>
      </c>
      <c r="E16" s="50" t="s">
        <v>34</v>
      </c>
      <c r="F16" s="50" t="s">
        <v>35</v>
      </c>
      <c r="G16" s="50" t="s">
        <v>36</v>
      </c>
    </row>
    <row r="17" spans="2:7" ht="13.8" thickTop="1" x14ac:dyDescent="0.2">
      <c r="B17" s="14">
        <v>1</v>
      </c>
      <c r="C17" s="48"/>
      <c r="D17" s="49"/>
      <c r="E17" s="55"/>
      <c r="F17" s="64"/>
      <c r="G17" s="59"/>
    </row>
    <row r="18" spans="2:7" x14ac:dyDescent="0.2">
      <c r="B18" s="14"/>
      <c r="C18" s="48"/>
      <c r="D18" s="49"/>
      <c r="E18" s="56"/>
      <c r="F18" s="65"/>
      <c r="G18" s="61"/>
    </row>
    <row r="19" spans="2:7" x14ac:dyDescent="0.2">
      <c r="B19" s="14"/>
      <c r="C19" s="48"/>
      <c r="D19" s="49"/>
      <c r="E19" s="56"/>
      <c r="F19" s="65"/>
      <c r="G19" s="61"/>
    </row>
    <row r="20" spans="2:7" x14ac:dyDescent="0.2">
      <c r="B20" s="14"/>
      <c r="C20" s="48"/>
      <c r="D20" s="49"/>
      <c r="E20" s="56"/>
      <c r="F20" s="65"/>
      <c r="G20" s="61"/>
    </row>
    <row r="21" spans="2:7" x14ac:dyDescent="0.2">
      <c r="B21" s="14"/>
      <c r="C21" s="48"/>
      <c r="D21" s="49"/>
      <c r="E21" s="56"/>
      <c r="F21" s="65"/>
      <c r="G21" s="61"/>
    </row>
    <row r="22" spans="2:7" x14ac:dyDescent="0.2">
      <c r="B22" s="14"/>
      <c r="C22" s="48"/>
      <c r="D22" s="49"/>
      <c r="E22" s="56"/>
      <c r="F22" s="65"/>
      <c r="G22" s="61"/>
    </row>
    <row r="23" spans="2:7" ht="13.8" thickBot="1" x14ac:dyDescent="0.25">
      <c r="B23" s="14"/>
      <c r="C23" s="48"/>
      <c r="D23" s="49"/>
      <c r="E23" s="57"/>
      <c r="F23" s="66"/>
      <c r="G23" s="63"/>
    </row>
    <row r="24" spans="2:7" ht="14.4" thickTop="1" thickBot="1" x14ac:dyDescent="0.25">
      <c r="F24" s="16"/>
    </row>
    <row r="25" spans="2:7" ht="13.8" thickTop="1" x14ac:dyDescent="0.2">
      <c r="F25" s="51" t="s">
        <v>35</v>
      </c>
      <c r="G25" s="67"/>
    </row>
    <row r="26" spans="2:7" x14ac:dyDescent="0.2">
      <c r="F26" s="51" t="s">
        <v>37</v>
      </c>
      <c r="G26" s="68"/>
    </row>
    <row r="27" spans="2:7" x14ac:dyDescent="0.2">
      <c r="F27" s="51" t="s">
        <v>4</v>
      </c>
      <c r="G27" s="68"/>
    </row>
    <row r="28" spans="2:7" ht="13.8" thickBot="1" x14ac:dyDescent="0.25">
      <c r="F28" s="51" t="s">
        <v>38</v>
      </c>
      <c r="G28" s="69"/>
    </row>
    <row r="29" spans="2:7" ht="13.8" thickTop="1" x14ac:dyDescent="0.2"/>
    <row r="30" spans="2:7" x14ac:dyDescent="0.2">
      <c r="B30" s="1" t="s">
        <v>39</v>
      </c>
      <c r="C30" s="1"/>
      <c r="D30" s="1"/>
    </row>
    <row r="32" spans="2:7" x14ac:dyDescent="0.2">
      <c r="B32" t="s">
        <v>40</v>
      </c>
    </row>
    <row r="34" spans="2:2" x14ac:dyDescent="0.2">
      <c r="B34" t="s">
        <v>41</v>
      </c>
    </row>
    <row r="52" spans="2:7" x14ac:dyDescent="0.2">
      <c r="F52" s="10"/>
      <c r="G52" s="10"/>
    </row>
    <row r="53" spans="2:7" ht="22.5" customHeight="1" x14ac:dyDescent="0.25">
      <c r="B53" s="70" t="s">
        <v>25</v>
      </c>
      <c r="C53" s="70"/>
      <c r="D53" s="70"/>
      <c r="E53" s="70"/>
      <c r="F53" s="70"/>
      <c r="G53" s="70"/>
    </row>
    <row r="55" spans="2:7" ht="15" customHeight="1" x14ac:dyDescent="0.2">
      <c r="B55" s="71" t="s">
        <v>102</v>
      </c>
      <c r="C55" s="71"/>
    </row>
    <row r="56" spans="2:7" x14ac:dyDescent="0.2">
      <c r="G56" t="s">
        <v>103</v>
      </c>
    </row>
    <row r="57" spans="2:7" ht="14.25" customHeight="1" x14ac:dyDescent="0.2">
      <c r="B57" s="11"/>
      <c r="C57" s="12"/>
      <c r="D57" s="12"/>
      <c r="F57" t="s">
        <v>26</v>
      </c>
    </row>
    <row r="58" spans="2:7" x14ac:dyDescent="0.2">
      <c r="F58" t="s">
        <v>27</v>
      </c>
    </row>
    <row r="59" spans="2:7" x14ac:dyDescent="0.2">
      <c r="F59" t="s">
        <v>28</v>
      </c>
    </row>
    <row r="62" spans="2:7" x14ac:dyDescent="0.2">
      <c r="B62" s="5" t="s">
        <v>29</v>
      </c>
      <c r="C62" s="5"/>
      <c r="D62" s="5"/>
      <c r="E62" s="5"/>
      <c r="F62" s="5"/>
      <c r="G62" s="5"/>
    </row>
    <row r="63" spans="2:7" x14ac:dyDescent="0.2">
      <c r="B63" s="5" t="s">
        <v>30</v>
      </c>
      <c r="C63" s="5"/>
      <c r="D63" s="5"/>
      <c r="E63" s="5"/>
      <c r="F63" s="5"/>
      <c r="G63" s="5"/>
    </row>
    <row r="65" spans="2:7" ht="13.8" thickBot="1" x14ac:dyDescent="0.25">
      <c r="B65" s="13" t="s">
        <v>31</v>
      </c>
      <c r="C65" s="13" t="s">
        <v>32</v>
      </c>
      <c r="D65" s="13" t="s">
        <v>33</v>
      </c>
      <c r="E65" s="50" t="s">
        <v>34</v>
      </c>
      <c r="F65" s="50" t="s">
        <v>35</v>
      </c>
      <c r="G65" s="50" t="s">
        <v>36</v>
      </c>
    </row>
    <row r="66" spans="2:7" ht="13.8" thickTop="1" x14ac:dyDescent="0.2">
      <c r="B66" s="14">
        <v>1</v>
      </c>
      <c r="C66" s="15"/>
      <c r="D66" s="49" t="s">
        <v>100</v>
      </c>
      <c r="E66" s="55" t="str">
        <f>IF($D66="","",VLOOKUP($D66,リスト!$B$8:$E$12,2,FALSE))</f>
        <v>紅茶セミナー</v>
      </c>
      <c r="F66" s="58">
        <f>IF($D66="","",VLOOKUP($D66,リスト!$B$8:$E$12,3,FALSE))</f>
        <v>28000</v>
      </c>
      <c r="G66" s="59">
        <f>IF($D66="","",VLOOKUP($D66,リスト!$B$8:$E$12,4,FALSE))</f>
        <v>8000</v>
      </c>
    </row>
    <row r="67" spans="2:7" x14ac:dyDescent="0.2">
      <c r="B67" s="14"/>
      <c r="C67" s="15"/>
      <c r="D67" s="49" t="s">
        <v>101</v>
      </c>
      <c r="E67" s="56" t="str">
        <f>IF($D67="","",VLOOKUP($D67,リスト!$B$8:$E$12,2,FALSE))</f>
        <v>フラワーアレンジメントセミナー</v>
      </c>
      <c r="F67" s="60">
        <f>IF($D67="","",VLOOKUP($D67,リスト!$B$8:$E$12,3,FALSE))</f>
        <v>28000</v>
      </c>
      <c r="G67" s="61">
        <f>IF($D67="","",VLOOKUP($D67,リスト!$B$8:$E$12,4,FALSE))</f>
        <v>8000</v>
      </c>
    </row>
    <row r="68" spans="2:7" x14ac:dyDescent="0.2">
      <c r="B68" s="14"/>
      <c r="C68" s="15"/>
      <c r="D68" s="49"/>
      <c r="E68" s="56" t="str">
        <f>IF($D68="","",VLOOKUP($D68,リスト!$B$8:$E$12,2,FALSE))</f>
        <v/>
      </c>
      <c r="F68" s="60" t="str">
        <f>IF($D68="","",VLOOKUP($D68,リスト!$B$8:$E$12,3,FALSE))</f>
        <v/>
      </c>
      <c r="G68" s="61" t="str">
        <f>IF($D68="","",VLOOKUP($D68,リスト!$B$8:$E$12,4,FALSE))</f>
        <v/>
      </c>
    </row>
    <row r="69" spans="2:7" x14ac:dyDescent="0.2">
      <c r="B69" s="14"/>
      <c r="C69" s="15"/>
      <c r="D69" s="49"/>
      <c r="E69" s="56" t="str">
        <f>IF($D69="","",VLOOKUP($D69,リスト!$B$8:$E$12,2,FALSE))</f>
        <v/>
      </c>
      <c r="F69" s="60" t="str">
        <f>IF($D69="","",VLOOKUP($D69,リスト!$B$8:$E$12,3,FALSE))</f>
        <v/>
      </c>
      <c r="G69" s="61" t="str">
        <f>IF($D69="","",VLOOKUP($D69,リスト!$B$8:$E$12,4,FALSE))</f>
        <v/>
      </c>
    </row>
    <row r="70" spans="2:7" x14ac:dyDescent="0.2">
      <c r="B70" s="14"/>
      <c r="C70" s="15"/>
      <c r="D70" s="49"/>
      <c r="E70" s="56" t="str">
        <f>IF($D70="","",VLOOKUP($D70,リスト!$B$8:$E$12,2,FALSE))</f>
        <v/>
      </c>
      <c r="F70" s="60" t="str">
        <f>IF($D70="","",VLOOKUP($D70,リスト!$B$8:$E$12,3,FALSE))</f>
        <v/>
      </c>
      <c r="G70" s="61" t="str">
        <f>IF($D70="","",VLOOKUP($D70,リスト!$B$8:$E$12,4,FALSE))</f>
        <v/>
      </c>
    </row>
    <row r="71" spans="2:7" x14ac:dyDescent="0.2">
      <c r="B71" s="14"/>
      <c r="C71" s="15"/>
      <c r="D71" s="49"/>
      <c r="E71" s="56" t="str">
        <f>IF($D71="","",VLOOKUP($D71,リスト!$B$8:$E$12,2,FALSE))</f>
        <v/>
      </c>
      <c r="F71" s="60" t="str">
        <f>IF($D71="","",VLOOKUP($D71,リスト!$B$8:$E$12,3,FALSE))</f>
        <v/>
      </c>
      <c r="G71" s="61" t="str">
        <f>IF($D71="","",VLOOKUP($D71,リスト!$B$8:$E$12,4,FALSE))</f>
        <v/>
      </c>
    </row>
    <row r="72" spans="2:7" ht="13.8" thickBot="1" x14ac:dyDescent="0.25">
      <c r="B72" s="14"/>
      <c r="C72" s="15"/>
      <c r="D72" s="49"/>
      <c r="E72" s="57" t="str">
        <f>IF($D72="","",VLOOKUP($D72,リスト!$B$8:$E$12,2,FALSE))</f>
        <v/>
      </c>
      <c r="F72" s="62" t="str">
        <f>IF($D72="","",VLOOKUP($D72,リスト!$B$8:$E$12,3,FALSE))</f>
        <v/>
      </c>
      <c r="G72" s="63" t="str">
        <f>IF($D72="","",VLOOKUP($D72,リスト!$B$8:$E$12,4,FALSE))</f>
        <v/>
      </c>
    </row>
    <row r="73" spans="2:7" ht="14.4" thickTop="1" thickBot="1" x14ac:dyDescent="0.25">
      <c r="F73" s="16"/>
    </row>
    <row r="74" spans="2:7" ht="13.8" thickTop="1" x14ac:dyDescent="0.2">
      <c r="F74" s="51" t="s">
        <v>35</v>
      </c>
      <c r="G74" s="52">
        <f>IF(COUNTA(D66:D72)=0,"",SUM(F66:F72))</f>
        <v>56000</v>
      </c>
    </row>
    <row r="75" spans="2:7" x14ac:dyDescent="0.2">
      <c r="F75" s="51" t="s">
        <v>37</v>
      </c>
      <c r="G75" s="53">
        <f>IF(G74="","",SUM(G66:G72))</f>
        <v>16000</v>
      </c>
    </row>
    <row r="76" spans="2:7" x14ac:dyDescent="0.2">
      <c r="F76" s="51" t="s">
        <v>4</v>
      </c>
      <c r="G76" s="53">
        <f>IF(G74="","",VLOOKUP($G$74+$G$75,リスト!$B$18:$C$22,2,TRUE))</f>
        <v>1500</v>
      </c>
    </row>
    <row r="77" spans="2:7" ht="13.8" thickBot="1" x14ac:dyDescent="0.25">
      <c r="F77" s="51" t="s">
        <v>38</v>
      </c>
      <c r="G77" s="54">
        <f>IF(G74="","",G74+G75-G76)</f>
        <v>70500</v>
      </c>
    </row>
    <row r="78" spans="2:7" ht="13.8" thickTop="1" x14ac:dyDescent="0.2"/>
  </sheetData>
  <mergeCells count="4">
    <mergeCell ref="B4:G4"/>
    <mergeCell ref="B6:C6"/>
    <mergeCell ref="B53:G53"/>
    <mergeCell ref="B55:C55"/>
  </mergeCells>
  <phoneticPr fontId="2"/>
  <dataValidations count="1">
    <dataValidation imeMode="off" allowBlank="1" showInputMessage="1" showErrorMessage="1" sqref="B17:D23 B66:D72"/>
  </dataValidations>
  <pageMargins left="0.75" right="0.75" top="1" bottom="1" header="0.51200000000000001" footer="0.51200000000000001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B2:F58"/>
  <sheetViews>
    <sheetView workbookViewId="0">
      <selection activeCell="H18" sqref="H18"/>
    </sheetView>
  </sheetViews>
  <sheetFormatPr defaultRowHeight="13.2" x14ac:dyDescent="0.2"/>
  <cols>
    <col min="1" max="1" width="2.6640625" customWidth="1"/>
    <col min="2" max="2" width="11.109375" customWidth="1"/>
    <col min="3" max="4" width="10.6640625" customWidth="1"/>
    <col min="5" max="5" width="5.6640625" customWidth="1"/>
    <col min="6" max="7" width="10.6640625" customWidth="1"/>
  </cols>
  <sheetData>
    <row r="2" spans="2:6" ht="16.2" x14ac:dyDescent="0.2">
      <c r="B2" s="4" t="s">
        <v>0</v>
      </c>
      <c r="F2" s="1"/>
    </row>
    <row r="3" spans="2:6" ht="13.5" customHeight="1" x14ac:dyDescent="0.2">
      <c r="B3" s="5" t="s">
        <v>1</v>
      </c>
    </row>
    <row r="4" spans="2:6" ht="14.1" customHeight="1" x14ac:dyDescent="0.2">
      <c r="B4" s="9" t="s">
        <v>2</v>
      </c>
      <c r="C4" s="9" t="s">
        <v>3</v>
      </c>
      <c r="D4" s="9" t="s">
        <v>4</v>
      </c>
    </row>
    <row r="5" spans="2:6" x14ac:dyDescent="0.2">
      <c r="B5" s="2" t="s">
        <v>5</v>
      </c>
      <c r="C5" s="6"/>
      <c r="D5" s="8"/>
    </row>
    <row r="6" spans="2:6" x14ac:dyDescent="0.2">
      <c r="B6" s="2" t="s">
        <v>7</v>
      </c>
      <c r="C6" s="6"/>
      <c r="D6" s="8"/>
    </row>
    <row r="7" spans="2:6" x14ac:dyDescent="0.2">
      <c r="B7" s="2" t="s">
        <v>9</v>
      </c>
      <c r="C7" s="6"/>
      <c r="D7" s="8"/>
    </row>
    <row r="8" spans="2:6" x14ac:dyDescent="0.2">
      <c r="B8" s="2" t="s">
        <v>11</v>
      </c>
      <c r="C8" s="6"/>
      <c r="D8" s="8"/>
    </row>
    <row r="9" spans="2:6" x14ac:dyDescent="0.2">
      <c r="B9" s="2" t="s">
        <v>13</v>
      </c>
      <c r="C9" s="6"/>
      <c r="D9" s="8"/>
    </row>
    <row r="10" spans="2:6" x14ac:dyDescent="0.2">
      <c r="B10" s="2" t="s">
        <v>15</v>
      </c>
      <c r="C10" s="6"/>
      <c r="D10" s="8"/>
    </row>
    <row r="11" spans="2:6" x14ac:dyDescent="0.2">
      <c r="B11" s="2" t="s">
        <v>16</v>
      </c>
      <c r="C11" s="6"/>
      <c r="D11" s="8"/>
    </row>
    <row r="12" spans="2:6" x14ac:dyDescent="0.2">
      <c r="B12" s="2" t="s">
        <v>17</v>
      </c>
      <c r="C12" s="6"/>
      <c r="D12" s="8"/>
    </row>
    <row r="13" spans="2:6" x14ac:dyDescent="0.2">
      <c r="B13" s="2" t="s">
        <v>18</v>
      </c>
      <c r="C13" s="6"/>
      <c r="D13" s="8"/>
    </row>
    <row r="14" spans="2:6" x14ac:dyDescent="0.2">
      <c r="B14" s="2" t="s">
        <v>19</v>
      </c>
      <c r="C14" s="6"/>
      <c r="D14" s="8"/>
    </row>
    <row r="15" spans="2:6" x14ac:dyDescent="0.2">
      <c r="B15" s="2" t="s">
        <v>20</v>
      </c>
      <c r="C15" s="6"/>
      <c r="D15" s="8"/>
    </row>
    <row r="16" spans="2:6" x14ac:dyDescent="0.2">
      <c r="B16" s="2" t="s">
        <v>21</v>
      </c>
      <c r="C16" s="6"/>
      <c r="D16" s="8"/>
    </row>
    <row r="17" spans="2:4" x14ac:dyDescent="0.2">
      <c r="B17" s="2" t="s">
        <v>22</v>
      </c>
      <c r="C17" s="6"/>
      <c r="D17" s="8"/>
    </row>
    <row r="18" spans="2:4" x14ac:dyDescent="0.2">
      <c r="B18" s="2" t="s">
        <v>23</v>
      </c>
      <c r="C18" s="6"/>
      <c r="D18" s="8"/>
    </row>
    <row r="19" spans="2:4" x14ac:dyDescent="0.2">
      <c r="B19" s="2" t="s">
        <v>24</v>
      </c>
      <c r="C19" s="6"/>
      <c r="D19" s="8"/>
    </row>
    <row r="41" spans="2:4" ht="16.2" x14ac:dyDescent="0.2">
      <c r="B41" s="4" t="s">
        <v>0</v>
      </c>
    </row>
    <row r="42" spans="2:4" ht="13.5" customHeight="1" x14ac:dyDescent="0.2">
      <c r="B42" s="5" t="s">
        <v>1</v>
      </c>
    </row>
    <row r="43" spans="2:4" ht="14.1" customHeight="1" x14ac:dyDescent="0.2">
      <c r="B43" s="9" t="s">
        <v>2</v>
      </c>
      <c r="C43" s="9" t="s">
        <v>3</v>
      </c>
      <c r="D43" s="9" t="s">
        <v>4</v>
      </c>
    </row>
    <row r="44" spans="2:4" x14ac:dyDescent="0.2">
      <c r="B44" s="2" t="s">
        <v>5</v>
      </c>
      <c r="C44" s="6">
        <v>3250000</v>
      </c>
      <c r="D44" s="8">
        <f>IF($C44="","",VLOOKUP($C44,リスト!$H$8:$I$12,2,TRUE))</f>
        <v>150000</v>
      </c>
    </row>
    <row r="45" spans="2:4" x14ac:dyDescent="0.2">
      <c r="B45" s="2" t="s">
        <v>7</v>
      </c>
      <c r="C45" s="6"/>
      <c r="D45" s="8" t="str">
        <f>IF($C45="","",VLOOKUP($C45,リスト!$H$8:$I$12,2,TRUE))</f>
        <v/>
      </c>
    </row>
    <row r="46" spans="2:4" x14ac:dyDescent="0.2">
      <c r="B46" s="2" t="s">
        <v>9</v>
      </c>
      <c r="C46" s="6"/>
      <c r="D46" s="8" t="str">
        <f>IF($C46="","",VLOOKUP($C46,リスト!$H$8:$I$12,2,TRUE))</f>
        <v/>
      </c>
    </row>
    <row r="47" spans="2:4" x14ac:dyDescent="0.2">
      <c r="B47" s="2" t="s">
        <v>11</v>
      </c>
      <c r="C47" s="6"/>
      <c r="D47" s="8" t="str">
        <f>IF($C47="","",VLOOKUP($C47,リスト!$H$8:$I$12,2,TRUE))</f>
        <v/>
      </c>
    </row>
    <row r="48" spans="2:4" x14ac:dyDescent="0.2">
      <c r="B48" s="2" t="s">
        <v>13</v>
      </c>
      <c r="C48" s="6"/>
      <c r="D48" s="8" t="str">
        <f>IF($C48="","",VLOOKUP($C48,リスト!$H$8:$I$12,2,TRUE))</f>
        <v/>
      </c>
    </row>
    <row r="49" spans="2:4" x14ac:dyDescent="0.2">
      <c r="B49" s="2" t="s">
        <v>15</v>
      </c>
      <c r="C49" s="6"/>
      <c r="D49" s="8" t="str">
        <f>IF($C49="","",VLOOKUP($C49,リスト!$H$8:$I$12,2,TRUE))</f>
        <v/>
      </c>
    </row>
    <row r="50" spans="2:4" x14ac:dyDescent="0.2">
      <c r="B50" s="2" t="s">
        <v>16</v>
      </c>
      <c r="C50" s="6"/>
      <c r="D50" s="8" t="str">
        <f>IF($C50="","",VLOOKUP($C50,リスト!$H$8:$I$12,2,TRUE))</f>
        <v/>
      </c>
    </row>
    <row r="51" spans="2:4" x14ac:dyDescent="0.2">
      <c r="B51" s="2" t="s">
        <v>17</v>
      </c>
      <c r="C51" s="6"/>
      <c r="D51" s="8" t="str">
        <f>IF($C51="","",VLOOKUP($C51,リスト!$H$8:$I$12,2,TRUE))</f>
        <v/>
      </c>
    </row>
    <row r="52" spans="2:4" x14ac:dyDescent="0.2">
      <c r="B52" s="2" t="s">
        <v>18</v>
      </c>
      <c r="C52" s="6"/>
      <c r="D52" s="8" t="str">
        <f>IF($C52="","",VLOOKUP($C52,リスト!$H$8:$I$12,2,TRUE))</f>
        <v/>
      </c>
    </row>
    <row r="53" spans="2:4" x14ac:dyDescent="0.2">
      <c r="B53" s="2" t="s">
        <v>19</v>
      </c>
      <c r="C53" s="6"/>
      <c r="D53" s="8" t="str">
        <f>IF($C53="","",VLOOKUP($C53,リスト!$H$8:$I$12,2,TRUE))</f>
        <v/>
      </c>
    </row>
    <row r="54" spans="2:4" x14ac:dyDescent="0.2">
      <c r="B54" s="2" t="s">
        <v>20</v>
      </c>
      <c r="C54" s="6"/>
      <c r="D54" s="8" t="str">
        <f>IF($C54="","",VLOOKUP($C54,リスト!$H$8:$I$12,2,TRUE))</f>
        <v/>
      </c>
    </row>
    <row r="55" spans="2:4" x14ac:dyDescent="0.2">
      <c r="B55" s="2" t="s">
        <v>21</v>
      </c>
      <c r="C55" s="6"/>
      <c r="D55" s="8" t="str">
        <f>IF($C55="","",VLOOKUP($C55,リスト!$H$8:$I$12,2,TRUE))</f>
        <v/>
      </c>
    </row>
    <row r="56" spans="2:4" x14ac:dyDescent="0.2">
      <c r="B56" s="2" t="s">
        <v>22</v>
      </c>
      <c r="C56" s="6"/>
      <c r="D56" s="8" t="str">
        <f>IF($C56="","",VLOOKUP($C56,リスト!$H$8:$I$12,2,TRUE))</f>
        <v/>
      </c>
    </row>
    <row r="57" spans="2:4" x14ac:dyDescent="0.2">
      <c r="B57" s="2" t="s">
        <v>23</v>
      </c>
      <c r="C57" s="6"/>
      <c r="D57" s="8" t="str">
        <f>IF($C57="","",VLOOKUP($C57,リスト!$H$8:$I$12,2,TRUE))</f>
        <v/>
      </c>
    </row>
    <row r="58" spans="2:4" x14ac:dyDescent="0.2">
      <c r="B58" s="2" t="s">
        <v>24</v>
      </c>
      <c r="C58" s="6"/>
      <c r="D58" s="8" t="str">
        <f>IF($C58="","",VLOOKUP($C58,リスト!$H$8:$I$12,2,TRUE))</f>
        <v/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B2:J58"/>
  <sheetViews>
    <sheetView tabSelected="1" topLeftCell="A28" workbookViewId="0">
      <selection activeCell="J24" sqref="J24"/>
    </sheetView>
  </sheetViews>
  <sheetFormatPr defaultRowHeight="13.2" x14ac:dyDescent="0.2"/>
  <cols>
    <col min="1" max="1" width="3" customWidth="1"/>
    <col min="2" max="2" width="7.6640625" customWidth="1"/>
    <col min="3" max="3" width="15.88671875" customWidth="1"/>
    <col min="5" max="5" width="4.44140625" customWidth="1"/>
    <col min="6" max="6" width="10.6640625" customWidth="1"/>
    <col min="7" max="7" width="5.33203125" customWidth="1"/>
    <col min="8" max="8" width="8.109375" customWidth="1"/>
    <col min="9" max="9" width="15.88671875" customWidth="1"/>
    <col min="10" max="10" width="10.109375" customWidth="1"/>
    <col min="11" max="13" width="7.109375" customWidth="1"/>
  </cols>
  <sheetData>
    <row r="2" spans="2:10" x14ac:dyDescent="0.2">
      <c r="B2" s="72" t="s">
        <v>61</v>
      </c>
      <c r="C2" s="73"/>
      <c r="D2" s="74"/>
      <c r="F2" s="21"/>
    </row>
    <row r="3" spans="2:10" x14ac:dyDescent="0.2">
      <c r="H3" t="s">
        <v>62</v>
      </c>
    </row>
    <row r="4" spans="2:10" ht="13.8" thickBot="1" x14ac:dyDescent="0.25">
      <c r="B4" s="3" t="s">
        <v>63</v>
      </c>
      <c r="C4" s="36" t="s">
        <v>64</v>
      </c>
      <c r="D4" s="36" t="s">
        <v>65</v>
      </c>
      <c r="E4" s="3" t="s">
        <v>66</v>
      </c>
      <c r="F4" s="36" t="s">
        <v>67</v>
      </c>
      <c r="H4" s="22" t="s">
        <v>63</v>
      </c>
      <c r="I4" s="22" t="s">
        <v>68</v>
      </c>
      <c r="J4" s="22" t="s">
        <v>69</v>
      </c>
    </row>
    <row r="5" spans="2:10" x14ac:dyDescent="0.2">
      <c r="B5" s="31" t="s">
        <v>70</v>
      </c>
      <c r="C5" s="41"/>
      <c r="D5" s="42"/>
      <c r="E5" s="35"/>
      <c r="F5" s="38"/>
      <c r="H5" s="2" t="s">
        <v>71</v>
      </c>
      <c r="I5" s="2" t="s">
        <v>72</v>
      </c>
      <c r="J5" s="23">
        <v>28000</v>
      </c>
    </row>
    <row r="6" spans="2:10" x14ac:dyDescent="0.2">
      <c r="B6" s="31" t="s">
        <v>73</v>
      </c>
      <c r="C6" s="43"/>
      <c r="D6" s="44"/>
      <c r="E6" s="35"/>
      <c r="F6" s="39"/>
      <c r="H6" s="2" t="s">
        <v>74</v>
      </c>
      <c r="I6" s="2" t="s">
        <v>75</v>
      </c>
      <c r="J6" s="23">
        <v>39000</v>
      </c>
    </row>
    <row r="7" spans="2:10" x14ac:dyDescent="0.2">
      <c r="B7" s="31" t="s">
        <v>76</v>
      </c>
      <c r="C7" s="43"/>
      <c r="D7" s="44"/>
      <c r="E7" s="35"/>
      <c r="F7" s="39"/>
      <c r="H7" s="2" t="s">
        <v>77</v>
      </c>
      <c r="I7" s="2" t="s">
        <v>78</v>
      </c>
      <c r="J7" s="23">
        <v>23000</v>
      </c>
    </row>
    <row r="8" spans="2:10" x14ac:dyDescent="0.2">
      <c r="B8" s="31"/>
      <c r="C8" s="43"/>
      <c r="D8" s="44"/>
      <c r="E8" s="35"/>
      <c r="F8" s="39"/>
      <c r="H8" s="2" t="s">
        <v>79</v>
      </c>
      <c r="I8" s="2" t="s">
        <v>80</v>
      </c>
      <c r="J8" s="23">
        <v>15000</v>
      </c>
    </row>
    <row r="9" spans="2:10" x14ac:dyDescent="0.2">
      <c r="B9" s="31"/>
      <c r="C9" s="43"/>
      <c r="D9" s="44"/>
      <c r="E9" s="35"/>
      <c r="F9" s="39"/>
      <c r="H9" s="2" t="s">
        <v>81</v>
      </c>
      <c r="I9" s="2" t="s">
        <v>82</v>
      </c>
      <c r="J9" s="23">
        <v>13000</v>
      </c>
    </row>
    <row r="10" spans="2:10" ht="13.8" thickBot="1" x14ac:dyDescent="0.25">
      <c r="B10" s="31"/>
      <c r="C10" s="45"/>
      <c r="D10" s="46"/>
      <c r="E10" s="35"/>
      <c r="F10" s="39"/>
      <c r="H10" s="2" t="s">
        <v>83</v>
      </c>
      <c r="I10" s="2" t="s">
        <v>84</v>
      </c>
      <c r="J10" s="23">
        <v>39000</v>
      </c>
    </row>
    <row r="11" spans="2:10" x14ac:dyDescent="0.2">
      <c r="C11" s="24"/>
      <c r="D11" s="25" t="s">
        <v>85</v>
      </c>
      <c r="E11" s="32"/>
      <c r="F11" s="39"/>
      <c r="H11" s="2" t="s">
        <v>86</v>
      </c>
      <c r="I11" s="2" t="s">
        <v>87</v>
      </c>
      <c r="J11" s="23">
        <v>42000</v>
      </c>
    </row>
    <row r="12" spans="2:10" x14ac:dyDescent="0.2">
      <c r="C12" s="24"/>
      <c r="D12" s="26" t="s">
        <v>88</v>
      </c>
      <c r="E12" s="33"/>
      <c r="F12" s="39"/>
    </row>
    <row r="13" spans="2:10" ht="13.8" thickBot="1" x14ac:dyDescent="0.25">
      <c r="B13" s="27" t="s">
        <v>98</v>
      </c>
      <c r="C13" s="47">
        <v>0.05</v>
      </c>
      <c r="D13" s="28" t="s">
        <v>89</v>
      </c>
      <c r="E13" s="34"/>
      <c r="F13" s="40"/>
    </row>
    <row r="14" spans="2:10" ht="13.8" thickBot="1" x14ac:dyDescent="0.25">
      <c r="I14" t="s">
        <v>90</v>
      </c>
    </row>
    <row r="15" spans="2:10" ht="13.8" thickBot="1" x14ac:dyDescent="0.25">
      <c r="D15" s="28" t="s">
        <v>91</v>
      </c>
      <c r="E15" s="34"/>
      <c r="F15" s="37"/>
      <c r="I15" s="29" t="s">
        <v>92</v>
      </c>
      <c r="J15" s="29" t="s">
        <v>93</v>
      </c>
    </row>
    <row r="16" spans="2:10" x14ac:dyDescent="0.2">
      <c r="H16" s="5">
        <v>0</v>
      </c>
      <c r="I16" s="30" t="s">
        <v>94</v>
      </c>
      <c r="J16" s="23">
        <v>1500</v>
      </c>
    </row>
    <row r="17" spans="8:10" x14ac:dyDescent="0.2">
      <c r="H17" s="5">
        <v>30000</v>
      </c>
      <c r="I17" s="30" t="s">
        <v>95</v>
      </c>
      <c r="J17" s="23">
        <v>1000</v>
      </c>
    </row>
    <row r="18" spans="8:10" x14ac:dyDescent="0.2">
      <c r="H18" s="5">
        <v>50000</v>
      </c>
      <c r="I18" s="30" t="s">
        <v>96</v>
      </c>
      <c r="J18" s="23">
        <v>500</v>
      </c>
    </row>
    <row r="19" spans="8:10" x14ac:dyDescent="0.2">
      <c r="H19" s="5">
        <v>100000</v>
      </c>
      <c r="I19" s="30" t="s">
        <v>97</v>
      </c>
      <c r="J19" s="23">
        <v>0</v>
      </c>
    </row>
    <row r="41" spans="2:10" x14ac:dyDescent="0.2">
      <c r="B41" s="72" t="s">
        <v>61</v>
      </c>
      <c r="C41" s="73"/>
      <c r="D41" s="74"/>
      <c r="F41" s="21"/>
    </row>
    <row r="42" spans="2:10" x14ac:dyDescent="0.2">
      <c r="H42" t="s">
        <v>62</v>
      </c>
    </row>
    <row r="43" spans="2:10" ht="13.8" thickBot="1" x14ac:dyDescent="0.25">
      <c r="B43" s="3" t="s">
        <v>63</v>
      </c>
      <c r="C43" s="36" t="s">
        <v>64</v>
      </c>
      <c r="D43" s="36" t="s">
        <v>65</v>
      </c>
      <c r="E43" s="3" t="s">
        <v>66</v>
      </c>
      <c r="F43" s="36" t="s">
        <v>67</v>
      </c>
      <c r="H43" s="22" t="s">
        <v>63</v>
      </c>
      <c r="I43" s="22" t="s">
        <v>68</v>
      </c>
      <c r="J43" s="22" t="s">
        <v>69</v>
      </c>
    </row>
    <row r="44" spans="2:10" x14ac:dyDescent="0.2">
      <c r="B44" s="31" t="s">
        <v>70</v>
      </c>
      <c r="C44" s="41" t="str">
        <f t="shared" ref="C44:C49" si="0">IF(B44="","",VLOOKUP(B44,$H$5:$J$11,2,FALSE))</f>
        <v>ダイニングチェア</v>
      </c>
      <c r="D44" s="42">
        <f t="shared" ref="D44:D49" si="1">IF(B44="","",VLOOKUP(B44,$H$5:$J$11,3,FALSE))</f>
        <v>15000</v>
      </c>
      <c r="E44" s="35">
        <v>1</v>
      </c>
      <c r="F44" s="38">
        <f t="shared" ref="F44:F49" si="2">IF(B44="","",D44*E44)</f>
        <v>15000</v>
      </c>
      <c r="H44" s="2" t="s">
        <v>71</v>
      </c>
      <c r="I44" s="2" t="s">
        <v>72</v>
      </c>
      <c r="J44" s="23">
        <v>28000</v>
      </c>
    </row>
    <row r="45" spans="2:10" x14ac:dyDescent="0.2">
      <c r="B45" s="31" t="s">
        <v>73</v>
      </c>
      <c r="C45" s="43" t="str">
        <f t="shared" si="0"/>
        <v>ダイニングテーブル</v>
      </c>
      <c r="D45" s="44">
        <f t="shared" si="1"/>
        <v>39000</v>
      </c>
      <c r="E45" s="35">
        <v>1</v>
      </c>
      <c r="F45" s="39">
        <f t="shared" si="2"/>
        <v>39000</v>
      </c>
      <c r="H45" s="2" t="s">
        <v>74</v>
      </c>
      <c r="I45" s="2" t="s">
        <v>75</v>
      </c>
      <c r="J45" s="23">
        <v>39000</v>
      </c>
    </row>
    <row r="46" spans="2:10" x14ac:dyDescent="0.2">
      <c r="B46" s="31" t="s">
        <v>76</v>
      </c>
      <c r="C46" s="43" t="str">
        <f t="shared" si="0"/>
        <v>ソファー</v>
      </c>
      <c r="D46" s="44">
        <f t="shared" si="1"/>
        <v>39000</v>
      </c>
      <c r="E46" s="35">
        <v>1</v>
      </c>
      <c r="F46" s="39">
        <f t="shared" si="2"/>
        <v>39000</v>
      </c>
      <c r="H46" s="2" t="s">
        <v>77</v>
      </c>
      <c r="I46" s="2" t="s">
        <v>78</v>
      </c>
      <c r="J46" s="23">
        <v>23000</v>
      </c>
    </row>
    <row r="47" spans="2:10" x14ac:dyDescent="0.2">
      <c r="B47" s="31"/>
      <c r="C47" s="43" t="str">
        <f t="shared" si="0"/>
        <v/>
      </c>
      <c r="D47" s="44" t="str">
        <f t="shared" si="1"/>
        <v/>
      </c>
      <c r="E47" s="35"/>
      <c r="F47" s="39" t="str">
        <f t="shared" si="2"/>
        <v/>
      </c>
      <c r="H47" s="2" t="s">
        <v>79</v>
      </c>
      <c r="I47" s="2" t="s">
        <v>80</v>
      </c>
      <c r="J47" s="23">
        <v>15000</v>
      </c>
    </row>
    <row r="48" spans="2:10" x14ac:dyDescent="0.2">
      <c r="B48" s="31"/>
      <c r="C48" s="43" t="str">
        <f t="shared" si="0"/>
        <v/>
      </c>
      <c r="D48" s="44" t="str">
        <f t="shared" si="1"/>
        <v/>
      </c>
      <c r="E48" s="35"/>
      <c r="F48" s="39" t="str">
        <f t="shared" si="2"/>
        <v/>
      </c>
      <c r="H48" s="2" t="s">
        <v>81</v>
      </c>
      <c r="I48" s="2" t="s">
        <v>82</v>
      </c>
      <c r="J48" s="23">
        <v>13000</v>
      </c>
    </row>
    <row r="49" spans="2:10" ht="13.8" thickBot="1" x14ac:dyDescent="0.25">
      <c r="B49" s="31"/>
      <c r="C49" s="45" t="str">
        <f t="shared" si="0"/>
        <v/>
      </c>
      <c r="D49" s="46" t="str">
        <f t="shared" si="1"/>
        <v/>
      </c>
      <c r="E49" s="35"/>
      <c r="F49" s="39" t="str">
        <f t="shared" si="2"/>
        <v/>
      </c>
      <c r="H49" s="2" t="s">
        <v>83</v>
      </c>
      <c r="I49" s="2" t="s">
        <v>84</v>
      </c>
      <c r="J49" s="23">
        <v>39000</v>
      </c>
    </row>
    <row r="50" spans="2:10" x14ac:dyDescent="0.2">
      <c r="C50" s="24"/>
      <c r="D50" s="25" t="s">
        <v>85</v>
      </c>
      <c r="E50" s="32"/>
      <c r="F50" s="39">
        <f>IF(COUNTA(B44:B49)=0,"",SUM(F44:F49))</f>
        <v>93000</v>
      </c>
      <c r="H50" s="2" t="s">
        <v>86</v>
      </c>
      <c r="I50" s="2" t="s">
        <v>87</v>
      </c>
      <c r="J50" s="23">
        <v>42000</v>
      </c>
    </row>
    <row r="51" spans="2:10" x14ac:dyDescent="0.2">
      <c r="C51" s="24"/>
      <c r="D51" s="26" t="s">
        <v>88</v>
      </c>
      <c r="E51" s="33"/>
      <c r="F51" s="39">
        <f>IF(F50="","",INT(F50*C52))</f>
        <v>4650</v>
      </c>
    </row>
    <row r="52" spans="2:10" ht="13.8" thickBot="1" x14ac:dyDescent="0.25">
      <c r="B52" s="27" t="s">
        <v>98</v>
      </c>
      <c r="C52" s="47">
        <v>0.05</v>
      </c>
      <c r="D52" s="28" t="s">
        <v>89</v>
      </c>
      <c r="E52" s="34"/>
      <c r="F52" s="40">
        <f>IF(F50="","",SUM(F50:F51))</f>
        <v>97650</v>
      </c>
    </row>
    <row r="53" spans="2:10" ht="13.8" thickBot="1" x14ac:dyDescent="0.25">
      <c r="I53" t="s">
        <v>90</v>
      </c>
    </row>
    <row r="54" spans="2:10" ht="13.8" thickBot="1" x14ac:dyDescent="0.25">
      <c r="D54" s="28" t="s">
        <v>91</v>
      </c>
      <c r="E54" s="34"/>
      <c r="F54" s="37">
        <f>IF(F50="","",VLOOKUP(F52,H55:J58,3,TRUE))</f>
        <v>500</v>
      </c>
      <c r="I54" s="29" t="s">
        <v>92</v>
      </c>
      <c r="J54" s="29" t="s">
        <v>93</v>
      </c>
    </row>
    <row r="55" spans="2:10" x14ac:dyDescent="0.2">
      <c r="H55" s="5">
        <v>0</v>
      </c>
      <c r="I55" s="30" t="s">
        <v>94</v>
      </c>
      <c r="J55" s="23">
        <v>1500</v>
      </c>
    </row>
    <row r="56" spans="2:10" x14ac:dyDescent="0.2">
      <c r="H56" s="5">
        <v>30000</v>
      </c>
      <c r="I56" s="30" t="s">
        <v>95</v>
      </c>
      <c r="J56" s="23">
        <v>1000</v>
      </c>
    </row>
    <row r="57" spans="2:10" x14ac:dyDescent="0.2">
      <c r="H57" s="5">
        <v>50000</v>
      </c>
      <c r="I57" s="30" t="s">
        <v>96</v>
      </c>
      <c r="J57" s="23">
        <v>500</v>
      </c>
    </row>
    <row r="58" spans="2:10" x14ac:dyDescent="0.2">
      <c r="H58" s="5">
        <v>100000</v>
      </c>
      <c r="I58" s="30" t="s">
        <v>97</v>
      </c>
      <c r="J58" s="23">
        <v>0</v>
      </c>
    </row>
  </sheetData>
  <mergeCells count="2">
    <mergeCell ref="B2:D2"/>
    <mergeCell ref="B41:D41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H18" sqref="H18"/>
    </sheetView>
  </sheetViews>
  <sheetFormatPr defaultRowHeight="13.2" x14ac:dyDescent="0.2"/>
  <cols>
    <col min="1" max="1" width="1.88671875" customWidth="1"/>
    <col min="2" max="6" width="9.77734375" customWidth="1"/>
    <col min="7" max="7" width="13.6640625" customWidth="1"/>
    <col min="8" max="8" width="11.77734375" customWidth="1"/>
    <col min="9" max="9" width="21.88671875" bestFit="1" customWidth="1"/>
    <col min="10" max="10" width="7.21875" customWidth="1"/>
  </cols>
  <sheetData>
    <row r="1" spans="2:10" x14ac:dyDescent="0.2">
      <c r="H1" s="1"/>
    </row>
    <row r="3" spans="2:10" x14ac:dyDescent="0.2">
      <c r="B3" s="1"/>
    </row>
    <row r="4" spans="2:10" x14ac:dyDescent="0.2">
      <c r="B4" s="1"/>
    </row>
    <row r="5" spans="2:10" ht="21" x14ac:dyDescent="0.25">
      <c r="B5" s="20" t="s">
        <v>99</v>
      </c>
      <c r="H5" s="20" t="s">
        <v>60</v>
      </c>
    </row>
    <row r="6" spans="2:10" x14ac:dyDescent="0.2">
      <c r="E6" t="s">
        <v>42</v>
      </c>
    </row>
    <row r="7" spans="2:10" x14ac:dyDescent="0.2">
      <c r="B7" s="17" t="s">
        <v>43</v>
      </c>
      <c r="C7" s="17" t="s">
        <v>34</v>
      </c>
      <c r="D7" s="17" t="s">
        <v>35</v>
      </c>
      <c r="E7" s="17" t="s">
        <v>37</v>
      </c>
      <c r="H7" s="9" t="s">
        <v>3</v>
      </c>
      <c r="I7" s="9" t="s">
        <v>4</v>
      </c>
    </row>
    <row r="8" spans="2:10" x14ac:dyDescent="0.2">
      <c r="B8" s="18" t="s">
        <v>44</v>
      </c>
      <c r="C8" s="18" t="s">
        <v>45</v>
      </c>
      <c r="D8" s="19">
        <v>120000</v>
      </c>
      <c r="E8" s="19">
        <v>4000</v>
      </c>
      <c r="H8" s="7">
        <v>0</v>
      </c>
      <c r="I8" s="7">
        <v>0</v>
      </c>
      <c r="J8" t="s">
        <v>6</v>
      </c>
    </row>
    <row r="9" spans="2:10" x14ac:dyDescent="0.2">
      <c r="B9" s="18" t="s">
        <v>46</v>
      </c>
      <c r="C9" s="18" t="s">
        <v>47</v>
      </c>
      <c r="D9" s="19">
        <v>28000</v>
      </c>
      <c r="E9" s="19">
        <v>8000</v>
      </c>
      <c r="H9" s="7">
        <v>1000000</v>
      </c>
      <c r="I9" s="7">
        <v>50000</v>
      </c>
      <c r="J9" t="s">
        <v>8</v>
      </c>
    </row>
    <row r="10" spans="2:10" x14ac:dyDescent="0.2">
      <c r="B10" s="18" t="s">
        <v>48</v>
      </c>
      <c r="C10" s="18" t="s">
        <v>49</v>
      </c>
      <c r="D10" s="19">
        <v>15000</v>
      </c>
      <c r="E10" s="19">
        <v>3000</v>
      </c>
      <c r="H10" s="7">
        <v>2000000</v>
      </c>
      <c r="I10" s="7">
        <v>100000</v>
      </c>
      <c r="J10" t="s">
        <v>10</v>
      </c>
    </row>
    <row r="11" spans="2:10" x14ac:dyDescent="0.2">
      <c r="B11" s="18" t="s">
        <v>50</v>
      </c>
      <c r="C11" s="18" t="s">
        <v>51</v>
      </c>
      <c r="D11" s="19">
        <v>28000</v>
      </c>
      <c r="E11" s="19">
        <v>8000</v>
      </c>
      <c r="H11" s="7">
        <v>3000000</v>
      </c>
      <c r="I11" s="7">
        <v>150000</v>
      </c>
      <c r="J11" t="s">
        <v>12</v>
      </c>
    </row>
    <row r="12" spans="2:10" x14ac:dyDescent="0.2">
      <c r="B12" s="18" t="s">
        <v>52</v>
      </c>
      <c r="C12" s="18" t="s">
        <v>53</v>
      </c>
      <c r="D12" s="19">
        <v>15000</v>
      </c>
      <c r="E12" s="19">
        <v>2000</v>
      </c>
      <c r="H12" s="7">
        <v>5000000</v>
      </c>
      <c r="I12" s="7">
        <v>250000</v>
      </c>
      <c r="J12" t="s">
        <v>14</v>
      </c>
    </row>
    <row r="15" spans="2:10" ht="21" x14ac:dyDescent="0.25">
      <c r="B15" s="20" t="s">
        <v>59</v>
      </c>
    </row>
    <row r="17" spans="2:4" x14ac:dyDescent="0.2">
      <c r="B17" s="9" t="s">
        <v>3</v>
      </c>
      <c r="C17" s="9" t="s">
        <v>4</v>
      </c>
    </row>
    <row r="18" spans="2:4" x14ac:dyDescent="0.2">
      <c r="B18" s="7">
        <v>0</v>
      </c>
      <c r="C18" s="7">
        <v>0</v>
      </c>
      <c r="D18" t="s">
        <v>54</v>
      </c>
    </row>
    <row r="19" spans="2:4" x14ac:dyDescent="0.2">
      <c r="B19" s="7">
        <v>20000</v>
      </c>
      <c r="C19" s="7">
        <v>700</v>
      </c>
      <c r="D19" t="s">
        <v>55</v>
      </c>
    </row>
    <row r="20" spans="2:4" x14ac:dyDescent="0.2">
      <c r="B20" s="7">
        <v>40000</v>
      </c>
      <c r="C20" s="7">
        <v>1500</v>
      </c>
      <c r="D20" t="s">
        <v>56</v>
      </c>
    </row>
    <row r="21" spans="2:4" x14ac:dyDescent="0.2">
      <c r="B21" s="7">
        <v>80000</v>
      </c>
      <c r="C21" s="7">
        <v>4000</v>
      </c>
      <c r="D21" t="s">
        <v>57</v>
      </c>
    </row>
    <row r="22" spans="2:4" x14ac:dyDescent="0.2">
      <c r="B22" s="7">
        <v>150000</v>
      </c>
      <c r="C22" s="7">
        <v>10000</v>
      </c>
      <c r="D22" t="s">
        <v>58</v>
      </c>
    </row>
  </sheetData>
  <phoneticPr fontId="2"/>
  <pageMargins left="0.75" right="0.75" top="1" bottom="1" header="0.51200000000000001" footer="0.51200000000000001"/>
  <pageSetup paperSize="9" orientation="portrait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問1</vt:lpstr>
      <vt:lpstr>問2</vt:lpstr>
      <vt:lpstr>問3</vt:lpstr>
      <vt:lpstr>リスト</vt:lpstr>
    </vt:vector>
  </TitlesOfParts>
  <Manager>エムティ･ソフト</Manager>
  <Company>エムティ･ソフト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VLOOKUP関数</dc:title>
  <dc:subject>VLOOKUP関数</dc:subject>
  <dc:creator>エムティ･ソフト</dc:creator>
  <cp:lastModifiedBy>G0710</cp:lastModifiedBy>
  <cp:lastPrinted>2000-04-14T03:21:50Z</cp:lastPrinted>
  <dcterms:created xsi:type="dcterms:W3CDTF">2000-04-07T05:58:06Z</dcterms:created>
  <dcterms:modified xsi:type="dcterms:W3CDTF">2020-10-27T06:35:59Z</dcterms:modified>
</cp:coreProperties>
</file>