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Mina Rady\Documents\Advanced Decision Making\"/>
    </mc:Choice>
  </mc:AlternateContent>
  <bookViews>
    <workbookView xWindow="0" yWindow="0" windowWidth="15360" windowHeight="14832" tabRatio="560"/>
  </bookViews>
  <sheets>
    <sheet name="RxTx Locations" sheetId="7" r:id="rId1"/>
    <sheet name="TOPSIS" sheetId="6" r:id="rId2"/>
    <sheet name="Pairwise" sheetId="5" r:id="rId3"/>
    <sheet name="MCDM-ignorance" sheetId="1" r:id="rId4"/>
    <sheet name="Scenarios-Risk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7" l="1"/>
  <c r="E51" i="7"/>
  <c r="F51" i="7"/>
  <c r="G51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2" i="7"/>
  <c r="D23" i="7"/>
  <c r="D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B67" i="5" l="1"/>
  <c r="B66" i="5"/>
  <c r="B65" i="5"/>
  <c r="B64" i="5"/>
  <c r="H59" i="5"/>
  <c r="H60" i="5"/>
  <c r="H61" i="5"/>
  <c r="H58" i="5"/>
  <c r="G58" i="5"/>
  <c r="G59" i="5"/>
  <c r="G61" i="5"/>
  <c r="G60" i="5"/>
  <c r="G52" i="5"/>
  <c r="G45" i="5"/>
  <c r="G38" i="5"/>
  <c r="F50" i="5"/>
  <c r="F51" i="5"/>
  <c r="F52" i="5"/>
  <c r="F49" i="5"/>
  <c r="E50" i="5"/>
  <c r="E51" i="5"/>
  <c r="E52" i="5"/>
  <c r="E49" i="5"/>
  <c r="D50" i="5"/>
  <c r="D51" i="5"/>
  <c r="D52" i="5"/>
  <c r="D49" i="5"/>
  <c r="C50" i="5"/>
  <c r="G50" i="5" s="1"/>
  <c r="H50" i="5" s="1"/>
  <c r="C51" i="5"/>
  <c r="G51" i="5" s="1"/>
  <c r="C52" i="5"/>
  <c r="C49" i="5"/>
  <c r="G49" i="5" s="1"/>
  <c r="F43" i="5"/>
  <c r="F44" i="5"/>
  <c r="F45" i="5"/>
  <c r="F42" i="5"/>
  <c r="E43" i="5"/>
  <c r="E44" i="5"/>
  <c r="E45" i="5"/>
  <c r="E42" i="5"/>
  <c r="D43" i="5"/>
  <c r="D44" i="5"/>
  <c r="D45" i="5"/>
  <c r="D42" i="5"/>
  <c r="C43" i="5"/>
  <c r="G43" i="5" s="1"/>
  <c r="H43" i="5" s="1"/>
  <c r="C44" i="5"/>
  <c r="G44" i="5" s="1"/>
  <c r="C45" i="5"/>
  <c r="C42" i="5"/>
  <c r="G42" i="5" s="1"/>
  <c r="F36" i="5"/>
  <c r="F37" i="5"/>
  <c r="F38" i="5"/>
  <c r="F35" i="5"/>
  <c r="E36" i="5"/>
  <c r="E37" i="5"/>
  <c r="E38" i="5"/>
  <c r="E35" i="5"/>
  <c r="D36" i="5"/>
  <c r="D37" i="5"/>
  <c r="D38" i="5"/>
  <c r="D35" i="5"/>
  <c r="C36" i="5"/>
  <c r="G36" i="5" s="1"/>
  <c r="H36" i="5" s="1"/>
  <c r="C37" i="5"/>
  <c r="G37" i="5" s="1"/>
  <c r="C38" i="5"/>
  <c r="C35" i="5"/>
  <c r="G35" i="5" s="1"/>
  <c r="E28" i="5"/>
  <c r="F29" i="5"/>
  <c r="F30" i="5"/>
  <c r="F31" i="5"/>
  <c r="F28" i="5"/>
  <c r="D29" i="5"/>
  <c r="D30" i="5"/>
  <c r="D31" i="5"/>
  <c r="G31" i="5" s="1"/>
  <c r="D28" i="5"/>
  <c r="E29" i="5"/>
  <c r="E30" i="5"/>
  <c r="E31" i="5"/>
  <c r="C29" i="5"/>
  <c r="G29" i="5" s="1"/>
  <c r="H29" i="5" s="1"/>
  <c r="C30" i="5"/>
  <c r="G30" i="5" s="1"/>
  <c r="C31" i="5"/>
  <c r="C28" i="5"/>
  <c r="G28" i="5" s="1"/>
  <c r="F24" i="5"/>
  <c r="F23" i="5"/>
  <c r="F22" i="5"/>
  <c r="F21" i="5"/>
  <c r="E22" i="5"/>
  <c r="E23" i="5"/>
  <c r="E24" i="5"/>
  <c r="E21" i="5"/>
  <c r="D21" i="5"/>
  <c r="D22" i="5"/>
  <c r="D23" i="5"/>
  <c r="D24" i="5"/>
  <c r="C22" i="5"/>
  <c r="G22" i="5" s="1"/>
  <c r="C23" i="5"/>
  <c r="G23" i="5" s="1"/>
  <c r="C24" i="5"/>
  <c r="C21" i="5"/>
  <c r="G21" i="5" s="1"/>
  <c r="J64" i="1"/>
  <c r="J65" i="1"/>
  <c r="J66" i="1"/>
  <c r="J63" i="1"/>
  <c r="H63" i="1"/>
  <c r="I63" i="1"/>
  <c r="H64" i="1"/>
  <c r="I64" i="1"/>
  <c r="H65" i="1"/>
  <c r="I65" i="1"/>
  <c r="H66" i="1"/>
  <c r="I66" i="1"/>
  <c r="G64" i="1"/>
  <c r="G65" i="1"/>
  <c r="G66" i="1"/>
  <c r="G63" i="1"/>
  <c r="F64" i="1"/>
  <c r="F65" i="1"/>
  <c r="F66" i="1"/>
  <c r="F63" i="1"/>
  <c r="H28" i="5" l="1"/>
  <c r="H35" i="5"/>
  <c r="H49" i="5"/>
  <c r="H38" i="5"/>
  <c r="H31" i="5"/>
  <c r="H42" i="5"/>
  <c r="H45" i="5"/>
  <c r="H30" i="5"/>
  <c r="H37" i="5"/>
  <c r="H44" i="5"/>
  <c r="H51" i="5"/>
  <c r="H52" i="5"/>
  <c r="G24" i="5"/>
  <c r="H24" i="5" s="1"/>
  <c r="M18" i="1"/>
  <c r="M16" i="1"/>
  <c r="H13" i="1"/>
  <c r="H17" i="1" s="1"/>
  <c r="F13" i="1"/>
  <c r="G13" i="1"/>
  <c r="I13" i="1"/>
  <c r="J13" i="1"/>
  <c r="H23" i="5" l="1"/>
  <c r="H22" i="5"/>
  <c r="H21" i="5"/>
  <c r="H16" i="1"/>
  <c r="H19" i="1"/>
  <c r="H18" i="1"/>
  <c r="W17" i="4"/>
  <c r="W18" i="4"/>
  <c r="W19" i="4"/>
  <c r="W16" i="4"/>
  <c r="V17" i="4"/>
  <c r="V18" i="4"/>
  <c r="V19" i="4"/>
  <c r="V16" i="4"/>
  <c r="U17" i="4"/>
  <c r="U18" i="4"/>
  <c r="U19" i="4"/>
  <c r="U16" i="4"/>
  <c r="T17" i="4"/>
  <c r="T18" i="4"/>
  <c r="T19" i="4"/>
  <c r="T16" i="4"/>
  <c r="S17" i="4"/>
  <c r="S18" i="4"/>
  <c r="S19" i="4"/>
  <c r="S16" i="4"/>
  <c r="P17" i="4"/>
  <c r="P18" i="4"/>
  <c r="P19" i="4"/>
  <c r="P16" i="4"/>
  <c r="O17" i="4"/>
  <c r="O18" i="4"/>
  <c r="O19" i="4"/>
  <c r="Q19" i="4" s="1"/>
  <c r="O16" i="4"/>
  <c r="N17" i="4"/>
  <c r="N18" i="4"/>
  <c r="N19" i="4"/>
  <c r="N16" i="4"/>
  <c r="M17" i="4"/>
  <c r="M18" i="4"/>
  <c r="M19" i="4"/>
  <c r="M16" i="4"/>
  <c r="L17" i="4"/>
  <c r="L18" i="4"/>
  <c r="L19" i="4"/>
  <c r="L16" i="4"/>
  <c r="Q18" i="4"/>
  <c r="W13" i="4"/>
  <c r="V13" i="4"/>
  <c r="U13" i="4"/>
  <c r="T13" i="4"/>
  <c r="S13" i="4"/>
  <c r="Q17" i="4"/>
  <c r="Q16" i="4"/>
  <c r="P13" i="4"/>
  <c r="O13" i="4"/>
  <c r="N13" i="4"/>
  <c r="M13" i="4"/>
  <c r="L13" i="4"/>
  <c r="I17" i="4"/>
  <c r="I18" i="4"/>
  <c r="I19" i="4"/>
  <c r="I16" i="4"/>
  <c r="F17" i="4"/>
  <c r="F18" i="4"/>
  <c r="F19" i="4"/>
  <c r="F16" i="4"/>
  <c r="E17" i="4"/>
  <c r="E18" i="4"/>
  <c r="E19" i="4"/>
  <c r="E16" i="4"/>
  <c r="I13" i="4"/>
  <c r="F13" i="4"/>
  <c r="G13" i="4"/>
  <c r="G17" i="4" s="1"/>
  <c r="J17" i="4" s="1"/>
  <c r="H13" i="4"/>
  <c r="H17" i="4" s="1"/>
  <c r="E13" i="4"/>
  <c r="I18" i="1"/>
  <c r="I19" i="1"/>
  <c r="J78" i="1"/>
  <c r="J79" i="1"/>
  <c r="J80" i="1"/>
  <c r="J77" i="1"/>
  <c r="I78" i="1"/>
  <c r="I79" i="1"/>
  <c r="I80" i="1"/>
  <c r="I77" i="1"/>
  <c r="J60" i="1"/>
  <c r="J59" i="1"/>
  <c r="I59" i="1"/>
  <c r="J17" i="1"/>
  <c r="I16" i="1"/>
  <c r="J45" i="1"/>
  <c r="J44" i="1"/>
  <c r="J27" i="1"/>
  <c r="J31" i="1" s="1"/>
  <c r="I60" i="1"/>
  <c r="I45" i="1"/>
  <c r="I51" i="1" s="1"/>
  <c r="I44" i="1"/>
  <c r="I50" i="1" s="1"/>
  <c r="I32" i="1"/>
  <c r="I33" i="1"/>
  <c r="I30" i="1"/>
  <c r="I27" i="1"/>
  <c r="I31" i="1" s="1"/>
  <c r="F27" i="1"/>
  <c r="F32" i="1" s="1"/>
  <c r="H27" i="1"/>
  <c r="G27" i="1"/>
  <c r="I49" i="1" l="1"/>
  <c r="I48" i="1"/>
  <c r="I17" i="1"/>
  <c r="X19" i="4"/>
  <c r="X18" i="4"/>
  <c r="X17" i="4"/>
  <c r="X16" i="4"/>
  <c r="G16" i="4"/>
  <c r="G19" i="4"/>
  <c r="H19" i="4"/>
  <c r="G18" i="4"/>
  <c r="J18" i="4" s="1"/>
  <c r="H18" i="4"/>
  <c r="H16" i="4"/>
  <c r="J16" i="1"/>
  <c r="J50" i="1"/>
  <c r="J32" i="1"/>
  <c r="J33" i="1"/>
  <c r="J19" i="1"/>
  <c r="J18" i="1"/>
  <c r="J30" i="1"/>
  <c r="J49" i="1"/>
  <c r="J48" i="1"/>
  <c r="J51" i="1"/>
  <c r="G59" i="1"/>
  <c r="H77" i="1"/>
  <c r="H78" i="1"/>
  <c r="H79" i="1"/>
  <c r="H80" i="1"/>
  <c r="F78" i="1"/>
  <c r="F79" i="1"/>
  <c r="F80" i="1"/>
  <c r="F77" i="1"/>
  <c r="H60" i="1"/>
  <c r="H59" i="1"/>
  <c r="G60" i="1"/>
  <c r="J16" i="4" l="1"/>
  <c r="J19" i="4"/>
  <c r="G44" i="1"/>
  <c r="H44" i="1"/>
  <c r="G45" i="1"/>
  <c r="H45" i="1"/>
  <c r="G32" i="1"/>
  <c r="H33" i="1"/>
  <c r="G17" i="1"/>
  <c r="M32" i="1" l="1"/>
  <c r="K32" i="1"/>
  <c r="H30" i="1"/>
  <c r="G30" i="1"/>
  <c r="G31" i="1"/>
  <c r="H32" i="1"/>
  <c r="L32" i="1" s="1"/>
  <c r="H50" i="1"/>
  <c r="H51" i="1"/>
  <c r="H49" i="1"/>
  <c r="H48" i="1"/>
  <c r="H31" i="1"/>
  <c r="G48" i="1"/>
  <c r="G49" i="1"/>
  <c r="G51" i="1"/>
  <c r="G50" i="1"/>
  <c r="G19" i="1"/>
  <c r="G33" i="1"/>
  <c r="G18" i="1"/>
  <c r="G16" i="1"/>
  <c r="F45" i="1"/>
  <c r="F60" i="1"/>
  <c r="F59" i="1"/>
  <c r="F17" i="1"/>
  <c r="F44" i="1"/>
  <c r="M17" i="1" l="1"/>
  <c r="L17" i="1"/>
  <c r="K17" i="1"/>
  <c r="F19" i="1"/>
  <c r="F31" i="1"/>
  <c r="F16" i="1"/>
  <c r="F30" i="1"/>
  <c r="F18" i="1"/>
  <c r="F33" i="1"/>
  <c r="F50" i="1"/>
  <c r="F48" i="1"/>
  <c r="F51" i="1"/>
  <c r="F49" i="1"/>
  <c r="G80" i="1"/>
  <c r="G78" i="1"/>
  <c r="G77" i="1"/>
  <c r="G79" i="1"/>
  <c r="M63" i="1" l="1"/>
  <c r="O63" i="1"/>
  <c r="N63" i="1"/>
  <c r="K18" i="1"/>
  <c r="L18" i="1"/>
  <c r="M19" i="1"/>
  <c r="K19" i="1"/>
  <c r="L19" i="1"/>
  <c r="K78" i="1"/>
  <c r="L78" i="1"/>
  <c r="K48" i="1"/>
  <c r="O48" i="1"/>
  <c r="M48" i="1"/>
  <c r="N48" i="1"/>
  <c r="M66" i="1"/>
  <c r="O66" i="1"/>
  <c r="N66" i="1"/>
  <c r="L30" i="1"/>
  <c r="M30" i="1"/>
  <c r="K30" i="1"/>
  <c r="M51" i="1"/>
  <c r="O51" i="1"/>
  <c r="N51" i="1"/>
  <c r="O65" i="1"/>
  <c r="N65" i="1"/>
  <c r="M65" i="1"/>
  <c r="K16" i="1"/>
  <c r="L16" i="1"/>
  <c r="K77" i="1"/>
  <c r="L77" i="1"/>
  <c r="L80" i="1"/>
  <c r="K80" i="1"/>
  <c r="M50" i="1"/>
  <c r="O50" i="1"/>
  <c r="N50" i="1"/>
  <c r="L79" i="1"/>
  <c r="K79" i="1"/>
  <c r="K49" i="1"/>
  <c r="L49" i="1" s="1"/>
  <c r="M49" i="1"/>
  <c r="O49" i="1"/>
  <c r="N49" i="1"/>
  <c r="O64" i="1"/>
  <c r="N64" i="1"/>
  <c r="M64" i="1"/>
  <c r="L33" i="1"/>
  <c r="M33" i="1"/>
  <c r="K33" i="1"/>
  <c r="K31" i="1"/>
  <c r="L31" i="1"/>
  <c r="M31" i="1"/>
  <c r="K63" i="1"/>
  <c r="K66" i="1"/>
  <c r="K65" i="1"/>
  <c r="K64" i="1"/>
  <c r="K51" i="1"/>
  <c r="K50" i="1"/>
  <c r="L64" i="1" l="1"/>
  <c r="L63" i="1"/>
  <c r="L50" i="1"/>
  <c r="M79" i="1"/>
  <c r="M80" i="1"/>
  <c r="L65" i="1"/>
  <c r="L66" i="1"/>
  <c r="M78" i="1"/>
  <c r="M77" i="1"/>
  <c r="L51" i="1"/>
  <c r="L48" i="1"/>
</calcChain>
</file>

<file path=xl/sharedStrings.xml><?xml version="1.0" encoding="utf-8"?>
<sst xmlns="http://schemas.openxmlformats.org/spreadsheetml/2006/main" count="444" uniqueCount="119">
  <si>
    <t>Alternative 1</t>
  </si>
  <si>
    <t>Alternative 2</t>
  </si>
  <si>
    <t>Alternative 3</t>
  </si>
  <si>
    <t>criteria:</t>
  </si>
  <si>
    <t>criteria type, unit</t>
  </si>
  <si>
    <t>Standardization</t>
  </si>
  <si>
    <t>min</t>
  </si>
  <si>
    <t>HURWITZ (alpha=0.4)</t>
  </si>
  <si>
    <t>Alternative 4</t>
  </si>
  <si>
    <t>Various methods for standardization:</t>
  </si>
  <si>
    <t>Base alternative standardization</t>
  </si>
  <si>
    <t>standardizig against best value of criteria:</t>
  </si>
  <si>
    <t>Base alternative standardization (not suitable for zero values)</t>
  </si>
  <si>
    <t>standardizig against mean value of criteria:</t>
  </si>
  <si>
    <t>Statistical standardization</t>
  </si>
  <si>
    <t>standardizing against mean value of criteria:</t>
  </si>
  <si>
    <t>best:</t>
  </si>
  <si>
    <t>worst:</t>
  </si>
  <si>
    <t>Univerzal standardization</t>
  </si>
  <si>
    <t>Partial goals method type standardization</t>
  </si>
  <si>
    <t>mean:</t>
  </si>
  <si>
    <t>standard deviation:</t>
  </si>
  <si>
    <t>Semtech LoRa  Network Coverage</t>
  </si>
  <si>
    <t>Sigfox Network Coverage</t>
  </si>
  <si>
    <t>4G Network Coverage</t>
  </si>
  <si>
    <t>TVWS Coverage</t>
  </si>
  <si>
    <t>(cost-type), Pbs</t>
  </si>
  <si>
    <t>Packet Error Rate (PER)</t>
  </si>
  <si>
    <t>(benefit-type), km</t>
  </si>
  <si>
    <t>Range</t>
  </si>
  <si>
    <t>(cost-type), €</t>
  </si>
  <si>
    <t>Monthly Cost</t>
  </si>
  <si>
    <t>Battery Consumption</t>
  </si>
  <si>
    <t>(cost-type), mW/h</t>
  </si>
  <si>
    <t>Range (up to)</t>
  </si>
  <si>
    <t>Installation Cost</t>
  </si>
  <si>
    <t>Recycling Value</t>
  </si>
  <si>
    <t>(benefit-type), %</t>
  </si>
  <si>
    <t>Evaluation</t>
  </si>
  <si>
    <t>Min</t>
  </si>
  <si>
    <t>Max</t>
  </si>
  <si>
    <t>Average Evaluation</t>
  </si>
  <si>
    <t>V2V Communications</t>
  </si>
  <si>
    <t>Scenario 1</t>
  </si>
  <si>
    <t>Underground pipe monitoring</t>
  </si>
  <si>
    <t>Scenario 2</t>
  </si>
  <si>
    <t>Scenario 3</t>
  </si>
  <si>
    <t>Weights:</t>
  </si>
  <si>
    <t>Standardizig against best value of criteria:</t>
  </si>
  <si>
    <t>W. Average</t>
  </si>
  <si>
    <t>Median</t>
  </si>
  <si>
    <t>Rural area monitoring</t>
  </si>
  <si>
    <t>I added 1 to the standardized value in order to avoid 0 values</t>
  </si>
  <si>
    <t>This standardiazation seemse to reflect the original proportions of the data scales for each criterion</t>
  </si>
  <si>
    <t>PER Matrix</t>
  </si>
  <si>
    <t>Range Matrix</t>
  </si>
  <si>
    <t>Geometric Mean from Matlab</t>
  </si>
  <si>
    <t>Evaluation (Weighted Average)</t>
  </si>
  <si>
    <t>Evaluations</t>
  </si>
  <si>
    <t>Sum</t>
  </si>
  <si>
    <t>Average</t>
  </si>
  <si>
    <t>Rank</t>
  </si>
  <si>
    <t>Ranking Sums</t>
  </si>
  <si>
    <t>Tx1</t>
  </si>
  <si>
    <t>Tx2</t>
  </si>
  <si>
    <t>Tx3</t>
  </si>
  <si>
    <t>Tx4</t>
  </si>
  <si>
    <t>Rx1</t>
  </si>
  <si>
    <t>Rx2</t>
  </si>
  <si>
    <t>Rx3</t>
  </si>
  <si>
    <t>Rx4</t>
  </si>
  <si>
    <t>Rx5</t>
  </si>
  <si>
    <t>Rx6</t>
  </si>
  <si>
    <t>Rx7</t>
  </si>
  <si>
    <t>Rx8</t>
  </si>
  <si>
    <t>Rx9</t>
  </si>
  <si>
    <t>Rx10</t>
  </si>
  <si>
    <t>Rx11</t>
  </si>
  <si>
    <t>Rx12</t>
  </si>
  <si>
    <t>Rx13</t>
  </si>
  <si>
    <t>Rx14</t>
  </si>
  <si>
    <t>Rx15</t>
  </si>
  <si>
    <t>Rx16</t>
  </si>
  <si>
    <t>Rx17</t>
  </si>
  <si>
    <t>Rx18</t>
  </si>
  <si>
    <t>X</t>
  </si>
  <si>
    <t>Y</t>
  </si>
  <si>
    <t>dRxiTx1</t>
  </si>
  <si>
    <t>dRxiTx2</t>
  </si>
  <si>
    <t>dRxiTx3</t>
  </si>
  <si>
    <t>dRxiTx4</t>
  </si>
  <si>
    <t>Rx19</t>
  </si>
  <si>
    <t>Rx20</t>
  </si>
  <si>
    <t>Rx21</t>
  </si>
  <si>
    <t>Rx22</t>
  </si>
  <si>
    <t>Rx23</t>
  </si>
  <si>
    <t>Rx24</t>
  </si>
  <si>
    <t>Rx25</t>
  </si>
  <si>
    <t>Rx26</t>
  </si>
  <si>
    <t>Rx27</t>
  </si>
  <si>
    <t>Rx28</t>
  </si>
  <si>
    <t>Rx29</t>
  </si>
  <si>
    <t>Rx30</t>
  </si>
  <si>
    <t>Rx31</t>
  </si>
  <si>
    <t>Rx32</t>
  </si>
  <si>
    <t>Rx33</t>
  </si>
  <si>
    <t>Rx34</t>
  </si>
  <si>
    <t>Rx35</t>
  </si>
  <si>
    <t>Rx36</t>
  </si>
  <si>
    <t>Rx37</t>
  </si>
  <si>
    <t>Rx38</t>
  </si>
  <si>
    <t>Rx39</t>
  </si>
  <si>
    <t>Rx40</t>
  </si>
  <si>
    <t>Rx41</t>
  </si>
  <si>
    <t>Rx42</t>
  </si>
  <si>
    <t>Rx43</t>
  </si>
  <si>
    <t>Rx44</t>
  </si>
  <si>
    <t>Rx45</t>
  </si>
  <si>
    <t>Rx46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</si>
</sst>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5" borderId="9" applyNumberFormat="0" applyAlignment="0" applyProtection="0"/>
    <xf numFmtId="0" fontId="2" fillId="6" borderId="10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2" borderId="0" xfId="0" applyFont="1" applyFill="1"/>
    <xf numFmtId="0" fontId="0" fillId="3" borderId="0" xfId="0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4" fillId="5" borderId="9" xfId="1"/>
    <xf numFmtId="0" fontId="0" fillId="0" borderId="0" xfId="0" applyAlignment="1">
      <alignment horizontal="center"/>
    </xf>
    <xf numFmtId="0" fontId="2" fillId="6" borderId="10" xfId="2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Pairwise!$A$58:$A$61</c:f>
              <c:strCache>
                <c:ptCount val="4"/>
                <c:pt idx="0">
                  <c:v>Sigfox Network Coverage</c:v>
                </c:pt>
                <c:pt idx="1">
                  <c:v>4G Network Coverage</c:v>
                </c:pt>
                <c:pt idx="2">
                  <c:v>Semtech LoRa  Network Coverage</c:v>
                </c:pt>
                <c:pt idx="3">
                  <c:v>TVWS Coverage</c:v>
                </c:pt>
              </c:strCache>
            </c:strRef>
          </c:cat>
          <c:val>
            <c:numRef>
              <c:f>Pairwise!$H$58:$H$61</c:f>
              <c:numCache>
                <c:formatCode>General</c:formatCode>
                <c:ptCount val="4"/>
                <c:pt idx="0">
                  <c:v>0.20990855911401515</c:v>
                </c:pt>
                <c:pt idx="1">
                  <c:v>0.2424209432023785</c:v>
                </c:pt>
                <c:pt idx="2">
                  <c:v>0.24359009903425752</c:v>
                </c:pt>
                <c:pt idx="3">
                  <c:v>0.30408039864461234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C-4F3B-9305-8BC5282B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130944"/>
        <c:axId val="665038288"/>
      </c:barChart>
      <c:catAx>
        <c:axId val="7451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8288"/>
        <c:crosses val="autoZero"/>
        <c:auto val="1"/>
        <c:lblAlgn val="ctr"/>
        <c:lblOffset val="100"/>
        <c:noMultiLvlLbl val="0"/>
      </c:catAx>
      <c:valAx>
        <c:axId val="6650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'Scenarios-Risks'!$C$16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'Scenarios-Risks'!$E$15:$I$15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'Scenarios-Risks'!$E$16:$I$16</c:f>
              <c:numCache>
                <c:formatCode>General</c:formatCode>
                <c:ptCount val="5"/>
                <c:pt idx="0">
                  <c:v>0.08</c:v>
                </c:pt>
                <c:pt idx="1">
                  <c:v>0.27777777777777779</c:v>
                </c:pt>
                <c:pt idx="2">
                  <c:v>0.3</c:v>
                </c:pt>
                <c:pt idx="3">
                  <c:v>1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F81-B21D-432AFEE87C6A}"/>
            </c:ext>
          </c:extLst>
        </c:ser>
        <c:ser>
          <c:idx val="1"/>
          <c:order val="1"/>
          <c:tx>
            <c:strRef>
              <c:f>'Scenarios-Risks'!$C$17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'Scenarios-Risks'!$E$15:$I$15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'Scenarios-Risks'!$E$17:$I$17</c:f>
              <c:numCache>
                <c:formatCode>General</c:formatCode>
                <c:ptCount val="5"/>
                <c:pt idx="0">
                  <c:v>8.8888888888888892E-2</c:v>
                </c:pt>
                <c:pt idx="1">
                  <c:v>0.33333333333333331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F81-B21D-432AFEE87C6A}"/>
            </c:ext>
          </c:extLst>
        </c:ser>
        <c:ser>
          <c:idx val="2"/>
          <c:order val="2"/>
          <c:tx>
            <c:strRef>
              <c:f>'Scenarios-Risks'!$C$18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'Scenarios-Risks'!$E$15:$I$15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'Scenarios-Risks'!$E$18:$I$18</c:f>
              <c:numCache>
                <c:formatCode>General</c:formatCode>
                <c:ptCount val="5"/>
                <c:pt idx="0">
                  <c:v>1</c:v>
                </c:pt>
                <c:pt idx="1">
                  <c:v>5.5555555555555552E-2</c:v>
                </c:pt>
                <c:pt idx="2">
                  <c:v>1</c:v>
                </c:pt>
                <c:pt idx="3">
                  <c:v>0.1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3-4F81-B21D-432AFEE87C6A}"/>
            </c:ext>
          </c:extLst>
        </c:ser>
        <c:ser>
          <c:idx val="3"/>
          <c:order val="3"/>
          <c:tx>
            <c:strRef>
              <c:f>'Scenarios-Risks'!$C$19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'Scenarios-Risks'!$E$15:$I$15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'Scenarios-Risks'!$E$19:$I$19</c:f>
              <c:numCache>
                <c:formatCode>General</c:formatCode>
                <c:ptCount val="5"/>
                <c:pt idx="0">
                  <c:v>0.26666666666666666</c:v>
                </c:pt>
                <c:pt idx="1">
                  <c:v>1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3-4F81-B21D-432AFEE8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65551"/>
        <c:axId val="651395375"/>
      </c:lineChart>
      <c:catAx>
        <c:axId val="5671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5375"/>
        <c:crosses val="autoZero"/>
        <c:auto val="1"/>
        <c:lblAlgn val="ctr"/>
        <c:lblOffset val="100"/>
        <c:noMultiLvlLbl val="0"/>
      </c:catAx>
      <c:valAx>
        <c:axId val="6513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'Scenarios-Risks'!$C$16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'Scenarios-Risks'!$L$15:$P$15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'Scenarios-Risks'!$L$16:$P$16</c:f>
              <c:numCache>
                <c:formatCode>General</c:formatCode>
                <c:ptCount val="5"/>
                <c:pt idx="0">
                  <c:v>4.9999999999999996E-2</c:v>
                </c:pt>
                <c:pt idx="1">
                  <c:v>0.4</c:v>
                </c:pt>
                <c:pt idx="2">
                  <c:v>0.3</c:v>
                </c:pt>
                <c:pt idx="3">
                  <c:v>1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9-47F0-B9BC-E34FCE70F1AB}"/>
            </c:ext>
          </c:extLst>
        </c:ser>
        <c:ser>
          <c:idx val="1"/>
          <c:order val="1"/>
          <c:tx>
            <c:strRef>
              <c:f>'Scenarios-Risks'!$C$17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'Scenarios-Risks'!$L$15:$P$15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'Scenarios-Risks'!$L$17:$P$17</c:f>
              <c:numCache>
                <c:formatCode>General</c:formatCode>
                <c:ptCount val="5"/>
                <c:pt idx="0">
                  <c:v>6.6666666666666666E-2</c:v>
                </c:pt>
                <c:pt idx="1">
                  <c:v>0.5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9-47F0-B9BC-E34FCE70F1AB}"/>
            </c:ext>
          </c:extLst>
        </c:ser>
        <c:ser>
          <c:idx val="2"/>
          <c:order val="2"/>
          <c:tx>
            <c:strRef>
              <c:f>'Scenarios-Risks'!$C$18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'Scenarios-Risks'!$L$15:$P$15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'Scenarios-Risks'!$L$18:$P$18</c:f>
              <c:numCache>
                <c:formatCode>General</c:formatCode>
                <c:ptCount val="5"/>
                <c:pt idx="0">
                  <c:v>1</c:v>
                </c:pt>
                <c:pt idx="1">
                  <c:v>0.02</c:v>
                </c:pt>
                <c:pt idx="2">
                  <c:v>1</c:v>
                </c:pt>
                <c:pt idx="3">
                  <c:v>0.13636363636363635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9-47F0-B9BC-E34FCE70F1AB}"/>
            </c:ext>
          </c:extLst>
        </c:ser>
        <c:ser>
          <c:idx val="3"/>
          <c:order val="3"/>
          <c:tx>
            <c:strRef>
              <c:f>'Scenarios-Risks'!$C$19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'Scenarios-Risks'!$L$15:$P$15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'Scenarios-Risks'!$L$19:$P$19</c:f>
              <c:numCache>
                <c:formatCode>General</c:formatCode>
                <c:ptCount val="5"/>
                <c:pt idx="0">
                  <c:v>7.6923076923076927E-2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9-47F0-B9BC-E34FCE70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79279"/>
        <c:axId val="655388095"/>
      </c:lineChart>
      <c:catAx>
        <c:axId val="5671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88095"/>
        <c:crosses val="autoZero"/>
        <c:auto val="1"/>
        <c:lblAlgn val="ctr"/>
        <c:lblOffset val="100"/>
        <c:noMultiLvlLbl val="0"/>
      </c:catAx>
      <c:valAx>
        <c:axId val="6553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'Scenarios-Risks'!$C$16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'Scenarios-Risks'!$S$15:$W$15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'Scenarios-Risks'!$S$16:$W$16</c:f>
              <c:numCache>
                <c:formatCode>General</c:formatCode>
                <c:ptCount val="5"/>
                <c:pt idx="0">
                  <c:v>0.08</c:v>
                </c:pt>
                <c:pt idx="1">
                  <c:v>0.23333333333333334</c:v>
                </c:pt>
                <c:pt idx="2">
                  <c:v>0.3</c:v>
                </c:pt>
                <c:pt idx="3">
                  <c:v>1</c:v>
                </c:pt>
                <c:pt idx="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9CB-9494-94B0D013DCB8}"/>
            </c:ext>
          </c:extLst>
        </c:ser>
        <c:ser>
          <c:idx val="1"/>
          <c:order val="1"/>
          <c:tx>
            <c:strRef>
              <c:f>'Scenarios-Risks'!$C$17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'Scenarios-Risks'!$S$15:$W$15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'Scenarios-Risks'!$S$17:$W$17</c:f>
              <c:numCache>
                <c:formatCode>General</c:formatCode>
                <c:ptCount val="5"/>
                <c:pt idx="0">
                  <c:v>8.8888888888888892E-2</c:v>
                </c:pt>
                <c:pt idx="1">
                  <c:v>0.26666666666666666</c:v>
                </c:pt>
                <c:pt idx="2">
                  <c:v>0.2</c:v>
                </c:pt>
                <c:pt idx="3">
                  <c:v>0.5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9-49CB-9494-94B0D013DCB8}"/>
            </c:ext>
          </c:extLst>
        </c:ser>
        <c:ser>
          <c:idx val="2"/>
          <c:order val="2"/>
          <c:tx>
            <c:strRef>
              <c:f>'Scenarios-Risks'!$C$18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'Scenarios-Risks'!$S$15:$W$15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'Scenarios-Risks'!$S$18:$W$18</c:f>
              <c:numCache>
                <c:formatCode>General</c:formatCode>
                <c:ptCount val="5"/>
                <c:pt idx="0">
                  <c:v>1</c:v>
                </c:pt>
                <c:pt idx="1">
                  <c:v>6.6666666666666666E-2</c:v>
                </c:pt>
                <c:pt idx="2">
                  <c:v>1</c:v>
                </c:pt>
                <c:pt idx="3">
                  <c:v>0.1</c:v>
                </c:pt>
                <c:pt idx="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9-49CB-9494-94B0D013DCB8}"/>
            </c:ext>
          </c:extLst>
        </c:ser>
        <c:ser>
          <c:idx val="3"/>
          <c:order val="3"/>
          <c:tx>
            <c:strRef>
              <c:f>'Scenarios-Risks'!$C$19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'Scenarios-Risks'!$S$15:$W$15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'Scenarios-Risks'!$S$19:$W$19</c:f>
              <c:numCache>
                <c:formatCode>General</c:formatCode>
                <c:ptCount val="5"/>
                <c:pt idx="0">
                  <c:v>0.26666666666666666</c:v>
                </c:pt>
                <c:pt idx="1">
                  <c:v>1</c:v>
                </c:pt>
                <c:pt idx="2">
                  <c:v>0.5</c:v>
                </c:pt>
                <c:pt idx="3">
                  <c:v>0.1875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9-49CB-9494-94B0D013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53631"/>
        <c:axId val="356292191"/>
      </c:lineChart>
      <c:catAx>
        <c:axId val="4488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2191"/>
        <c:crosses val="autoZero"/>
        <c:auto val="1"/>
        <c:lblAlgn val="ctr"/>
        <c:lblOffset val="100"/>
        <c:noMultiLvlLbl val="0"/>
      </c:catAx>
      <c:valAx>
        <c:axId val="3562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Pairwise!$A$58:$A$61</c:f>
              <c:strCache>
                <c:ptCount val="4"/>
                <c:pt idx="0">
                  <c:v>Sigfox Network Coverage</c:v>
                </c:pt>
                <c:pt idx="1">
                  <c:v>4G Network Coverage</c:v>
                </c:pt>
                <c:pt idx="2">
                  <c:v>Semtech LoRa  Network Coverage</c:v>
                </c:pt>
                <c:pt idx="3">
                  <c:v>TVWS Coverage</c:v>
                </c:pt>
              </c:strCache>
            </c:strRef>
          </c:cat>
          <c:val>
            <c:numRef>
              <c:f>Pairwise!$G$58:$G$61</c:f>
              <c:numCache>
                <c:formatCode>General</c:formatCode>
                <c:ptCount val="4"/>
                <c:pt idx="0">
                  <c:v>1.0495427955700758</c:v>
                </c:pt>
                <c:pt idx="1">
                  <c:v>1.2121047160118925</c:v>
                </c:pt>
                <c:pt idx="2">
                  <c:v>1.2179504951712876</c:v>
                </c:pt>
                <c:pt idx="3">
                  <c:v>1.5204019932230617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C-4F3B-9305-8BC5282B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130944"/>
        <c:axId val="665038288"/>
      </c:barChart>
      <c:catAx>
        <c:axId val="7451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8288"/>
        <c:crosses val="autoZero"/>
        <c:auto val="1"/>
        <c:lblAlgn val="ctr"/>
        <c:lblOffset val="100"/>
        <c:noMultiLvlLbl val="0"/>
      </c:catAx>
      <c:valAx>
        <c:axId val="6650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'MCDM-ignorance'!$D$16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'MCDM-ignorance'!$F$15:$J$15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'MCDM-ignorance'!$F$16:$J$16</c:f>
              <c:numCache>
                <c:formatCode>General</c:formatCode>
                <c:ptCount val="5"/>
                <c:pt idx="0">
                  <c:v>0.08</c:v>
                </c:pt>
                <c:pt idx="1">
                  <c:v>0.27777777777777779</c:v>
                </c:pt>
                <c:pt idx="2">
                  <c:v>0.3</c:v>
                </c:pt>
                <c:pt idx="3">
                  <c:v>1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F-4FF8-A974-4540EAECA3C7}"/>
            </c:ext>
          </c:extLst>
        </c:ser>
        <c:ser>
          <c:idx val="1"/>
          <c:order val="1"/>
          <c:tx>
            <c:strRef>
              <c:f>'MCDM-ignorance'!$D$17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'MCDM-ignorance'!$F$15:$J$15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'MCDM-ignorance'!$F$17:$J$17</c:f>
              <c:numCache>
                <c:formatCode>General</c:formatCode>
                <c:ptCount val="5"/>
                <c:pt idx="0">
                  <c:v>8.8888888888888892E-2</c:v>
                </c:pt>
                <c:pt idx="1">
                  <c:v>0.33333333333333331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F-4FF8-A974-4540EAECA3C7}"/>
            </c:ext>
          </c:extLst>
        </c:ser>
        <c:ser>
          <c:idx val="2"/>
          <c:order val="2"/>
          <c:tx>
            <c:strRef>
              <c:f>'MCDM-ignorance'!$D$18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'MCDM-ignorance'!$F$15:$J$15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'MCDM-ignorance'!$F$18:$J$18</c:f>
              <c:numCache>
                <c:formatCode>General</c:formatCode>
                <c:ptCount val="5"/>
                <c:pt idx="0">
                  <c:v>1</c:v>
                </c:pt>
                <c:pt idx="1">
                  <c:v>5.5555555555555552E-2</c:v>
                </c:pt>
                <c:pt idx="2">
                  <c:v>1</c:v>
                </c:pt>
                <c:pt idx="3">
                  <c:v>0.1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F-4FF8-A974-4540EAECA3C7}"/>
            </c:ext>
          </c:extLst>
        </c:ser>
        <c:ser>
          <c:idx val="3"/>
          <c:order val="3"/>
          <c:tx>
            <c:strRef>
              <c:f>'MCDM-ignorance'!$D$19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'MCDM-ignorance'!$F$15:$J$15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'MCDM-ignorance'!$F$19:$J$19</c:f>
              <c:numCache>
                <c:formatCode>General</c:formatCode>
                <c:ptCount val="5"/>
                <c:pt idx="0">
                  <c:v>0.26666666666666666</c:v>
                </c:pt>
                <c:pt idx="1">
                  <c:v>1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F-4FF8-A974-4540EAEC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13695"/>
        <c:axId val="447393743"/>
      </c:lineChart>
      <c:catAx>
        <c:axId val="4448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93743"/>
        <c:crosses val="autoZero"/>
        <c:auto val="1"/>
        <c:lblAlgn val="ctr"/>
        <c:lblOffset val="100"/>
        <c:noMultiLvlLbl val="0"/>
      </c:catAx>
      <c:valAx>
        <c:axId val="4473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47047244094487"/>
          <c:y val="0.81828594342373873"/>
          <c:w val="0.86551382783565822"/>
          <c:h val="0.14797561306056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'MCDM-ignorance'!$D$30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'MCDM-ignorance'!$F$29:$J$29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'MCDM-ignorance'!$F$30:$J$30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0.66666666666666663</c:v>
                </c:pt>
                <c:pt idx="2">
                  <c:v>0.85</c:v>
                </c:pt>
                <c:pt idx="3">
                  <c:v>0.20512820512820512</c:v>
                </c:pt>
                <c:pt idx="4">
                  <c:v>1.103448275862069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8-46A9-B41A-F7D8826FBA83}"/>
            </c:ext>
          </c:extLst>
        </c:ser>
        <c:ser>
          <c:idx val="1"/>
          <c:order val="1"/>
          <c:tx>
            <c:strRef>
              <c:f>'MCDM-ignorance'!$D$31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'MCDM-ignorance'!$F$29:$J$29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'MCDM-ignorance'!$F$31:$J$31</c:f>
              <c:numCache>
                <c:formatCode>General</c:formatCode>
                <c:ptCount val="5"/>
                <c:pt idx="0">
                  <c:v>0.63333333333333341</c:v>
                </c:pt>
                <c:pt idx="1">
                  <c:v>0.8</c:v>
                </c:pt>
                <c:pt idx="2">
                  <c:v>0.56666666666666665</c:v>
                </c:pt>
                <c:pt idx="3">
                  <c:v>0.51282051282051277</c:v>
                </c:pt>
                <c:pt idx="4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6A9-B41A-F7D8826FBA83}"/>
            </c:ext>
          </c:extLst>
        </c:ser>
        <c:ser>
          <c:idx val="2"/>
          <c:order val="2"/>
          <c:tx>
            <c:strRef>
              <c:f>'MCDM-ignorance'!$D$32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'MCDM-ignorance'!$F$29:$J$29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'MCDM-ignorance'!$F$32:$J$32</c:f>
              <c:numCache>
                <c:formatCode>General</c:formatCode>
                <c:ptCount val="5"/>
                <c:pt idx="0">
                  <c:v>7.125</c:v>
                </c:pt>
                <c:pt idx="1">
                  <c:v>0.13333333333333333</c:v>
                </c:pt>
                <c:pt idx="2">
                  <c:v>2.8333333333333335</c:v>
                </c:pt>
                <c:pt idx="3">
                  <c:v>2.0512820512820511</c:v>
                </c:pt>
                <c:pt idx="4">
                  <c:v>0.82758620689655171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6A9-B41A-F7D8826FBA83}"/>
            </c:ext>
          </c:extLst>
        </c:ser>
        <c:ser>
          <c:idx val="3"/>
          <c:order val="3"/>
          <c:tx>
            <c:strRef>
              <c:f>'MCDM-ignorance'!$D$33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'MCDM-ignorance'!$F$29:$J$29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'MCDM-ignorance'!$F$33:$J$33</c:f>
              <c:numCache>
                <c:formatCode>General</c:formatCode>
                <c:ptCount val="5"/>
                <c:pt idx="0">
                  <c:v>1.9000000000000001</c:v>
                </c:pt>
                <c:pt idx="1">
                  <c:v>2.4</c:v>
                </c:pt>
                <c:pt idx="2">
                  <c:v>1.4166666666666667</c:v>
                </c:pt>
                <c:pt idx="3">
                  <c:v>1.2307692307692308</c:v>
                </c:pt>
                <c:pt idx="4">
                  <c:v>1.3793103448275863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8-46A9-B41A-F7D8826F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13279"/>
        <c:axId val="453865295"/>
      </c:lineChart>
      <c:catAx>
        <c:axId val="4448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65295"/>
        <c:crosses val="autoZero"/>
        <c:auto val="1"/>
        <c:lblAlgn val="ctr"/>
        <c:lblOffset val="100"/>
        <c:noMultiLvlLbl val="0"/>
      </c:catAx>
      <c:valAx>
        <c:axId val="45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0.15319444444444447"/>
          <c:w val="0.88890507436570432"/>
          <c:h val="0.5171510200875763"/>
        </c:manualLayout>
      </c:layout>
      <c:lineChart>
        <c:grouping val="standard"/>
        <c:varyColors val="0"/>
        <c:ser>
          <c:idx val="0"/>
          <c:order val="0"/>
          <c:tx>
            <c:strRef>
              <c:f>'MCDM-ignorance'!$D$48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'MCDM-ignorance'!$F$47:$J$47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'MCDM-ignorance'!$F$48:$J$48</c:f>
              <c:numCache>
                <c:formatCode>General</c:formatCode>
                <c:ptCount val="5"/>
                <c:pt idx="0">
                  <c:v>-0.95610655761039665</c:v>
                </c:pt>
                <c:pt idx="1">
                  <c:v>-0.34126181639496755</c:v>
                </c:pt>
                <c:pt idx="2">
                  <c:v>-0.28867513459481287</c:v>
                </c:pt>
                <c:pt idx="3">
                  <c:v>-0.96686343540529818</c:v>
                </c:pt>
                <c:pt idx="4">
                  <c:v>0.33824071260127297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1-4E8D-A9C1-EDF0D9AD4AE7}"/>
            </c:ext>
          </c:extLst>
        </c:ser>
        <c:ser>
          <c:idx val="1"/>
          <c:order val="1"/>
          <c:tx>
            <c:strRef>
              <c:f>'MCDM-ignorance'!$D$49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'MCDM-ignorance'!$F$47:$J$47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'MCDM-ignorance'!$F$49:$J$49</c:f>
              <c:numCache>
                <c:formatCode>General</c:formatCode>
                <c:ptCount val="5"/>
                <c:pt idx="0">
                  <c:v>-0.73375619537542047</c:v>
                </c:pt>
                <c:pt idx="1">
                  <c:v>-0.20475708983698054</c:v>
                </c:pt>
                <c:pt idx="2">
                  <c:v>-1.2509255832441892</c:v>
                </c:pt>
                <c:pt idx="3">
                  <c:v>-0.59259371847421505</c:v>
                </c:pt>
                <c:pt idx="4">
                  <c:v>-1.0147221378038189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1-4E8D-A9C1-EDF0D9AD4AE7}"/>
            </c:ext>
          </c:extLst>
        </c:ser>
        <c:ser>
          <c:idx val="2"/>
          <c:order val="2"/>
          <c:tx>
            <c:strRef>
              <c:f>'MCDM-ignorance'!$D$50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'MCDM-ignorance'!$F$47:$J$47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'MCDM-ignorance'!$F$50:$J$50</c:f>
              <c:numCache>
                <c:formatCode>General</c:formatCode>
                <c:ptCount val="5"/>
                <c:pt idx="0">
                  <c:v>1.0895167749513821</c:v>
                </c:pt>
                <c:pt idx="1">
                  <c:v>-0.88728072262691571</c:v>
                </c:pt>
                <c:pt idx="2">
                  <c:v>1.0584754935143139</c:v>
                </c:pt>
                <c:pt idx="3">
                  <c:v>1.2787548661812009</c:v>
                </c:pt>
                <c:pt idx="4">
                  <c:v>-0.56373452100212162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1-4E8D-A9C1-EDF0D9AD4AE7}"/>
            </c:ext>
          </c:extLst>
        </c:ser>
        <c:ser>
          <c:idx val="3"/>
          <c:order val="3"/>
          <c:tx>
            <c:strRef>
              <c:f>'MCDM-ignorance'!$D$51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'MCDM-ignorance'!$F$47:$J$47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'MCDM-ignorance'!$F$51:$J$51</c:f>
              <c:numCache>
                <c:formatCode>General</c:formatCode>
                <c:ptCount val="5"/>
                <c:pt idx="0">
                  <c:v>0.60034597803443512</c:v>
                </c:pt>
                <c:pt idx="1">
                  <c:v>1.4332996288588638</c:v>
                </c:pt>
                <c:pt idx="2">
                  <c:v>0.48112522432468813</c:v>
                </c:pt>
                <c:pt idx="3">
                  <c:v>0.2807022876983124</c:v>
                </c:pt>
                <c:pt idx="4">
                  <c:v>1.2402159462046676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1-4E8D-A9C1-EDF0D9AD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713887"/>
        <c:axId val="572929087"/>
      </c:lineChart>
      <c:catAx>
        <c:axId val="5817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9087"/>
        <c:crosses val="autoZero"/>
        <c:auto val="1"/>
        <c:lblAlgn val="ctr"/>
        <c:lblOffset val="100"/>
        <c:noMultiLvlLbl val="0"/>
      </c:catAx>
      <c:valAx>
        <c:axId val="5729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359361329833765E-2"/>
          <c:y val="0.80439705453485"/>
          <c:w val="0.84813140536008413"/>
          <c:h val="0.15112564396044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'MCDM-ignorance'!$D$63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'MCDM-ignorance'!$F$62:$J$62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'MCDM-ignorance'!$F$63:$J$63</c:f>
              <c:numCache>
                <c:formatCode>General</c:formatCode>
                <c:ptCount val="5"/>
                <c:pt idx="0">
                  <c:v>1</c:v>
                </c:pt>
                <c:pt idx="1">
                  <c:v>1.2352941176470589</c:v>
                </c:pt>
                <c:pt idx="2">
                  <c:v>1.4166666666666667</c:v>
                </c:pt>
                <c:pt idx="3">
                  <c:v>2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B-4034-AC25-DF37F765824E}"/>
            </c:ext>
          </c:extLst>
        </c:ser>
        <c:ser>
          <c:idx val="1"/>
          <c:order val="1"/>
          <c:tx>
            <c:strRef>
              <c:f>'MCDM-ignorance'!$D$64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'MCDM-ignorance'!$F$62:$J$62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'MCDM-ignorance'!$F$64:$J$64</c:f>
              <c:numCache>
                <c:formatCode>General</c:formatCode>
                <c:ptCount val="5"/>
                <c:pt idx="0">
                  <c:v>1.1086956521739131</c:v>
                </c:pt>
                <c:pt idx="1">
                  <c:v>1.2941176470588236</c:v>
                </c:pt>
                <c:pt idx="2">
                  <c:v>1</c:v>
                </c:pt>
                <c:pt idx="3">
                  <c:v>1.8333333333333335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B-4034-AC25-DF37F765824E}"/>
            </c:ext>
          </c:extLst>
        </c:ser>
        <c:ser>
          <c:idx val="2"/>
          <c:order val="2"/>
          <c:tx>
            <c:strRef>
              <c:f>'MCDM-ignorance'!$D$65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'MCDM-ignorance'!$F$62:$J$62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'MCDM-ignorance'!$F$65:$J$65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B-4034-AC25-DF37F765824E}"/>
            </c:ext>
          </c:extLst>
        </c:ser>
        <c:ser>
          <c:idx val="3"/>
          <c:order val="3"/>
          <c:tx>
            <c:strRef>
              <c:f>'MCDM-ignorance'!$D$66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'MCDM-ignorance'!$F$62:$J$62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'MCDM-ignorance'!$F$66:$J$66</c:f>
              <c:numCache>
                <c:formatCode>General</c:formatCode>
                <c:ptCount val="5"/>
                <c:pt idx="0">
                  <c:v>1.7608695652173914</c:v>
                </c:pt>
                <c:pt idx="1">
                  <c:v>2</c:v>
                </c:pt>
                <c:pt idx="2">
                  <c:v>1.75</c:v>
                </c:pt>
                <c:pt idx="3">
                  <c:v>1.4444444444444444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B-4034-AC25-DF37F765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38799"/>
        <c:axId val="574434047"/>
      </c:lineChart>
      <c:catAx>
        <c:axId val="4511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4047"/>
        <c:crosses val="autoZero"/>
        <c:auto val="1"/>
        <c:lblAlgn val="ctr"/>
        <c:lblOffset val="100"/>
        <c:noMultiLvlLbl val="0"/>
      </c:catAx>
      <c:valAx>
        <c:axId val="5744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'MCDM-ignorance'!$D$77</c:f>
              <c:strCache>
                <c:ptCount val="1"/>
                <c:pt idx="0">
                  <c:v>Semtech LoRa  Network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'MCDM-ignorance'!$F$76:$J$76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'MCDM-ignorance'!$F$77:$J$77</c:f>
              <c:numCache>
                <c:formatCode>General</c:formatCode>
                <c:ptCount val="5"/>
                <c:pt idx="0">
                  <c:v>0.50251256281407031</c:v>
                </c:pt>
                <c:pt idx="1">
                  <c:v>0.24623115577889448</c:v>
                </c:pt>
                <c:pt idx="2">
                  <c:v>0.5</c:v>
                </c:pt>
                <c:pt idx="3">
                  <c:v>0.91428571428571426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0-46EA-880F-35C1498D7E0A}"/>
            </c:ext>
          </c:extLst>
        </c:ser>
        <c:ser>
          <c:idx val="1"/>
          <c:order val="1"/>
          <c:tx>
            <c:strRef>
              <c:f>'MCDM-ignorance'!$D$78</c:f>
              <c:strCache>
                <c:ptCount val="1"/>
                <c:pt idx="0">
                  <c:v>Sigfox Network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'MCDM-ignorance'!$F$76:$J$76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'MCDM-ignorance'!$F$78:$J$78</c:f>
              <c:numCache>
                <c:formatCode>General</c:formatCode>
                <c:ptCount val="5"/>
                <c:pt idx="0">
                  <c:v>0.55276381909547745</c:v>
                </c:pt>
                <c:pt idx="1">
                  <c:v>0.29648241206030151</c:v>
                </c:pt>
                <c:pt idx="2">
                  <c:v>0.25</c:v>
                </c:pt>
                <c:pt idx="3">
                  <c:v>0.74285714285714288</c:v>
                </c:pt>
                <c:pt idx="4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0-46EA-880F-35C1498D7E0A}"/>
            </c:ext>
          </c:extLst>
        </c:ser>
        <c:ser>
          <c:idx val="2"/>
          <c:order val="2"/>
          <c:tx>
            <c:strRef>
              <c:f>'MCDM-ignorance'!$D$79</c:f>
              <c:strCache>
                <c:ptCount val="1"/>
                <c:pt idx="0">
                  <c:v>4G Network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'MCDM-ignorance'!$F$76:$J$76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'MCDM-ignorance'!$F$79:$J$79</c:f>
              <c:numCache>
                <c:formatCode>General</c:formatCode>
                <c:ptCount val="5"/>
                <c:pt idx="0">
                  <c:v>0.96482412060301503</c:v>
                </c:pt>
                <c:pt idx="1">
                  <c:v>4.5226130653266333E-2</c:v>
                </c:pt>
                <c:pt idx="2">
                  <c:v>0.85</c:v>
                </c:pt>
                <c:pt idx="3">
                  <c:v>-0.11428571428571428</c:v>
                </c:pt>
                <c:pt idx="4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0-46EA-880F-35C1498D7E0A}"/>
            </c:ext>
          </c:extLst>
        </c:ser>
        <c:ser>
          <c:idx val="3"/>
          <c:order val="3"/>
          <c:tx>
            <c:strRef>
              <c:f>'MCDM-ignorance'!$D$80</c:f>
              <c:strCache>
                <c:ptCount val="1"/>
                <c:pt idx="0">
                  <c:v>TVWS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'MCDM-ignorance'!$F$76:$J$76</c:f>
              <c:strCache>
                <c:ptCount val="5"/>
                <c:pt idx="0">
                  <c:v>Packet Error Rate (PER)</c:v>
                </c:pt>
                <c:pt idx="1">
                  <c:v>Range</c:v>
                </c:pt>
                <c:pt idx="2">
                  <c:v>Monthly Cost</c:v>
                </c:pt>
                <c:pt idx="3">
                  <c:v>Battery Consumption</c:v>
                </c:pt>
                <c:pt idx="4">
                  <c:v>Recycling Value</c:v>
                </c:pt>
              </c:strCache>
            </c:strRef>
          </c:cat>
          <c:val>
            <c:numRef>
              <c:f>'MCDM-ignorance'!$F$80:$J$80</c:f>
              <c:numCache>
                <c:formatCode>General</c:formatCode>
                <c:ptCount val="5"/>
                <c:pt idx="0">
                  <c:v>0.85427135678391963</c:v>
                </c:pt>
                <c:pt idx="1">
                  <c:v>0.89949748743718594</c:v>
                </c:pt>
                <c:pt idx="2">
                  <c:v>0.7</c:v>
                </c:pt>
                <c:pt idx="3">
                  <c:v>0.34285714285714286</c:v>
                </c:pt>
                <c:pt idx="4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0-46EA-880F-35C1498D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55407"/>
        <c:axId val="575070879"/>
      </c:lineChart>
      <c:catAx>
        <c:axId val="4502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0879"/>
        <c:crosses val="autoZero"/>
        <c:auto val="1"/>
        <c:lblAlgn val="ctr"/>
        <c:lblOffset val="100"/>
        <c:noMultiLvlLbl val="0"/>
      </c:catAx>
      <c:valAx>
        <c:axId val="575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'MCDM-ignorance'!$K$15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'MCDM-ignorance'!$D$16:$D$19</c:f>
              <c:strCache>
                <c:ptCount val="4"/>
                <c:pt idx="0">
                  <c:v>Semtech LoRa  Network Coverage</c:v>
                </c:pt>
                <c:pt idx="1">
                  <c:v>Sigfox Network Coverage</c:v>
                </c:pt>
                <c:pt idx="2">
                  <c:v>4G Network Coverage</c:v>
                </c:pt>
                <c:pt idx="3">
                  <c:v>TVWS Coverage</c:v>
                </c:pt>
              </c:strCache>
            </c:strRef>
          </c:cat>
          <c:val>
            <c:numRef>
              <c:f>'MCDM-ignorance'!$K$16:$K$19</c:f>
              <c:numCache>
                <c:formatCode>General</c:formatCode>
                <c:ptCount val="4"/>
                <c:pt idx="0">
                  <c:v>0.08</c:v>
                </c:pt>
                <c:pt idx="1">
                  <c:v>8.8888888888888892E-2</c:v>
                </c:pt>
                <c:pt idx="2">
                  <c:v>5.5555555555555552E-2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7-4B24-BEAF-FAFD1632409E}"/>
            </c:ext>
          </c:extLst>
        </c:ser>
        <c:ser>
          <c:idx val="1"/>
          <c:order val="1"/>
          <c:tx>
            <c:strRef>
              <c:f>'MCDM-ignorance'!$L$15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'MCDM-ignorance'!$D$16:$D$19</c:f>
              <c:strCache>
                <c:ptCount val="4"/>
                <c:pt idx="0">
                  <c:v>Semtech LoRa  Network Coverage</c:v>
                </c:pt>
                <c:pt idx="1">
                  <c:v>Sigfox Network Coverage</c:v>
                </c:pt>
                <c:pt idx="2">
                  <c:v>4G Network Coverage</c:v>
                </c:pt>
                <c:pt idx="3">
                  <c:v>TVWS Coverage</c:v>
                </c:pt>
              </c:strCache>
            </c:strRef>
          </c:cat>
          <c:val>
            <c:numRef>
              <c:f>'MCDM-ignorance'!$L$16:$L$19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B24-BEAF-FAFD1632409E}"/>
            </c:ext>
          </c:extLst>
        </c:ser>
        <c:ser>
          <c:idx val="2"/>
          <c:order val="2"/>
          <c:tx>
            <c:strRef>
              <c:f>'MCDM-ignorance'!$M$15</c:f>
              <c:strCache>
                <c:ptCount val="1"/>
                <c:pt idx="0">
                  <c:v>Average Evaluation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'MCDM-ignorance'!$D$16:$D$19</c:f>
              <c:strCache>
                <c:ptCount val="4"/>
                <c:pt idx="0">
                  <c:v>Semtech LoRa  Network Coverage</c:v>
                </c:pt>
                <c:pt idx="1">
                  <c:v>Sigfox Network Coverage</c:v>
                </c:pt>
                <c:pt idx="2">
                  <c:v>4G Network Coverage</c:v>
                </c:pt>
                <c:pt idx="3">
                  <c:v>TVWS Coverage</c:v>
                </c:pt>
              </c:strCache>
            </c:strRef>
          </c:cat>
          <c:val>
            <c:numRef>
              <c:f>'MCDM-ignorance'!$M$16:$M$19</c:f>
              <c:numCache>
                <c:formatCode>General</c:formatCode>
                <c:ptCount val="4"/>
                <c:pt idx="0">
                  <c:v>0.49155555555555558</c:v>
                </c:pt>
                <c:pt idx="1">
                  <c:v>0.30444444444444441</c:v>
                </c:pt>
                <c:pt idx="2">
                  <c:v>0.55111111111111111</c:v>
                </c:pt>
                <c:pt idx="3">
                  <c:v>0.58666666666666667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B24-BEAF-FAFD1632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67178031"/>
        <c:axId val="566171071"/>
      </c:stockChart>
      <c:catAx>
        <c:axId val="5671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71071"/>
        <c:crosses val="autoZero"/>
        <c:auto val="1"/>
        <c:lblAlgn val="ctr"/>
        <c:lblOffset val="100"/>
        <c:noMultiLvlLbl val="0"/>
      </c:catAx>
      <c:valAx>
        <c:axId val="5661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'MCDM-ignorance'!$M$47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'MCDM-ignorance'!$D$48:$D$51</c:f>
              <c:strCache>
                <c:ptCount val="4"/>
                <c:pt idx="0">
                  <c:v>Semtech LoRa  Network Coverage</c:v>
                </c:pt>
                <c:pt idx="1">
                  <c:v>Sigfox Network Coverage</c:v>
                </c:pt>
                <c:pt idx="2">
                  <c:v>4G Network Coverage</c:v>
                </c:pt>
                <c:pt idx="3">
                  <c:v>TVWS Coverage</c:v>
                </c:pt>
              </c:strCache>
            </c:strRef>
          </c:cat>
          <c:val>
            <c:numRef>
              <c:f>'MCDM-ignorance'!$M$48:$M$51</c:f>
              <c:numCache>
                <c:formatCode>General</c:formatCode>
                <c:ptCount val="4"/>
                <c:pt idx="0">
                  <c:v>-0.96686343540529818</c:v>
                </c:pt>
                <c:pt idx="1">
                  <c:v>-1.2509255832441892</c:v>
                </c:pt>
                <c:pt idx="2">
                  <c:v>-0.88728072262691571</c:v>
                </c:pt>
                <c:pt idx="3">
                  <c:v>0.2807022876983124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B-4B3E-91A1-EC61B905CD0F}"/>
            </c:ext>
          </c:extLst>
        </c:ser>
        <c:ser>
          <c:idx val="1"/>
          <c:order val="1"/>
          <c:tx>
            <c:strRef>
              <c:f>'MCDM-ignorance'!$N$47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'MCDM-ignorance'!$D$48:$D$51</c:f>
              <c:strCache>
                <c:ptCount val="4"/>
                <c:pt idx="0">
                  <c:v>Semtech LoRa  Network Coverage</c:v>
                </c:pt>
                <c:pt idx="1">
                  <c:v>Sigfox Network Coverage</c:v>
                </c:pt>
                <c:pt idx="2">
                  <c:v>4G Network Coverage</c:v>
                </c:pt>
                <c:pt idx="3">
                  <c:v>TVWS Coverage</c:v>
                </c:pt>
              </c:strCache>
            </c:strRef>
          </c:cat>
          <c:val>
            <c:numRef>
              <c:f>'MCDM-ignorance'!$N$48:$N$51</c:f>
              <c:numCache>
                <c:formatCode>General</c:formatCode>
                <c:ptCount val="4"/>
                <c:pt idx="0">
                  <c:v>0.33824071260127297</c:v>
                </c:pt>
                <c:pt idx="1">
                  <c:v>-0.20475708983698054</c:v>
                </c:pt>
                <c:pt idx="2">
                  <c:v>1.2787548661812009</c:v>
                </c:pt>
                <c:pt idx="3">
                  <c:v>1.4332996288588638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B-4B3E-91A1-EC61B905CD0F}"/>
            </c:ext>
          </c:extLst>
        </c:ser>
        <c:ser>
          <c:idx val="2"/>
          <c:order val="2"/>
          <c:tx>
            <c:strRef>
              <c:f>'MCDM-ignorance'!$O$47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'MCDM-ignorance'!$D$48:$D$51</c:f>
              <c:strCache>
                <c:ptCount val="4"/>
                <c:pt idx="0">
                  <c:v>Semtech LoRa  Network Coverage</c:v>
                </c:pt>
                <c:pt idx="1">
                  <c:v>Sigfox Network Coverage</c:v>
                </c:pt>
                <c:pt idx="2">
                  <c:v>4G Network Coverage</c:v>
                </c:pt>
                <c:pt idx="3">
                  <c:v>TVWS Coverage</c:v>
                </c:pt>
              </c:strCache>
            </c:strRef>
          </c:cat>
          <c:val>
            <c:numRef>
              <c:f>'MCDM-ignorance'!$O$48:$O$51</c:f>
              <c:numCache>
                <c:formatCode>General</c:formatCode>
                <c:ptCount val="4"/>
                <c:pt idx="0">
                  <c:v>-0.34126181639496755</c:v>
                </c:pt>
                <c:pt idx="1">
                  <c:v>-0.73375619537542047</c:v>
                </c:pt>
                <c:pt idx="2">
                  <c:v>1.0584754935143139</c:v>
                </c:pt>
                <c:pt idx="3">
                  <c:v>0.60034597803443512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B-4B3E-91A1-EC61B905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571397967"/>
        <c:axId val="452690527"/>
      </c:stockChart>
      <c:catAx>
        <c:axId val="5713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0527"/>
        <c:crosses val="autoZero"/>
        <c:auto val="1"/>
        <c:lblAlgn val="ctr"/>
        <c:lblOffset val="100"/>
        <c:noMultiLvlLbl val="0"/>
      </c:catAx>
      <c:valAx>
        <c:axId val="4526905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68</xdr:row>
      <xdr:rowOff>38100</xdr:rowOff>
    </xdr:from>
    <xdr:to>
      <xdr:col>13</xdr:col>
      <xdr:colOff>426720</xdr:colOff>
      <xdr:row>83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C8EEB-C477-4F31-AA8F-1627BCC9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68</xdr:row>
      <xdr:rowOff>0</xdr:rowOff>
    </xdr:from>
    <xdr:to>
      <xdr:col>5</xdr:col>
      <xdr:colOff>182880</xdr:colOff>
      <xdr:row>83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E2EA5-3EE1-43C3-ACF9-A2E2F49CE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533319</xdr:colOff>
      <xdr:row>9</xdr:row>
      <xdr:rowOff>97495</xdr:rowOff>
    </xdr:from>
    <xdr:to>
      <xdr:col>22</xdr:col>
      <xdr:colOff>16389</xdr:colOff>
      <xdr:row>24</xdr:row>
      <xdr:rowOff>161499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9874C-5FA5-4B7B-9CA7-ADCECD09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256460</xdr:colOff>
      <xdr:row>25</xdr:row>
      <xdr:rowOff>106516</xdr:rowOff>
    </xdr:from>
    <xdr:to>
      <xdr:col>22</xdr:col>
      <xdr:colOff>368711</xdr:colOff>
      <xdr:row>40</xdr:row>
      <xdr:rowOff>81934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AA057C-E3B4-4D9C-9FC5-BC333CA2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206887</xdr:colOff>
      <xdr:row>41</xdr:row>
      <xdr:rowOff>42851</xdr:rowOff>
    </xdr:from>
    <xdr:to>
      <xdr:col>22</xdr:col>
      <xdr:colOff>385097</xdr:colOff>
      <xdr:row>56</xdr:row>
      <xdr:rowOff>49162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8D7A0F-853D-4113-A93B-11378A5A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173541</xdr:colOff>
      <xdr:row>56</xdr:row>
      <xdr:rowOff>177555</xdr:rowOff>
    </xdr:from>
    <xdr:to>
      <xdr:col>22</xdr:col>
      <xdr:colOff>368709</xdr:colOff>
      <xdr:row>72</xdr:row>
      <xdr:rowOff>40969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1F7B0-DB60-4440-8DEF-E895DC21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589526</xdr:colOff>
      <xdr:row>72</xdr:row>
      <xdr:rowOff>172065</xdr:rowOff>
    </xdr:from>
    <xdr:to>
      <xdr:col>22</xdr:col>
      <xdr:colOff>204840</xdr:colOff>
      <xdr:row>87</xdr:row>
      <xdr:rowOff>163872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D53F1D-87FB-4343-9307-CE4D0497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229420</xdr:colOff>
      <xdr:row>9</xdr:row>
      <xdr:rowOff>119626</xdr:rowOff>
    </xdr:from>
    <xdr:to>
      <xdr:col>29</xdr:col>
      <xdr:colOff>557161</xdr:colOff>
      <xdr:row>24</xdr:row>
      <xdr:rowOff>158955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BFFD10-6B92-438E-8432-28ACBA24E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434258</xdr:colOff>
      <xdr:row>41</xdr:row>
      <xdr:rowOff>21303</xdr:rowOff>
    </xdr:from>
    <xdr:to>
      <xdr:col>30</xdr:col>
      <xdr:colOff>155677</xdr:colOff>
      <xdr:row>56</xdr:row>
      <xdr:rowOff>60632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85558E6-E8D2-4DB2-AD70-9D28166A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1539240</xdr:colOff>
      <xdr:row>19</xdr:row>
      <xdr:rowOff>129540</xdr:rowOff>
    </xdr:from>
    <xdr:to>
      <xdr:col>9</xdr:col>
      <xdr:colOff>594360</xdr:colOff>
      <xdr:row>34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B9561-729C-4ABC-B5BF-9BE53345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19</xdr:row>
      <xdr:rowOff>137160</xdr:rowOff>
    </xdr:from>
    <xdr:to>
      <xdr:col>17</xdr:col>
      <xdr:colOff>106680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163F4-9322-41F7-B4F8-9D62C964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579120</xdr:colOff>
      <xdr:row>19</xdr:row>
      <xdr:rowOff>114300</xdr:rowOff>
    </xdr:from>
    <xdr:to>
      <xdr:col>24</xdr:col>
      <xdr:colOff>586740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D12EA-66C9-4B18-A3D0-3A8D119C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I6" sqref="I6"/>
    </sheetView>
  </sheetViews>
  <sheetFormatPr defaultRowHeight="14.4" x14ac:dyDescent="0.3"/>
  <cols>
    <col min="2" max="2" width="14.33203125" customWidth="1"/>
    <col min="3" max="3" width="16" customWidth="1"/>
    <col min="9" max="9" width="32.33203125" customWidth="1"/>
  </cols>
  <sheetData>
    <row r="1" spans="1:7" x14ac:dyDescent="0.3">
      <c r="B1" s="19" t="s">
        <v>85</v>
      </c>
      <c r="C1" s="19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3">
      <c r="A2" t="s">
        <v>63</v>
      </c>
      <c r="B2">
        <v>0.5</v>
      </c>
      <c r="C2">
        <v>4.5</v>
      </c>
    </row>
    <row r="3" spans="1:7" x14ac:dyDescent="0.3">
      <c r="A3" t="s">
        <v>64</v>
      </c>
      <c r="B3">
        <v>4.5</v>
      </c>
      <c r="C3">
        <v>4.5</v>
      </c>
    </row>
    <row r="4" spans="1:7" x14ac:dyDescent="0.3">
      <c r="A4" t="s">
        <v>65</v>
      </c>
      <c r="B4">
        <v>4.5</v>
      </c>
      <c r="C4">
        <v>0.5</v>
      </c>
    </row>
    <row r="5" spans="1:7" x14ac:dyDescent="0.3">
      <c r="A5" t="s">
        <v>66</v>
      </c>
      <c r="B5">
        <v>0.5</v>
      </c>
      <c r="C5">
        <v>0.5</v>
      </c>
    </row>
    <row r="6" spans="1:7" x14ac:dyDescent="0.3">
      <c r="A6" t="s">
        <v>67</v>
      </c>
      <c r="B6">
        <v>3.5473261051548004</v>
      </c>
      <c r="C6">
        <v>3.4373932874152855</v>
      </c>
      <c r="D6">
        <f>SQRT(($B$2-B6)^2+($C$2-C6)^2)</f>
        <v>3.2272789493299179</v>
      </c>
      <c r="E6">
        <f>SQRT(($B$3-B6)^2+($C$3-C6)^2)</f>
        <v>1.4271371957697747</v>
      </c>
      <c r="F6">
        <f>SQRT(($B$4-B6)^2+($C$4-C6)^2)</f>
        <v>3.0880198954786384</v>
      </c>
      <c r="G6">
        <f>SQRT(($B$5-B6)^2+($C$5-C6)^2)</f>
        <v>4.2325495527058274</v>
      </c>
    </row>
    <row r="7" spans="1:7" x14ac:dyDescent="0.3">
      <c r="A7" t="s">
        <v>68</v>
      </c>
      <c r="B7">
        <v>3.4078544367106831</v>
      </c>
      <c r="C7">
        <v>1.9555534784903346</v>
      </c>
      <c r="D7">
        <f t="shared" ref="D7:D21" si="0">SQRT(($B$2-B7)^2+($C$2-C7)^2)</f>
        <v>3.8639132399577298</v>
      </c>
      <c r="E7">
        <f t="shared" ref="E7:E45" si="1">SQRT(($B$3-B7)^2+($C$3-C7)^2)</f>
        <v>2.7689330133167136</v>
      </c>
      <c r="F7">
        <f t="shared" ref="F7:F45" si="2">SQRT(($B$4-B7)^2+($C$4-C7)^2)</f>
        <v>1.8197301613585053</v>
      </c>
      <c r="G7">
        <f t="shared" ref="G7:G45" si="3">SQRT(($B$5-B7)^2+($C$5-C7)^2)</f>
        <v>3.2518077055452275</v>
      </c>
    </row>
    <row r="8" spans="1:7" x14ac:dyDescent="0.3">
      <c r="A8" t="s">
        <v>69</v>
      </c>
      <c r="B8">
        <v>2.2339116208473357</v>
      </c>
      <c r="C8">
        <v>1.8701820631699522</v>
      </c>
      <c r="D8">
        <f t="shared" si="0"/>
        <v>3.1499828396012708</v>
      </c>
      <c r="E8">
        <f t="shared" si="1"/>
        <v>3.4714692743856741</v>
      </c>
      <c r="F8">
        <f t="shared" si="2"/>
        <v>2.6481230009883259</v>
      </c>
      <c r="G8">
        <f t="shared" si="3"/>
        <v>2.2099430750908726</v>
      </c>
    </row>
    <row r="9" spans="1:7" x14ac:dyDescent="0.3">
      <c r="A9" t="s">
        <v>70</v>
      </c>
      <c r="B9">
        <v>4.5759998630602778</v>
      </c>
      <c r="C9">
        <v>0.38257356638250639</v>
      </c>
      <c r="D9">
        <f t="shared" si="0"/>
        <v>5.7937013488718483</v>
      </c>
      <c r="E9">
        <f t="shared" si="1"/>
        <v>4.1181277803678284</v>
      </c>
      <c r="F9">
        <f t="shared" si="2"/>
        <v>0.13987475289452567</v>
      </c>
      <c r="G9">
        <f t="shared" si="3"/>
        <v>4.0776909950337741</v>
      </c>
    </row>
    <row r="10" spans="1:7" x14ac:dyDescent="0.3">
      <c r="A10" t="s">
        <v>71</v>
      </c>
      <c r="B10">
        <v>1.168311538725435</v>
      </c>
      <c r="C10">
        <v>3.2665268729174985</v>
      </c>
      <c r="D10">
        <f t="shared" si="0"/>
        <v>1.4028885444069472</v>
      </c>
      <c r="E10">
        <f t="shared" si="1"/>
        <v>3.5526896794154093</v>
      </c>
      <c r="F10">
        <f t="shared" si="2"/>
        <v>4.330567969858544</v>
      </c>
      <c r="G10">
        <f t="shared" si="3"/>
        <v>2.8461045749178355</v>
      </c>
    </row>
    <row r="11" spans="1:7" x14ac:dyDescent="0.3">
      <c r="A11" t="s">
        <v>72</v>
      </c>
      <c r="B11">
        <v>0.30123789715953309</v>
      </c>
      <c r="C11">
        <v>1.7708396134058679</v>
      </c>
      <c r="D11">
        <f t="shared" si="0"/>
        <v>2.7363886400290798</v>
      </c>
      <c r="E11">
        <f t="shared" si="1"/>
        <v>5.0077858991777928</v>
      </c>
      <c r="F11">
        <f t="shared" si="2"/>
        <v>4.3868709257568632</v>
      </c>
      <c r="G11">
        <f t="shared" si="3"/>
        <v>1.286289118560497</v>
      </c>
    </row>
    <row r="12" spans="1:7" x14ac:dyDescent="0.3">
      <c r="A12" t="s">
        <v>73</v>
      </c>
      <c r="B12">
        <v>4.7426911246589141</v>
      </c>
      <c r="C12">
        <v>4.3499562026317564</v>
      </c>
      <c r="D12">
        <f t="shared" si="0"/>
        <v>4.2453434631827145</v>
      </c>
      <c r="E12">
        <f t="shared" si="1"/>
        <v>0.28532809731411157</v>
      </c>
      <c r="F12">
        <f t="shared" si="2"/>
        <v>3.8575979241194829</v>
      </c>
      <c r="G12">
        <f t="shared" si="3"/>
        <v>5.7291003431116696</v>
      </c>
    </row>
    <row r="13" spans="1:7" x14ac:dyDescent="0.3">
      <c r="A13" t="s">
        <v>74</v>
      </c>
      <c r="B13">
        <v>1.5847355960666287</v>
      </c>
      <c r="C13">
        <v>2.4402390773763072</v>
      </c>
      <c r="D13">
        <f t="shared" si="0"/>
        <v>2.3279317798727761</v>
      </c>
      <c r="E13">
        <f t="shared" si="1"/>
        <v>3.5695071933263565</v>
      </c>
      <c r="F13">
        <f t="shared" si="2"/>
        <v>3.5018986596158177</v>
      </c>
      <c r="G13">
        <f t="shared" si="3"/>
        <v>2.222876287774938</v>
      </c>
    </row>
    <row r="14" spans="1:7" x14ac:dyDescent="0.3">
      <c r="A14" t="s">
        <v>75</v>
      </c>
      <c r="B14">
        <v>1.6698045269521666</v>
      </c>
      <c r="C14">
        <v>1.0634139804783416</v>
      </c>
      <c r="D14">
        <f t="shared" si="0"/>
        <v>3.6302294832213429</v>
      </c>
      <c r="E14">
        <f t="shared" si="1"/>
        <v>4.4519804452886094</v>
      </c>
      <c r="F14">
        <f t="shared" si="2"/>
        <v>2.8857307097265501</v>
      </c>
      <c r="G14">
        <f t="shared" si="3"/>
        <v>1.2984136261901411</v>
      </c>
    </row>
    <row r="15" spans="1:7" x14ac:dyDescent="0.3">
      <c r="A15" t="s">
        <v>76</v>
      </c>
      <c r="B15">
        <v>4.659905253688204</v>
      </c>
      <c r="C15">
        <v>1.0623148834155054</v>
      </c>
      <c r="D15">
        <f t="shared" si="0"/>
        <v>5.3965257972559781</v>
      </c>
      <c r="E15">
        <f t="shared" si="1"/>
        <v>3.441402134442245</v>
      </c>
      <c r="F15">
        <f t="shared" si="2"/>
        <v>0.58460903026525546</v>
      </c>
      <c r="G15">
        <f t="shared" si="3"/>
        <v>4.1977386469113718</v>
      </c>
    </row>
    <row r="16" spans="1:7" x14ac:dyDescent="0.3">
      <c r="A16" t="s">
        <v>77</v>
      </c>
      <c r="B16">
        <v>0.39186038554388236</v>
      </c>
      <c r="C16">
        <v>1.4582495244365163</v>
      </c>
      <c r="D16">
        <f t="shared" si="0"/>
        <v>3.0436721459127947</v>
      </c>
      <c r="E16">
        <f t="shared" si="1"/>
        <v>5.1116589330132678</v>
      </c>
      <c r="F16">
        <f t="shared" si="2"/>
        <v>4.2184183342748822</v>
      </c>
      <c r="G16">
        <f t="shared" si="3"/>
        <v>0.96433206277585082</v>
      </c>
    </row>
    <row r="17" spans="1:7" x14ac:dyDescent="0.3">
      <c r="A17" t="s">
        <v>78</v>
      </c>
      <c r="B17">
        <v>1.9361617120955021</v>
      </c>
      <c r="C17">
        <v>1.247229213467651</v>
      </c>
      <c r="D17">
        <f t="shared" si="0"/>
        <v>3.5557106537241414</v>
      </c>
      <c r="E17">
        <f t="shared" si="1"/>
        <v>4.141712756365818</v>
      </c>
      <c r="F17">
        <f t="shared" si="2"/>
        <v>2.6705089896842797</v>
      </c>
      <c r="G17">
        <f t="shared" si="3"/>
        <v>1.6189230867303634</v>
      </c>
    </row>
    <row r="18" spans="1:7" x14ac:dyDescent="0.3">
      <c r="A18" t="s">
        <v>79</v>
      </c>
      <c r="B18">
        <v>3.3744429060783743</v>
      </c>
      <c r="C18">
        <v>1.4169720199080444</v>
      </c>
      <c r="D18">
        <f t="shared" si="0"/>
        <v>4.2151492911086992</v>
      </c>
      <c r="E18">
        <f t="shared" si="1"/>
        <v>3.2820634207320216</v>
      </c>
      <c r="F18">
        <f t="shared" si="2"/>
        <v>1.4517976639227432</v>
      </c>
      <c r="G18">
        <f t="shared" si="3"/>
        <v>3.0171608683659095</v>
      </c>
    </row>
    <row r="19" spans="1:7" x14ac:dyDescent="0.3">
      <c r="A19" t="s">
        <v>80</v>
      </c>
      <c r="B19">
        <v>3.6797649115095323</v>
      </c>
      <c r="C19">
        <v>0.52490800074748212</v>
      </c>
      <c r="D19">
        <f t="shared" si="0"/>
        <v>5.0904087551972292</v>
      </c>
      <c r="E19">
        <f t="shared" si="1"/>
        <v>4.0588350549033576</v>
      </c>
      <c r="F19">
        <f t="shared" si="2"/>
        <v>0.82061319078613515</v>
      </c>
      <c r="G19">
        <f t="shared" si="3"/>
        <v>3.1798624657315697</v>
      </c>
    </row>
    <row r="20" spans="1:7" x14ac:dyDescent="0.3">
      <c r="A20" t="s">
        <v>81</v>
      </c>
      <c r="B20">
        <v>2.5470193156260845</v>
      </c>
      <c r="C20">
        <v>3.6188503051514083</v>
      </c>
      <c r="D20">
        <f t="shared" si="0"/>
        <v>2.228612317851189</v>
      </c>
      <c r="E20">
        <f t="shared" si="1"/>
        <v>2.1425588295935714</v>
      </c>
      <c r="F20">
        <f t="shared" si="2"/>
        <v>3.6798587988509341</v>
      </c>
      <c r="G20">
        <f t="shared" si="3"/>
        <v>3.7306186222246458</v>
      </c>
    </row>
    <row r="21" spans="1:7" x14ac:dyDescent="0.3">
      <c r="A21" t="s">
        <v>82</v>
      </c>
      <c r="B21">
        <v>2.1467997156763401</v>
      </c>
      <c r="C21">
        <v>0.87776669606128122</v>
      </c>
      <c r="D21">
        <f t="shared" si="0"/>
        <v>3.9790103558189545</v>
      </c>
      <c r="E21">
        <f t="shared" si="1"/>
        <v>4.3195052594369834</v>
      </c>
      <c r="F21">
        <f t="shared" si="2"/>
        <v>2.383329447389515</v>
      </c>
      <c r="G21">
        <f t="shared" si="3"/>
        <v>1.6895730171273247</v>
      </c>
    </row>
    <row r="22" spans="1:7" x14ac:dyDescent="0.3">
      <c r="A22" t="s">
        <v>83</v>
      </c>
      <c r="B22">
        <v>3.078808361845724</v>
      </c>
      <c r="C22">
        <v>2.0154131532116231</v>
      </c>
      <c r="D22">
        <f>SQRT(($B$2-B22)^2+($C$2-C22)^2)</f>
        <v>3.5809809223673947</v>
      </c>
      <c r="E22">
        <f t="shared" si="1"/>
        <v>2.8623342697164924</v>
      </c>
      <c r="F22">
        <f t="shared" si="2"/>
        <v>2.0775617192484148</v>
      </c>
      <c r="G22">
        <f t="shared" si="3"/>
        <v>2.9911084219820956</v>
      </c>
    </row>
    <row r="23" spans="1:7" x14ac:dyDescent="0.3">
      <c r="A23" t="s">
        <v>84</v>
      </c>
      <c r="B23">
        <v>0.87196681095657103</v>
      </c>
      <c r="C23">
        <v>0.90630703324999617</v>
      </c>
      <c r="D23">
        <f>SQRT(($B$2-B23)^2+($C$2-C23)^2)</f>
        <v>3.6128919784186251</v>
      </c>
      <c r="E23">
        <f t="shared" si="1"/>
        <v>5.1065892687848979</v>
      </c>
      <c r="F23">
        <f t="shared" si="2"/>
        <v>3.6507136598299583</v>
      </c>
      <c r="G23">
        <f t="shared" si="3"/>
        <v>0.55085816116457331</v>
      </c>
    </row>
    <row r="24" spans="1:7" x14ac:dyDescent="0.3">
      <c r="A24" t="s">
        <v>91</v>
      </c>
      <c r="B24">
        <v>4.5553043906743529</v>
      </c>
      <c r="C24">
        <v>3.8659948354754499</v>
      </c>
      <c r="D24">
        <f t="shared" ref="D24:D45" si="4">SQRT(($B$2-B24)^2+($C$2-C24)^2)</f>
        <v>4.1045652936293369</v>
      </c>
      <c r="E24">
        <f t="shared" si="1"/>
        <v>0.63641269964674907</v>
      </c>
      <c r="F24">
        <f t="shared" si="2"/>
        <v>3.3664491393863747</v>
      </c>
      <c r="G24">
        <f t="shared" si="3"/>
        <v>5.2702386030871589</v>
      </c>
    </row>
    <row r="25" spans="1:7" x14ac:dyDescent="0.3">
      <c r="A25" t="s">
        <v>92</v>
      </c>
      <c r="B25">
        <v>4.7484930809667025</v>
      </c>
      <c r="C25">
        <v>2.2494314952877041</v>
      </c>
      <c r="D25">
        <f t="shared" si="4"/>
        <v>4.8077803665958871</v>
      </c>
      <c r="E25">
        <f t="shared" si="1"/>
        <v>2.2642454384830422</v>
      </c>
      <c r="F25">
        <f t="shared" si="2"/>
        <v>1.7669916151450455</v>
      </c>
      <c r="G25">
        <f t="shared" si="3"/>
        <v>4.5945842048793182</v>
      </c>
    </row>
    <row r="26" spans="1:7" x14ac:dyDescent="0.3">
      <c r="A26" t="s">
        <v>93</v>
      </c>
      <c r="B26">
        <v>1.2264090108902685</v>
      </c>
      <c r="C26">
        <v>2.9087005065317584</v>
      </c>
      <c r="D26">
        <f t="shared" si="4"/>
        <v>1.7492581653417716</v>
      </c>
      <c r="E26">
        <f t="shared" si="1"/>
        <v>3.6398670362930448</v>
      </c>
      <c r="F26">
        <f t="shared" si="2"/>
        <v>4.0642632904558216</v>
      </c>
      <c r="G26">
        <f t="shared" si="3"/>
        <v>2.5158513829852764</v>
      </c>
    </row>
    <row r="27" spans="1:7" x14ac:dyDescent="0.3">
      <c r="A27" t="s">
        <v>94</v>
      </c>
      <c r="B27">
        <v>1.4156700033387142</v>
      </c>
      <c r="C27">
        <v>9.0023036900794828E-2</v>
      </c>
      <c r="D27">
        <f t="shared" si="4"/>
        <v>4.5040368970602369</v>
      </c>
      <c r="E27">
        <f t="shared" si="1"/>
        <v>5.3815414467762208</v>
      </c>
      <c r="F27">
        <f t="shared" si="2"/>
        <v>3.1114582816706147</v>
      </c>
      <c r="G27">
        <f t="shared" si="3"/>
        <v>1.0032610155320338</v>
      </c>
    </row>
    <row r="28" spans="1:7" x14ac:dyDescent="0.3">
      <c r="A28" t="s">
        <v>95</v>
      </c>
      <c r="B28">
        <v>2.3195784568071272</v>
      </c>
      <c r="C28">
        <v>3.1998664298888011</v>
      </c>
      <c r="D28">
        <f t="shared" si="4"/>
        <v>2.2363392096474763</v>
      </c>
      <c r="E28">
        <f t="shared" si="1"/>
        <v>2.5386187989041757</v>
      </c>
      <c r="F28">
        <f t="shared" si="2"/>
        <v>3.4703770465556172</v>
      </c>
      <c r="G28">
        <f t="shared" si="3"/>
        <v>3.2557863105119642</v>
      </c>
    </row>
    <row r="29" spans="1:7" x14ac:dyDescent="0.3">
      <c r="A29" t="s">
        <v>96</v>
      </c>
      <c r="B29">
        <v>2.2402107506141586</v>
      </c>
      <c r="C29">
        <v>2.2604392337104788</v>
      </c>
      <c r="D29">
        <f t="shared" si="4"/>
        <v>2.8361886189843584</v>
      </c>
      <c r="E29">
        <f t="shared" si="1"/>
        <v>3.1815530606204154</v>
      </c>
      <c r="F29">
        <f t="shared" si="2"/>
        <v>2.8645756661723851</v>
      </c>
      <c r="G29">
        <f t="shared" si="3"/>
        <v>2.4753746690430991</v>
      </c>
    </row>
    <row r="30" spans="1:7" x14ac:dyDescent="0.3">
      <c r="A30" t="s">
        <v>97</v>
      </c>
      <c r="B30">
        <v>0.50328245560811502</v>
      </c>
      <c r="C30">
        <v>0.74508702347232558</v>
      </c>
      <c r="D30">
        <f t="shared" si="4"/>
        <v>3.7549144112497075</v>
      </c>
      <c r="E30">
        <f t="shared" si="1"/>
        <v>5.4838966612205429</v>
      </c>
      <c r="F30">
        <f t="shared" si="2"/>
        <v>4.0042251158900175</v>
      </c>
      <c r="G30">
        <f t="shared" si="3"/>
        <v>0.24510900348486492</v>
      </c>
    </row>
    <row r="31" spans="1:7" x14ac:dyDescent="0.3">
      <c r="A31" t="s">
        <v>98</v>
      </c>
      <c r="B31">
        <v>4.9397240388785821</v>
      </c>
      <c r="C31">
        <v>1.6259576671499039</v>
      </c>
      <c r="D31">
        <f t="shared" si="4"/>
        <v>5.288787088965746</v>
      </c>
      <c r="E31">
        <f t="shared" si="1"/>
        <v>2.9074862959921437</v>
      </c>
      <c r="F31">
        <f t="shared" si="2"/>
        <v>1.2087753714323215</v>
      </c>
      <c r="G31">
        <f t="shared" si="3"/>
        <v>4.5802762154274062</v>
      </c>
    </row>
    <row r="32" spans="1:7" x14ac:dyDescent="0.3">
      <c r="A32" t="s">
        <v>99</v>
      </c>
      <c r="B32">
        <v>0.44161536439663251</v>
      </c>
      <c r="C32">
        <v>1.5057022614975279</v>
      </c>
      <c r="D32">
        <f t="shared" si="4"/>
        <v>2.9948668939496388</v>
      </c>
      <c r="E32">
        <f t="shared" si="1"/>
        <v>5.0434417610697659</v>
      </c>
      <c r="F32">
        <f t="shared" si="2"/>
        <v>4.1811389464215036</v>
      </c>
      <c r="G32">
        <f t="shared" si="3"/>
        <v>1.0073955551101961</v>
      </c>
    </row>
    <row r="33" spans="1:7" x14ac:dyDescent="0.3">
      <c r="A33" t="s">
        <v>100</v>
      </c>
      <c r="B33">
        <v>2.7363686257111182</v>
      </c>
      <c r="C33">
        <v>2.9733199916160498</v>
      </c>
      <c r="D33">
        <f t="shared" si="4"/>
        <v>2.7077844223763923</v>
      </c>
      <c r="E33">
        <f t="shared" si="1"/>
        <v>2.3326267323288801</v>
      </c>
      <c r="F33">
        <f t="shared" si="2"/>
        <v>3.0377141743922693</v>
      </c>
      <c r="G33">
        <f t="shared" si="3"/>
        <v>3.3344649362367949</v>
      </c>
    </row>
    <row r="34" spans="1:7" x14ac:dyDescent="0.3">
      <c r="A34" t="s">
        <v>101</v>
      </c>
      <c r="B34">
        <v>0.97712564995622253</v>
      </c>
      <c r="C34">
        <v>2.6920114386807983</v>
      </c>
      <c r="D34">
        <f t="shared" si="4"/>
        <v>1.8698854306366539</v>
      </c>
      <c r="E34">
        <f t="shared" si="1"/>
        <v>3.9597305873073543</v>
      </c>
      <c r="F34">
        <f t="shared" si="2"/>
        <v>4.1491635100949962</v>
      </c>
      <c r="G34">
        <f t="shared" si="3"/>
        <v>2.2433374764296188</v>
      </c>
    </row>
    <row r="35" spans="1:7" x14ac:dyDescent="0.3">
      <c r="A35" t="s">
        <v>102</v>
      </c>
      <c r="B35">
        <v>0.57568946319985381</v>
      </c>
      <c r="C35">
        <v>2.9515959934882203</v>
      </c>
      <c r="D35">
        <f t="shared" si="4"/>
        <v>1.5502528381593803</v>
      </c>
      <c r="E35">
        <f t="shared" si="1"/>
        <v>4.2187401148473676</v>
      </c>
      <c r="F35">
        <f t="shared" si="2"/>
        <v>4.6271520511571858</v>
      </c>
      <c r="G35">
        <f t="shared" si="3"/>
        <v>2.4527641162832956</v>
      </c>
    </row>
    <row r="36" spans="1:7" x14ac:dyDescent="0.3">
      <c r="A36" t="s">
        <v>103</v>
      </c>
      <c r="B36">
        <v>4.3743195213825832</v>
      </c>
      <c r="C36">
        <v>4.6143881476941893</v>
      </c>
      <c r="D36">
        <f t="shared" si="4"/>
        <v>3.8760077918006144</v>
      </c>
      <c r="E36">
        <f t="shared" si="1"/>
        <v>0.1699418460486134</v>
      </c>
      <c r="F36">
        <f t="shared" si="2"/>
        <v>4.1163072543958528</v>
      </c>
      <c r="G36">
        <f t="shared" si="3"/>
        <v>5.6514194308733261</v>
      </c>
    </row>
    <row r="37" spans="1:7" x14ac:dyDescent="0.3">
      <c r="A37" t="s">
        <v>104</v>
      </c>
      <c r="B37">
        <v>0.29447296009706247</v>
      </c>
      <c r="C37">
        <v>3.8589016218895829</v>
      </c>
      <c r="D37">
        <f t="shared" si="4"/>
        <v>0.67323732408941128</v>
      </c>
      <c r="E37">
        <f t="shared" si="1"/>
        <v>4.2541115187275675</v>
      </c>
      <c r="F37">
        <f t="shared" si="2"/>
        <v>5.3822558271497316</v>
      </c>
      <c r="G37">
        <f t="shared" si="3"/>
        <v>3.3651837200461632</v>
      </c>
    </row>
    <row r="38" spans="1:7" x14ac:dyDescent="0.3">
      <c r="A38" t="s">
        <v>105</v>
      </c>
      <c r="B38">
        <v>2.5999206989279471</v>
      </c>
      <c r="C38">
        <v>1.9992196227879595</v>
      </c>
      <c r="D38">
        <f t="shared" si="4"/>
        <v>3.2655121247416665</v>
      </c>
      <c r="E38">
        <f t="shared" si="1"/>
        <v>3.1407330108449614</v>
      </c>
      <c r="F38">
        <f t="shared" si="2"/>
        <v>2.420322463581027</v>
      </c>
      <c r="G38">
        <f t="shared" si="3"/>
        <v>2.5801795323462495</v>
      </c>
    </row>
    <row r="39" spans="1:7" x14ac:dyDescent="0.3">
      <c r="A39" t="s">
        <v>106</v>
      </c>
      <c r="B39">
        <v>1.9834593060967625</v>
      </c>
      <c r="C39">
        <v>3.1387040377057067</v>
      </c>
      <c r="D39">
        <f t="shared" si="4"/>
        <v>2.0133996646974577</v>
      </c>
      <c r="E39">
        <f t="shared" si="1"/>
        <v>2.8611367952318769</v>
      </c>
      <c r="F39">
        <f t="shared" si="2"/>
        <v>3.6463318640347846</v>
      </c>
      <c r="G39">
        <f t="shared" si="3"/>
        <v>3.0271125699995842</v>
      </c>
    </row>
    <row r="40" spans="1:7" x14ac:dyDescent="0.3">
      <c r="A40" t="s">
        <v>107</v>
      </c>
      <c r="B40">
        <v>1.5841365552547126</v>
      </c>
      <c r="C40">
        <v>3.9081564688004078</v>
      </c>
      <c r="D40">
        <f t="shared" si="4"/>
        <v>1.2351642950888586</v>
      </c>
      <c r="E40">
        <f t="shared" si="1"/>
        <v>2.9753215614156159</v>
      </c>
      <c r="F40">
        <f t="shared" si="2"/>
        <v>4.4852859601398789</v>
      </c>
      <c r="G40">
        <f t="shared" si="3"/>
        <v>3.5764343397112186</v>
      </c>
    </row>
    <row r="41" spans="1:7" x14ac:dyDescent="0.3">
      <c r="A41" t="s">
        <v>108</v>
      </c>
      <c r="B41">
        <v>2.002495377475864</v>
      </c>
      <c r="C41">
        <v>4.6814150289227214</v>
      </c>
      <c r="D41">
        <f t="shared" si="4"/>
        <v>1.5134079992042366</v>
      </c>
      <c r="E41">
        <f t="shared" si="1"/>
        <v>2.5040848133097366</v>
      </c>
      <c r="F41">
        <f t="shared" si="2"/>
        <v>4.8704990487249074</v>
      </c>
      <c r="G41">
        <f t="shared" si="3"/>
        <v>4.4431659887333872</v>
      </c>
    </row>
    <row r="42" spans="1:7" x14ac:dyDescent="0.3">
      <c r="A42" t="s">
        <v>109</v>
      </c>
      <c r="B42">
        <v>1.1935667836029058</v>
      </c>
      <c r="C42">
        <v>2.0494623771324938</v>
      </c>
      <c r="D42">
        <f t="shared" si="4"/>
        <v>2.5467959330119894</v>
      </c>
      <c r="E42">
        <f t="shared" si="1"/>
        <v>4.1155358406388789</v>
      </c>
      <c r="F42">
        <f t="shared" si="2"/>
        <v>3.6514838453213936</v>
      </c>
      <c r="G42">
        <f t="shared" si="3"/>
        <v>1.697606709890827</v>
      </c>
    </row>
    <row r="43" spans="1:7" x14ac:dyDescent="0.3">
      <c r="A43" t="s">
        <v>110</v>
      </c>
      <c r="B43">
        <v>2.1308166458593778</v>
      </c>
      <c r="C43">
        <v>3.7337094584476658</v>
      </c>
      <c r="D43">
        <f t="shared" si="4"/>
        <v>1.8018779443915176</v>
      </c>
      <c r="E43">
        <f t="shared" si="1"/>
        <v>2.4900262969714957</v>
      </c>
      <c r="F43">
        <f t="shared" si="2"/>
        <v>4.0087288043955907</v>
      </c>
      <c r="G43">
        <f t="shared" si="3"/>
        <v>3.62166257319286</v>
      </c>
    </row>
    <row r="44" spans="1:7" x14ac:dyDescent="0.3">
      <c r="A44" t="s">
        <v>111</v>
      </c>
      <c r="B44">
        <v>4.1489698473355601</v>
      </c>
      <c r="C44">
        <v>3.8919794040157596</v>
      </c>
      <c r="D44">
        <f t="shared" si="4"/>
        <v>3.6992796585153078</v>
      </c>
      <c r="E44">
        <f t="shared" si="1"/>
        <v>0.70207635853990336</v>
      </c>
      <c r="F44">
        <f t="shared" si="2"/>
        <v>3.4100947853903896</v>
      </c>
      <c r="G44">
        <f t="shared" si="3"/>
        <v>4.9820181878462879</v>
      </c>
    </row>
    <row r="45" spans="1:7" x14ac:dyDescent="0.3">
      <c r="A45" t="s">
        <v>112</v>
      </c>
      <c r="B45">
        <v>0.27846311062149243</v>
      </c>
      <c r="C45">
        <v>4.0741615347428191</v>
      </c>
      <c r="D45">
        <f t="shared" si="4"/>
        <v>0.48001769951544121</v>
      </c>
      <c r="E45">
        <f t="shared" si="1"/>
        <v>4.2429602999410871</v>
      </c>
      <c r="F45">
        <f t="shared" si="2"/>
        <v>5.5313655081560746</v>
      </c>
      <c r="G45">
        <f t="shared" si="3"/>
        <v>3.5810207022287166</v>
      </c>
    </row>
    <row r="46" spans="1:7" x14ac:dyDescent="0.3">
      <c r="A46" t="s">
        <v>113</v>
      </c>
      <c r="B46">
        <v>2.2617694188997133</v>
      </c>
      <c r="C46">
        <v>4.4304145125574426</v>
      </c>
      <c r="D46">
        <f t="shared" ref="D46:D51" si="5">SQRT(($B$2-B46)^2+($C$2-C46)^2)</f>
        <v>1.7631431097426129</v>
      </c>
      <c r="E46">
        <f t="shared" ref="E46:E51" si="6">SQRT(($B$3-B46)^2+($C$3-C46)^2)</f>
        <v>2.239312009130292</v>
      </c>
      <c r="F46">
        <f t="shared" ref="F46:F51" si="7">SQRT(($B$4-B46)^2+($C$4-C46)^2)</f>
        <v>4.5230337578548632</v>
      </c>
      <c r="G46">
        <f t="shared" ref="G46:G51" si="8">SQRT(($B$5-B46)^2+($C$5-C46)^2)</f>
        <v>4.3072020762778696</v>
      </c>
    </row>
    <row r="47" spans="1:7" x14ac:dyDescent="0.3">
      <c r="A47" t="s">
        <v>114</v>
      </c>
      <c r="B47">
        <v>2.0745043413830944</v>
      </c>
      <c r="C47">
        <v>4.2804789156373539</v>
      </c>
      <c r="D47">
        <f t="shared" si="5"/>
        <v>1.589733759946603</v>
      </c>
      <c r="E47">
        <f t="shared" si="6"/>
        <v>2.4354093488465565</v>
      </c>
      <c r="F47">
        <f t="shared" si="7"/>
        <v>4.4916645045626504</v>
      </c>
      <c r="G47">
        <f t="shared" si="8"/>
        <v>4.0952514883231279</v>
      </c>
    </row>
    <row r="48" spans="1:7" x14ac:dyDescent="0.3">
      <c r="A48" t="s">
        <v>115</v>
      </c>
      <c r="B48">
        <v>1.4593863873620094</v>
      </c>
      <c r="C48">
        <v>4.5747126835021206</v>
      </c>
      <c r="D48">
        <f t="shared" si="5"/>
        <v>0.96229113335394278</v>
      </c>
      <c r="E48">
        <f t="shared" si="6"/>
        <v>3.0415313785058244</v>
      </c>
      <c r="F48">
        <f t="shared" si="7"/>
        <v>5.0841532819588071</v>
      </c>
      <c r="G48">
        <f t="shared" si="8"/>
        <v>4.1861325460798033</v>
      </c>
    </row>
    <row r="49" spans="1:7" x14ac:dyDescent="0.3">
      <c r="A49" t="s">
        <v>116</v>
      </c>
      <c r="B49">
        <v>1.099676830591642</v>
      </c>
      <c r="C49">
        <v>3.9540468371591029</v>
      </c>
      <c r="D49">
        <f t="shared" si="5"/>
        <v>0.81097296944128539</v>
      </c>
      <c r="E49">
        <f t="shared" si="6"/>
        <v>3.4438731847196813</v>
      </c>
      <c r="F49">
        <f t="shared" si="7"/>
        <v>4.8469203840896853</v>
      </c>
      <c r="G49">
        <f t="shared" si="8"/>
        <v>3.5057170242957771</v>
      </c>
    </row>
    <row r="50" spans="1:7" x14ac:dyDescent="0.3">
      <c r="A50" t="s">
        <v>117</v>
      </c>
      <c r="B50">
        <v>1.0671185283323359</v>
      </c>
      <c r="C50">
        <v>3.4418428753091956</v>
      </c>
      <c r="D50">
        <f t="shared" si="5"/>
        <v>1.2005498430768067</v>
      </c>
      <c r="E50">
        <f t="shared" si="6"/>
        <v>3.5922655384942046</v>
      </c>
      <c r="F50">
        <f t="shared" si="7"/>
        <v>4.52096391287595</v>
      </c>
      <c r="G50">
        <f t="shared" si="8"/>
        <v>2.996007831796391</v>
      </c>
    </row>
    <row r="51" spans="1:7" x14ac:dyDescent="0.3">
      <c r="A51" t="s">
        <v>118</v>
      </c>
      <c r="B51">
        <v>0.5</v>
      </c>
      <c r="C51">
        <v>4.2</v>
      </c>
      <c r="D51">
        <f t="shared" si="5"/>
        <v>0.29999999999999982</v>
      </c>
      <c r="E51">
        <f t="shared" si="6"/>
        <v>4.0112342240263157</v>
      </c>
      <c r="F51">
        <f t="shared" si="7"/>
        <v>5.4488530903301111</v>
      </c>
      <c r="G51">
        <f t="shared" si="8"/>
        <v>3.7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30" sqref="D30"/>
    </sheetView>
  </sheetViews>
  <sheetFormatPr defaultRowHeight="14.4" x14ac:dyDescent="0.3"/>
  <cols>
    <col min="1" max="1" width="30" customWidth="1"/>
    <col min="2" max="6" width="13.88671875" customWidth="1"/>
    <col min="7" max="7" width="17.33203125" customWidth="1"/>
  </cols>
  <sheetData>
    <row r="1" spans="1:7" x14ac:dyDescent="0.3">
      <c r="C1" s="17" t="s">
        <v>26</v>
      </c>
      <c r="D1" s="17" t="s">
        <v>28</v>
      </c>
      <c r="E1" s="17" t="s">
        <v>30</v>
      </c>
      <c r="F1" s="17" t="s">
        <v>33</v>
      </c>
      <c r="G1" s="17" t="s">
        <v>37</v>
      </c>
    </row>
    <row r="2" spans="1:7" x14ac:dyDescent="0.3">
      <c r="A2" t="s">
        <v>3</v>
      </c>
      <c r="C2" t="s">
        <v>27</v>
      </c>
      <c r="D2" t="s">
        <v>34</v>
      </c>
      <c r="E2" t="s">
        <v>35</v>
      </c>
      <c r="F2" t="s">
        <v>32</v>
      </c>
      <c r="G2" t="s">
        <v>36</v>
      </c>
    </row>
    <row r="3" spans="1:7" x14ac:dyDescent="0.3">
      <c r="A3" t="s">
        <v>22</v>
      </c>
      <c r="C3">
        <v>0.1</v>
      </c>
      <c r="D3">
        <v>25</v>
      </c>
      <c r="E3">
        <v>100</v>
      </c>
      <c r="F3">
        <v>20</v>
      </c>
      <c r="G3">
        <v>40</v>
      </c>
    </row>
    <row r="4" spans="1:7" x14ac:dyDescent="0.3">
      <c r="A4" t="s">
        <v>23</v>
      </c>
      <c r="C4">
        <v>0.09</v>
      </c>
      <c r="D4">
        <v>30</v>
      </c>
      <c r="E4">
        <v>150</v>
      </c>
      <c r="F4">
        <v>50</v>
      </c>
      <c r="G4">
        <v>25</v>
      </c>
    </row>
    <row r="5" spans="1:7" x14ac:dyDescent="0.3">
      <c r="A5" t="s">
        <v>24</v>
      </c>
      <c r="C5">
        <v>8.0000000000000002E-3</v>
      </c>
      <c r="D5">
        <v>5</v>
      </c>
      <c r="E5">
        <v>30</v>
      </c>
      <c r="F5">
        <v>200</v>
      </c>
      <c r="G5">
        <v>30</v>
      </c>
    </row>
    <row r="6" spans="1:7" x14ac:dyDescent="0.3">
      <c r="A6" t="s">
        <v>25</v>
      </c>
      <c r="C6">
        <v>0.03</v>
      </c>
      <c r="D6">
        <v>90</v>
      </c>
      <c r="E6">
        <v>60</v>
      </c>
      <c r="F6">
        <v>120</v>
      </c>
      <c r="G6">
        <v>50</v>
      </c>
    </row>
    <row r="9" spans="1:7" x14ac:dyDescent="0.3">
      <c r="A9" t="s">
        <v>18</v>
      </c>
      <c r="B9" t="s">
        <v>16</v>
      </c>
      <c r="C9">
        <v>8.0000000000000002E-3</v>
      </c>
      <c r="D9">
        <v>90</v>
      </c>
      <c r="E9">
        <v>30</v>
      </c>
      <c r="F9">
        <v>20</v>
      </c>
      <c r="G9">
        <v>50</v>
      </c>
    </row>
    <row r="10" spans="1:7" x14ac:dyDescent="0.3">
      <c r="A10" t="s">
        <v>15</v>
      </c>
      <c r="B10" t="s">
        <v>17</v>
      </c>
      <c r="C10">
        <v>0.1</v>
      </c>
      <c r="D10">
        <v>5</v>
      </c>
      <c r="E10">
        <v>150</v>
      </c>
      <c r="F10">
        <v>200</v>
      </c>
      <c r="G10">
        <v>25</v>
      </c>
    </row>
    <row r="12" spans="1:7" x14ac:dyDescent="0.3">
      <c r="A12" s="18" t="s">
        <v>3</v>
      </c>
      <c r="B12" s="18"/>
      <c r="C12" s="18" t="s">
        <v>27</v>
      </c>
      <c r="D12" s="18" t="s">
        <v>29</v>
      </c>
      <c r="E12" s="18" t="s">
        <v>31</v>
      </c>
      <c r="F12" s="18" t="s">
        <v>32</v>
      </c>
      <c r="G12" s="18" t="s">
        <v>36</v>
      </c>
    </row>
    <row r="13" spans="1:7" x14ac:dyDescent="0.3">
      <c r="A13" s="18" t="s">
        <v>22</v>
      </c>
      <c r="B13" s="18"/>
      <c r="C13" s="18">
        <v>1</v>
      </c>
      <c r="D13" s="18">
        <v>1.2352941176470589</v>
      </c>
      <c r="E13" s="18">
        <v>1.4166666666666667</v>
      </c>
      <c r="F13" s="18">
        <v>2</v>
      </c>
      <c r="G13" s="18">
        <v>1.6</v>
      </c>
    </row>
    <row r="14" spans="1:7" x14ac:dyDescent="0.3">
      <c r="A14" s="18" t="s">
        <v>23</v>
      </c>
      <c r="B14" s="18"/>
      <c r="C14" s="18">
        <v>1.1086956521739131</v>
      </c>
      <c r="D14" s="18">
        <v>1.2941176470588236</v>
      </c>
      <c r="E14" s="18">
        <v>1</v>
      </c>
      <c r="F14" s="18">
        <v>1.8333333333333335</v>
      </c>
      <c r="G14" s="18">
        <v>1</v>
      </c>
    </row>
    <row r="15" spans="1:7" x14ac:dyDescent="0.3">
      <c r="A15" s="18" t="s">
        <v>24</v>
      </c>
      <c r="B15" s="18"/>
      <c r="C15" s="18">
        <v>2</v>
      </c>
      <c r="D15" s="18">
        <v>1</v>
      </c>
      <c r="E15" s="18">
        <v>2</v>
      </c>
      <c r="F15" s="18">
        <v>1</v>
      </c>
      <c r="G15" s="18">
        <v>1.2</v>
      </c>
    </row>
    <row r="16" spans="1:7" x14ac:dyDescent="0.3">
      <c r="A16" s="18" t="s">
        <v>25</v>
      </c>
      <c r="B16" s="18"/>
      <c r="C16" s="18">
        <v>1.7608695652173914</v>
      </c>
      <c r="D16" s="18">
        <v>2</v>
      </c>
      <c r="E16" s="18">
        <v>1.75</v>
      </c>
      <c r="F16" s="18">
        <v>1.4444444444444444</v>
      </c>
      <c r="G16" s="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="115" zoomScaleNormal="115" workbookViewId="0">
      <selection activeCell="G17" sqref="A1:G17"/>
    </sheetView>
  </sheetViews>
  <sheetFormatPr defaultRowHeight="14.4" x14ac:dyDescent="0.3"/>
  <cols>
    <col min="1" max="1" width="30" customWidth="1"/>
    <col min="2" max="6" width="13.88671875" customWidth="1"/>
    <col min="7" max="7" width="17.33203125" customWidth="1"/>
  </cols>
  <sheetData>
    <row r="1" spans="1:9" x14ac:dyDescent="0.3">
      <c r="C1" s="17" t="s">
        <v>26</v>
      </c>
      <c r="D1" s="17" t="s">
        <v>28</v>
      </c>
      <c r="E1" s="17" t="s">
        <v>30</v>
      </c>
      <c r="F1" s="17" t="s">
        <v>33</v>
      </c>
      <c r="G1" s="17" t="s">
        <v>37</v>
      </c>
    </row>
    <row r="2" spans="1:9" x14ac:dyDescent="0.3">
      <c r="A2" t="s">
        <v>3</v>
      </c>
      <c r="C2" t="s">
        <v>27</v>
      </c>
      <c r="D2" t="s">
        <v>34</v>
      </c>
      <c r="E2" t="s">
        <v>35</v>
      </c>
      <c r="F2" t="s">
        <v>32</v>
      </c>
      <c r="G2" t="s">
        <v>36</v>
      </c>
    </row>
    <row r="3" spans="1:9" x14ac:dyDescent="0.3">
      <c r="A3" t="s">
        <v>22</v>
      </c>
      <c r="C3">
        <v>0.1</v>
      </c>
      <c r="D3">
        <v>25</v>
      </c>
      <c r="E3">
        <v>100</v>
      </c>
      <c r="F3">
        <v>20</v>
      </c>
      <c r="G3">
        <v>40</v>
      </c>
    </row>
    <row r="4" spans="1:9" x14ac:dyDescent="0.3">
      <c r="A4" t="s">
        <v>23</v>
      </c>
      <c r="C4">
        <v>0.09</v>
      </c>
      <c r="D4">
        <v>30</v>
      </c>
      <c r="E4">
        <v>150</v>
      </c>
      <c r="F4">
        <v>50</v>
      </c>
      <c r="G4">
        <v>25</v>
      </c>
    </row>
    <row r="5" spans="1:9" x14ac:dyDescent="0.3">
      <c r="A5" t="s">
        <v>24</v>
      </c>
      <c r="C5">
        <v>8.0000000000000002E-3</v>
      </c>
      <c r="D5">
        <v>5</v>
      </c>
      <c r="E5">
        <v>30</v>
      </c>
      <c r="F5">
        <v>200</v>
      </c>
      <c r="G5">
        <v>30</v>
      </c>
    </row>
    <row r="6" spans="1:9" x14ac:dyDescent="0.3">
      <c r="A6" t="s">
        <v>25</v>
      </c>
      <c r="C6">
        <v>0.03</v>
      </c>
      <c r="D6">
        <v>90</v>
      </c>
      <c r="E6">
        <v>60</v>
      </c>
      <c r="F6">
        <v>120</v>
      </c>
      <c r="G6">
        <v>50</v>
      </c>
    </row>
    <row r="9" spans="1:9" x14ac:dyDescent="0.3">
      <c r="A9" t="s">
        <v>18</v>
      </c>
      <c r="B9" t="s">
        <v>16</v>
      </c>
      <c r="C9">
        <v>8.0000000000000002E-3</v>
      </c>
      <c r="D9">
        <v>90</v>
      </c>
      <c r="E9">
        <v>30</v>
      </c>
      <c r="F9">
        <v>20</v>
      </c>
      <c r="G9">
        <v>50</v>
      </c>
    </row>
    <row r="10" spans="1:9" x14ac:dyDescent="0.3">
      <c r="A10" t="s">
        <v>15</v>
      </c>
      <c r="B10" t="s">
        <v>17</v>
      </c>
      <c r="C10">
        <v>0.1</v>
      </c>
      <c r="D10">
        <v>5</v>
      </c>
      <c r="E10">
        <v>150</v>
      </c>
      <c r="F10">
        <v>200</v>
      </c>
      <c r="G10">
        <v>25</v>
      </c>
    </row>
    <row r="12" spans="1:9" x14ac:dyDescent="0.3">
      <c r="A12" s="18" t="s">
        <v>3</v>
      </c>
      <c r="B12" s="18"/>
      <c r="C12" s="18" t="s">
        <v>27</v>
      </c>
      <c r="D12" s="18" t="s">
        <v>29</v>
      </c>
      <c r="E12" s="18" t="s">
        <v>31</v>
      </c>
      <c r="F12" s="18" t="s">
        <v>32</v>
      </c>
      <c r="G12" s="18" t="s">
        <v>36</v>
      </c>
      <c r="I12" t="s">
        <v>52</v>
      </c>
    </row>
    <row r="13" spans="1:9" x14ac:dyDescent="0.3">
      <c r="A13" s="18" t="s">
        <v>22</v>
      </c>
      <c r="B13" s="18"/>
      <c r="C13" s="18">
        <v>1</v>
      </c>
      <c r="D13" s="18">
        <v>1.2352941176470589</v>
      </c>
      <c r="E13" s="18">
        <v>1.4166666666666667</v>
      </c>
      <c r="F13" s="18">
        <v>2</v>
      </c>
      <c r="G13" s="18">
        <v>1.6</v>
      </c>
      <c r="I13" t="s">
        <v>53</v>
      </c>
    </row>
    <row r="14" spans="1:9" x14ac:dyDescent="0.3">
      <c r="A14" s="18" t="s">
        <v>23</v>
      </c>
      <c r="B14" s="18"/>
      <c r="C14" s="18">
        <v>1.1086956521739131</v>
      </c>
      <c r="D14" s="18">
        <v>1.2941176470588236</v>
      </c>
      <c r="E14" s="18">
        <v>1</v>
      </c>
      <c r="F14" s="18">
        <v>1.8333333333333335</v>
      </c>
      <c r="G14" s="18">
        <v>1</v>
      </c>
    </row>
    <row r="15" spans="1:9" x14ac:dyDescent="0.3">
      <c r="A15" s="18" t="s">
        <v>24</v>
      </c>
      <c r="B15" s="18"/>
      <c r="C15" s="18">
        <v>2</v>
      </c>
      <c r="D15" s="18">
        <v>1</v>
      </c>
      <c r="E15" s="18">
        <v>2</v>
      </c>
      <c r="F15" s="18">
        <v>1</v>
      </c>
      <c r="G15" s="18">
        <v>1.2</v>
      </c>
    </row>
    <row r="16" spans="1:9" x14ac:dyDescent="0.3">
      <c r="A16" s="18" t="s">
        <v>25</v>
      </c>
      <c r="B16" s="18"/>
      <c r="C16" s="18">
        <v>1.7608695652173914</v>
      </c>
      <c r="D16" s="18">
        <v>2</v>
      </c>
      <c r="E16" s="18">
        <v>1.75</v>
      </c>
      <c r="F16" s="18">
        <v>1.4444444444444444</v>
      </c>
      <c r="G16" s="18">
        <v>2</v>
      </c>
    </row>
    <row r="18" spans="1:8" ht="15" thickBot="1" x14ac:dyDescent="0.35"/>
    <row r="19" spans="1:8" ht="15.6" thickTop="1" thickBot="1" x14ac:dyDescent="0.35">
      <c r="A19" s="20" t="s">
        <v>54</v>
      </c>
      <c r="B19" s="20"/>
      <c r="C19" s="20"/>
      <c r="D19" s="20"/>
      <c r="E19" s="20"/>
      <c r="F19" s="20"/>
    </row>
    <row r="20" spans="1:8" ht="15" thickTop="1" x14ac:dyDescent="0.3">
      <c r="C20" t="s">
        <v>22</v>
      </c>
      <c r="D20" t="s">
        <v>23</v>
      </c>
      <c r="E20" t="s">
        <v>24</v>
      </c>
      <c r="F20" t="s">
        <v>25</v>
      </c>
      <c r="G20" s="17" t="s">
        <v>57</v>
      </c>
      <c r="H20" s="17" t="s">
        <v>61</v>
      </c>
    </row>
    <row r="21" spans="1:8" x14ac:dyDescent="0.3">
      <c r="A21" t="s">
        <v>22</v>
      </c>
      <c r="C21">
        <f>C13/$C$13</f>
        <v>1</v>
      </c>
      <c r="D21">
        <f>C13/$C$14</f>
        <v>0.90196078431372551</v>
      </c>
      <c r="E21">
        <f>C13/$C$15</f>
        <v>0.5</v>
      </c>
      <c r="F21">
        <f>C13/$C$16</f>
        <v>0.5679012345679012</v>
      </c>
      <c r="G21" s="17">
        <f>SUMPRODUCT(C21:F21,$C$25:$F$25)/4</f>
        <v>0.17037037037162381</v>
      </c>
      <c r="H21" s="17">
        <f>RANK(G21,$G$21:$G$24)</f>
        <v>4</v>
      </c>
    </row>
    <row r="22" spans="1:8" x14ac:dyDescent="0.3">
      <c r="A22" t="s">
        <v>23</v>
      </c>
      <c r="C22">
        <f t="shared" ref="C22:C24" si="0">C14/$C$13</f>
        <v>1.1086956521739131</v>
      </c>
      <c r="D22">
        <f t="shared" ref="D22:D24" si="1">C14/$C$14</f>
        <v>1</v>
      </c>
      <c r="E22">
        <f t="shared" ref="E22:E24" si="2">C14/$C$15</f>
        <v>0.55434782608695654</v>
      </c>
      <c r="F22">
        <f t="shared" ref="F22:F24" si="3">C14/$C$16</f>
        <v>0.62962962962962965</v>
      </c>
      <c r="G22" s="17">
        <f t="shared" ref="G22:G24" si="4">SUMPRODUCT(C22:F22,$C$25:$F$25)/4</f>
        <v>0.18888888889027861</v>
      </c>
      <c r="H22" s="17">
        <f t="shared" ref="H22:H24" si="5">RANK(G22,$G$21:$G$24)</f>
        <v>3</v>
      </c>
    </row>
    <row r="23" spans="1:8" x14ac:dyDescent="0.3">
      <c r="A23" t="s">
        <v>24</v>
      </c>
      <c r="C23">
        <f t="shared" si="0"/>
        <v>2</v>
      </c>
      <c r="D23">
        <f t="shared" si="1"/>
        <v>1.803921568627451</v>
      </c>
      <c r="E23">
        <f t="shared" si="2"/>
        <v>1</v>
      </c>
      <c r="F23">
        <f t="shared" si="3"/>
        <v>1.1358024691358024</v>
      </c>
      <c r="G23" s="17">
        <f t="shared" si="4"/>
        <v>0.34074074074324762</v>
      </c>
      <c r="H23" s="17">
        <f t="shared" si="5"/>
        <v>1</v>
      </c>
    </row>
    <row r="24" spans="1:8" x14ac:dyDescent="0.3">
      <c r="A24" t="s">
        <v>25</v>
      </c>
      <c r="C24">
        <f t="shared" si="0"/>
        <v>1.7608695652173914</v>
      </c>
      <c r="D24">
        <f t="shared" si="1"/>
        <v>1.588235294117647</v>
      </c>
      <c r="E24">
        <f t="shared" si="2"/>
        <v>0.88043478260869568</v>
      </c>
      <c r="F24">
        <f t="shared" si="3"/>
        <v>1</v>
      </c>
      <c r="G24" s="17">
        <f t="shared" si="4"/>
        <v>0.30000000000220717</v>
      </c>
      <c r="H24" s="17">
        <f t="shared" si="5"/>
        <v>2</v>
      </c>
    </row>
    <row r="25" spans="1:8" ht="15" thickBot="1" x14ac:dyDescent="0.35">
      <c r="A25" s="17" t="s">
        <v>56</v>
      </c>
      <c r="B25" s="17"/>
      <c r="C25" s="17">
        <v>0.17037037037833999</v>
      </c>
      <c r="D25" s="17">
        <v>0.18888888889118299</v>
      </c>
      <c r="E25" s="17">
        <v>0.34074074072890298</v>
      </c>
      <c r="F25" s="17">
        <v>0.30000000000157401</v>
      </c>
      <c r="G25" s="17"/>
      <c r="H25" s="17"/>
    </row>
    <row r="26" spans="1:8" ht="15.6" thickTop="1" thickBot="1" x14ac:dyDescent="0.35">
      <c r="A26" s="20" t="s">
        <v>55</v>
      </c>
      <c r="B26" s="20"/>
      <c r="C26" s="20"/>
      <c r="D26" s="20"/>
      <c r="E26" s="20"/>
      <c r="F26" s="20"/>
      <c r="G26" s="17"/>
      <c r="H26" s="17"/>
    </row>
    <row r="27" spans="1:8" ht="15" thickTop="1" x14ac:dyDescent="0.3">
      <c r="C27" t="s">
        <v>22</v>
      </c>
      <c r="D27" t="s">
        <v>23</v>
      </c>
      <c r="E27" t="s">
        <v>24</v>
      </c>
      <c r="F27" t="s">
        <v>25</v>
      </c>
      <c r="G27" s="17" t="s">
        <v>57</v>
      </c>
      <c r="H27" s="17" t="s">
        <v>61</v>
      </c>
    </row>
    <row r="28" spans="1:8" x14ac:dyDescent="0.3">
      <c r="A28" t="s">
        <v>22</v>
      </c>
      <c r="C28">
        <f>D13/$D$13</f>
        <v>1</v>
      </c>
      <c r="D28">
        <f>D13/$D$14</f>
        <v>0.95454545454545459</v>
      </c>
      <c r="E28">
        <f>D13/$D$15</f>
        <v>1.2352941176470589</v>
      </c>
      <c r="F28">
        <f>D13/$D$16</f>
        <v>0.61764705882352944</v>
      </c>
      <c r="G28" s="17">
        <f>SUMPRODUCT(C28:F28,$C$32:$F$32)/4</f>
        <v>0.22340425532729025</v>
      </c>
      <c r="H28" s="17">
        <f>RANK(G28,$G$28:$G$31)</f>
        <v>3</v>
      </c>
    </row>
    <row r="29" spans="1:8" x14ac:dyDescent="0.3">
      <c r="A29" t="s">
        <v>23</v>
      </c>
      <c r="C29">
        <f t="shared" ref="C29:C31" si="6">D14/$D$13</f>
        <v>1.0476190476190477</v>
      </c>
      <c r="D29">
        <f t="shared" ref="D29:D31" si="7">D14/$D$14</f>
        <v>1</v>
      </c>
      <c r="E29">
        <f t="shared" ref="E29:E31" si="8">D14/$D$15</f>
        <v>1.2941176470588236</v>
      </c>
      <c r="F29">
        <f t="shared" ref="F29:F31" si="9">D14/$D$16</f>
        <v>0.6470588235294118</v>
      </c>
      <c r="G29" s="17">
        <f t="shared" ref="G29:G31" si="10">SUMPRODUCT(C29:F29,$C$32:$F$32)/4</f>
        <v>0.23404255320001838</v>
      </c>
      <c r="H29" s="17">
        <f t="shared" ref="H29:H31" si="11">RANK(G29,$G$28:$G$31)</f>
        <v>2</v>
      </c>
    </row>
    <row r="30" spans="1:8" x14ac:dyDescent="0.3">
      <c r="A30" t="s">
        <v>24</v>
      </c>
      <c r="C30">
        <f t="shared" si="6"/>
        <v>0.80952380952380953</v>
      </c>
      <c r="D30">
        <f t="shared" si="7"/>
        <v>0.77272727272727271</v>
      </c>
      <c r="E30">
        <f t="shared" si="8"/>
        <v>1</v>
      </c>
      <c r="F30">
        <f t="shared" si="9"/>
        <v>0.5</v>
      </c>
      <c r="G30" s="17">
        <f t="shared" si="10"/>
        <v>0.18085106383637783</v>
      </c>
      <c r="H30" s="17">
        <f t="shared" si="11"/>
        <v>4</v>
      </c>
    </row>
    <row r="31" spans="1:8" x14ac:dyDescent="0.3">
      <c r="A31" t="s">
        <v>25</v>
      </c>
      <c r="C31">
        <f t="shared" si="6"/>
        <v>1.6190476190476191</v>
      </c>
      <c r="D31">
        <f t="shared" si="7"/>
        <v>1.5454545454545454</v>
      </c>
      <c r="E31">
        <f t="shared" si="8"/>
        <v>2</v>
      </c>
      <c r="F31">
        <f t="shared" si="9"/>
        <v>1</v>
      </c>
      <c r="G31" s="17">
        <f t="shared" si="10"/>
        <v>0.36170212767275567</v>
      </c>
      <c r="H31" s="17">
        <f t="shared" si="11"/>
        <v>1</v>
      </c>
    </row>
    <row r="32" spans="1:8" ht="15" thickBot="1" x14ac:dyDescent="0.35">
      <c r="A32" s="17" t="s">
        <v>56</v>
      </c>
      <c r="B32" s="17"/>
      <c r="C32" s="17">
        <v>0.223404255347952</v>
      </c>
      <c r="D32" s="17">
        <v>0.234042553221537</v>
      </c>
      <c r="E32" s="17">
        <v>0.180851063848291</v>
      </c>
      <c r="F32" s="17">
        <v>0.36170212758222098</v>
      </c>
      <c r="G32" s="17"/>
      <c r="H32" s="17"/>
    </row>
    <row r="33" spans="1:8" ht="15.6" thickTop="1" thickBot="1" x14ac:dyDescent="0.35">
      <c r="A33" s="20" t="s">
        <v>31</v>
      </c>
      <c r="B33" s="20"/>
      <c r="C33" s="20"/>
      <c r="D33" s="20"/>
      <c r="E33" s="20"/>
      <c r="F33" s="20"/>
      <c r="G33" s="17"/>
      <c r="H33" s="17"/>
    </row>
    <row r="34" spans="1:8" ht="15" thickTop="1" x14ac:dyDescent="0.3">
      <c r="C34" t="s">
        <v>22</v>
      </c>
      <c r="D34" t="s">
        <v>23</v>
      </c>
      <c r="E34" t="s">
        <v>24</v>
      </c>
      <c r="F34" t="s">
        <v>25</v>
      </c>
      <c r="G34" s="17" t="s">
        <v>57</v>
      </c>
      <c r="H34" s="17" t="s">
        <v>61</v>
      </c>
    </row>
    <row r="35" spans="1:8" x14ac:dyDescent="0.3">
      <c r="A35" t="s">
        <v>22</v>
      </c>
      <c r="C35">
        <f>E13/$E$13</f>
        <v>1</v>
      </c>
      <c r="D35">
        <f>E13/$E$14</f>
        <v>1.4166666666666667</v>
      </c>
      <c r="E35">
        <f>E13/$E$15</f>
        <v>0.70833333333333337</v>
      </c>
      <c r="F35">
        <f>E13/$E$16</f>
        <v>0.80952380952380953</v>
      </c>
      <c r="G35" s="17">
        <f>SUMPRODUCT(C35:F35,$C$39:$F$39)/4</f>
        <v>0.22972972972533409</v>
      </c>
      <c r="H35" s="17">
        <f>RANK(G35,$G$35:$G$38)</f>
        <v>3</v>
      </c>
    </row>
    <row r="36" spans="1:8" x14ac:dyDescent="0.3">
      <c r="A36" t="s">
        <v>23</v>
      </c>
      <c r="C36">
        <f t="shared" ref="C36:C38" si="12">E14/$E$13</f>
        <v>0.70588235294117641</v>
      </c>
      <c r="D36">
        <f t="shared" ref="D36:D38" si="13">E14/$E$14</f>
        <v>1</v>
      </c>
      <c r="E36">
        <f t="shared" ref="E36:E38" si="14">E14/$E$15</f>
        <v>0.5</v>
      </c>
      <c r="F36">
        <f t="shared" ref="F36:F38" si="15">E14/$E$16</f>
        <v>0.5714285714285714</v>
      </c>
      <c r="G36" s="17">
        <f t="shared" ref="G36:G38" si="16">SUMPRODUCT(C36:F36,$C$39:$F$39)/4</f>
        <v>0.16216216215905932</v>
      </c>
      <c r="H36" s="17">
        <f t="shared" ref="H36:H38" si="17">RANK(G36,$G$35:$G$38)</f>
        <v>4</v>
      </c>
    </row>
    <row r="37" spans="1:8" x14ac:dyDescent="0.3">
      <c r="A37" t="s">
        <v>24</v>
      </c>
      <c r="C37">
        <f t="shared" si="12"/>
        <v>1.4117647058823528</v>
      </c>
      <c r="D37">
        <f t="shared" si="13"/>
        <v>2</v>
      </c>
      <c r="E37">
        <f t="shared" si="14"/>
        <v>1</v>
      </c>
      <c r="F37">
        <f t="shared" si="15"/>
        <v>1.1428571428571428</v>
      </c>
      <c r="G37" s="17">
        <f t="shared" si="16"/>
        <v>0.32432432431811864</v>
      </c>
      <c r="H37" s="17">
        <f t="shared" si="17"/>
        <v>1</v>
      </c>
    </row>
    <row r="38" spans="1:8" x14ac:dyDescent="0.3">
      <c r="A38" t="s">
        <v>25</v>
      </c>
      <c r="C38">
        <f t="shared" si="12"/>
        <v>1.2352941176470587</v>
      </c>
      <c r="D38">
        <f t="shared" si="13"/>
        <v>1.75</v>
      </c>
      <c r="E38">
        <f t="shared" si="14"/>
        <v>0.875</v>
      </c>
      <c r="F38">
        <f t="shared" si="15"/>
        <v>1</v>
      </c>
      <c r="G38" s="17">
        <f t="shared" si="16"/>
        <v>0.28378378377835389</v>
      </c>
      <c r="H38" s="17">
        <f t="shared" si="17"/>
        <v>2</v>
      </c>
    </row>
    <row r="39" spans="1:8" ht="15" thickBot="1" x14ac:dyDescent="0.35">
      <c r="A39" s="17" t="s">
        <v>56</v>
      </c>
      <c r="B39" s="17"/>
      <c r="C39" s="17">
        <v>0.229729729743015</v>
      </c>
      <c r="D39" s="17">
        <v>0.16216216213020501</v>
      </c>
      <c r="E39" s="17">
        <v>0.324324324331355</v>
      </c>
      <c r="F39" s="17">
        <v>0.28378378379542601</v>
      </c>
      <c r="G39" s="17"/>
      <c r="H39" s="17"/>
    </row>
    <row r="40" spans="1:8" ht="15.6" thickTop="1" thickBot="1" x14ac:dyDescent="0.35">
      <c r="A40" s="20" t="s">
        <v>32</v>
      </c>
      <c r="B40" s="20"/>
      <c r="C40" s="20"/>
      <c r="D40" s="20"/>
      <c r="E40" s="20"/>
      <c r="F40" s="20"/>
      <c r="G40" s="17"/>
      <c r="H40" s="17"/>
    </row>
    <row r="41" spans="1:8" ht="15" thickTop="1" x14ac:dyDescent="0.3">
      <c r="C41" t="s">
        <v>22</v>
      </c>
      <c r="D41" t="s">
        <v>23</v>
      </c>
      <c r="E41" t="s">
        <v>24</v>
      </c>
      <c r="F41" t="s">
        <v>25</v>
      </c>
      <c r="G41" s="17" t="s">
        <v>57</v>
      </c>
      <c r="H41" s="17" t="s">
        <v>61</v>
      </c>
    </row>
    <row r="42" spans="1:8" x14ac:dyDescent="0.3">
      <c r="A42" t="s">
        <v>22</v>
      </c>
      <c r="C42">
        <f>F13/$F$13</f>
        <v>1</v>
      </c>
      <c r="D42">
        <f>F13/$F$14</f>
        <v>1.0909090909090908</v>
      </c>
      <c r="E42">
        <f>F13/$F$15</f>
        <v>2</v>
      </c>
      <c r="F42">
        <f>F13/$F$16</f>
        <v>1.3846153846153846</v>
      </c>
      <c r="G42" s="17">
        <f>SUMPRODUCT(C42:F42,$C$46:$F$46)/4</f>
        <v>0.31858407078452455</v>
      </c>
      <c r="H42" s="17">
        <f>RANK(G42,$G$42:$G$45)</f>
        <v>1</v>
      </c>
    </row>
    <row r="43" spans="1:8" x14ac:dyDescent="0.3">
      <c r="A43" t="s">
        <v>23</v>
      </c>
      <c r="C43">
        <f t="shared" ref="C43:C45" si="18">F14/$F$13</f>
        <v>0.91666666666666674</v>
      </c>
      <c r="D43">
        <f t="shared" ref="D43:D45" si="19">F14/$F$14</f>
        <v>1</v>
      </c>
      <c r="E43">
        <f t="shared" ref="E43:E45" si="20">F14/$F$15</f>
        <v>1.8333333333333335</v>
      </c>
      <c r="F43">
        <f t="shared" ref="F43:F45" si="21">F14/$F$16</f>
        <v>1.2692307692307694</v>
      </c>
      <c r="G43" s="17">
        <f t="shared" ref="G43:G45" si="22">SUMPRODUCT(C43:F43,$C$46:$F$46)/4</f>
        <v>0.29203539821914754</v>
      </c>
      <c r="H43" s="17">
        <f t="shared" ref="H43:H45" si="23">RANK(G43,$G$42:$G$45)</f>
        <v>2</v>
      </c>
    </row>
    <row r="44" spans="1:8" x14ac:dyDescent="0.3">
      <c r="A44" t="s">
        <v>24</v>
      </c>
      <c r="C44">
        <f t="shared" si="18"/>
        <v>0.5</v>
      </c>
      <c r="D44">
        <f t="shared" si="19"/>
        <v>0.54545454545454541</v>
      </c>
      <c r="E44">
        <f t="shared" si="20"/>
        <v>1</v>
      </c>
      <c r="F44">
        <f t="shared" si="21"/>
        <v>0.69230769230769229</v>
      </c>
      <c r="G44" s="17">
        <f t="shared" si="22"/>
        <v>0.15929203539226228</v>
      </c>
      <c r="H44" s="17">
        <f t="shared" si="23"/>
        <v>4</v>
      </c>
    </row>
    <row r="45" spans="1:8" x14ac:dyDescent="0.3">
      <c r="A45" t="s">
        <v>25</v>
      </c>
      <c r="C45">
        <f t="shared" si="18"/>
        <v>0.72222222222222221</v>
      </c>
      <c r="D45">
        <f t="shared" si="19"/>
        <v>0.78787878787878785</v>
      </c>
      <c r="E45">
        <f t="shared" si="20"/>
        <v>1.4444444444444444</v>
      </c>
      <c r="F45">
        <f t="shared" si="21"/>
        <v>1</v>
      </c>
      <c r="G45" s="17">
        <f t="shared" si="22"/>
        <v>0.23008849556660108</v>
      </c>
      <c r="H45" s="17">
        <f t="shared" si="23"/>
        <v>3</v>
      </c>
    </row>
    <row r="46" spans="1:8" ht="15" thickBot="1" x14ac:dyDescent="0.35">
      <c r="A46" s="17" t="s">
        <v>56</v>
      </c>
      <c r="B46" s="17"/>
      <c r="C46" s="17">
        <v>0.31858407084072798</v>
      </c>
      <c r="D46" s="17">
        <v>0.29203539824430302</v>
      </c>
      <c r="E46" s="17">
        <v>0.15929203535509801</v>
      </c>
      <c r="F46" s="17">
        <v>0.23008849555987201</v>
      </c>
      <c r="G46" s="17"/>
    </row>
    <row r="47" spans="1:8" ht="15.6" thickTop="1" thickBot="1" x14ac:dyDescent="0.35">
      <c r="A47" s="20" t="s">
        <v>36</v>
      </c>
      <c r="B47" s="20"/>
      <c r="C47" s="20"/>
      <c r="D47" s="20"/>
      <c r="E47" s="20"/>
      <c r="F47" s="20"/>
      <c r="G47" s="17"/>
    </row>
    <row r="48" spans="1:8" ht="15" thickTop="1" x14ac:dyDescent="0.3">
      <c r="C48" t="s">
        <v>22</v>
      </c>
      <c r="D48" t="s">
        <v>23</v>
      </c>
      <c r="E48" t="s">
        <v>24</v>
      </c>
      <c r="F48" t="s">
        <v>25</v>
      </c>
      <c r="G48" s="17" t="s">
        <v>57</v>
      </c>
      <c r="H48" s="17" t="s">
        <v>61</v>
      </c>
    </row>
    <row r="49" spans="1:9" x14ac:dyDescent="0.3">
      <c r="A49" t="s">
        <v>22</v>
      </c>
      <c r="C49">
        <f>G13/$G$13</f>
        <v>1</v>
      </c>
      <c r="D49">
        <f>G13/$G$14</f>
        <v>1.6</v>
      </c>
      <c r="E49">
        <f>G13/$G$15</f>
        <v>1.3333333333333335</v>
      </c>
      <c r="F49">
        <f>G13/$G$16</f>
        <v>0.8</v>
      </c>
      <c r="G49" s="17">
        <f>SUMPRODUCT(C49:F49,$C$53:$F$53)/4</f>
        <v>0.27586206896251497</v>
      </c>
      <c r="H49" s="17">
        <f>RANK(G49,$G$49:$G$52)</f>
        <v>2</v>
      </c>
    </row>
    <row r="50" spans="1:9" x14ac:dyDescent="0.3">
      <c r="A50" t="s">
        <v>23</v>
      </c>
      <c r="C50">
        <f t="shared" ref="C50:C52" si="24">G14/$G$13</f>
        <v>0.625</v>
      </c>
      <c r="D50">
        <f t="shared" ref="D50:D52" si="25">G14/$G$14</f>
        <v>1</v>
      </c>
      <c r="E50">
        <f t="shared" ref="E50:E52" si="26">G14/$G$15</f>
        <v>0.83333333333333337</v>
      </c>
      <c r="F50">
        <f t="shared" ref="F50:F52" si="27">G14/$G$16</f>
        <v>0.5</v>
      </c>
      <c r="G50" s="17">
        <f t="shared" ref="G50:G52" si="28">SUMPRODUCT(C50:F50,$C$53:$F$53)/4</f>
        <v>0.17241379310157184</v>
      </c>
      <c r="H50" s="17">
        <f t="shared" ref="H50:H52" si="29">RANK(G50,$G$49:$G$52)</f>
        <v>4</v>
      </c>
    </row>
    <row r="51" spans="1:9" x14ac:dyDescent="0.3">
      <c r="A51" t="s">
        <v>24</v>
      </c>
      <c r="C51">
        <f t="shared" si="24"/>
        <v>0.74999999999999989</v>
      </c>
      <c r="D51">
        <f t="shared" si="25"/>
        <v>1.2</v>
      </c>
      <c r="E51">
        <f t="shared" si="26"/>
        <v>1</v>
      </c>
      <c r="F51">
        <f t="shared" si="27"/>
        <v>0.6</v>
      </c>
      <c r="G51" s="17">
        <f t="shared" si="28"/>
        <v>0.20689655172188617</v>
      </c>
      <c r="H51" s="17">
        <f t="shared" si="29"/>
        <v>3</v>
      </c>
    </row>
    <row r="52" spans="1:9" x14ac:dyDescent="0.3">
      <c r="A52" t="s">
        <v>25</v>
      </c>
      <c r="C52">
        <f t="shared" si="24"/>
        <v>1.25</v>
      </c>
      <c r="D52">
        <f t="shared" si="25"/>
        <v>2</v>
      </c>
      <c r="E52">
        <f t="shared" si="26"/>
        <v>1.6666666666666667</v>
      </c>
      <c r="F52">
        <f t="shared" si="27"/>
        <v>1</v>
      </c>
      <c r="G52" s="17">
        <f t="shared" si="28"/>
        <v>0.34482758620314369</v>
      </c>
      <c r="H52" s="17">
        <f t="shared" si="29"/>
        <v>1</v>
      </c>
    </row>
    <row r="53" spans="1:9" x14ac:dyDescent="0.3">
      <c r="A53" s="17" t="s">
        <v>56</v>
      </c>
      <c r="B53" s="17"/>
      <c r="C53" s="17">
        <v>0.275862068953032</v>
      </c>
      <c r="D53" s="17">
        <v>0.17241379308918001</v>
      </c>
      <c r="E53" s="17">
        <v>0.20689655172770499</v>
      </c>
      <c r="F53" s="17">
        <v>0.34482758623008303</v>
      </c>
      <c r="G53" s="17"/>
    </row>
    <row r="57" spans="1:9" x14ac:dyDescent="0.3">
      <c r="A57" t="s">
        <v>58</v>
      </c>
      <c r="B57" s="18" t="s">
        <v>27</v>
      </c>
      <c r="C57" s="18" t="s">
        <v>29</v>
      </c>
      <c r="D57" s="18" t="s">
        <v>31</v>
      </c>
      <c r="E57" s="18" t="s">
        <v>32</v>
      </c>
      <c r="F57" s="18" t="s">
        <v>36</v>
      </c>
      <c r="G57" s="18" t="s">
        <v>59</v>
      </c>
      <c r="H57" s="18" t="s">
        <v>60</v>
      </c>
      <c r="I57" s="17"/>
    </row>
    <row r="58" spans="1:9" x14ac:dyDescent="0.3">
      <c r="A58" t="s">
        <v>23</v>
      </c>
      <c r="B58">
        <v>0.18888888889027861</v>
      </c>
      <c r="C58">
        <v>0.23404255320001838</v>
      </c>
      <c r="D58">
        <v>0.16216216215905932</v>
      </c>
      <c r="E58">
        <v>0.29203539821914754</v>
      </c>
      <c r="F58">
        <v>0.17241379310157184</v>
      </c>
      <c r="G58">
        <f>SUM(B58:F58)</f>
        <v>1.0495427955700758</v>
      </c>
      <c r="H58">
        <f>AVERAGE(B58:F58)</f>
        <v>0.20990855911401515</v>
      </c>
    </row>
    <row r="59" spans="1:9" x14ac:dyDescent="0.3">
      <c r="A59" t="s">
        <v>24</v>
      </c>
      <c r="B59">
        <v>0.34074074074324762</v>
      </c>
      <c r="C59">
        <v>0.18085106383637783</v>
      </c>
      <c r="D59">
        <v>0.32432432431811864</v>
      </c>
      <c r="E59">
        <v>0.15929203539226228</v>
      </c>
      <c r="F59">
        <v>0.20689655172188617</v>
      </c>
      <c r="G59">
        <f>SUM(B59:F59)</f>
        <v>1.2121047160118925</v>
      </c>
      <c r="H59">
        <f t="shared" ref="H59:H61" si="30">AVERAGE(B59:F59)</f>
        <v>0.2424209432023785</v>
      </c>
    </row>
    <row r="60" spans="1:9" x14ac:dyDescent="0.3">
      <c r="A60" t="s">
        <v>22</v>
      </c>
      <c r="B60">
        <v>0.17037037037162381</v>
      </c>
      <c r="C60">
        <v>0.22340425532729025</v>
      </c>
      <c r="D60">
        <v>0.22972972972533409</v>
      </c>
      <c r="E60">
        <v>0.31858407078452455</v>
      </c>
      <c r="F60">
        <v>0.27586206896251497</v>
      </c>
      <c r="G60">
        <f>SUM(B60:F60)</f>
        <v>1.2179504951712876</v>
      </c>
      <c r="H60">
        <f t="shared" si="30"/>
        <v>0.24359009903425752</v>
      </c>
    </row>
    <row r="61" spans="1:9" x14ac:dyDescent="0.3">
      <c r="A61" t="s">
        <v>25</v>
      </c>
      <c r="B61">
        <v>0.30000000000220717</v>
      </c>
      <c r="C61">
        <v>0.36170212767275567</v>
      </c>
      <c r="D61">
        <v>0.28378378377835389</v>
      </c>
      <c r="E61">
        <v>0.23008849556660108</v>
      </c>
      <c r="F61">
        <v>0.34482758620314369</v>
      </c>
      <c r="G61">
        <f>SUM(B61:F61)</f>
        <v>1.5204019932230617</v>
      </c>
      <c r="H61">
        <f t="shared" si="30"/>
        <v>0.30408039864461234</v>
      </c>
    </row>
    <row r="63" spans="1:9" x14ac:dyDescent="0.3">
      <c r="A63" s="17" t="s">
        <v>62</v>
      </c>
    </row>
    <row r="64" spans="1:9" x14ac:dyDescent="0.3">
      <c r="A64" s="17" t="s">
        <v>22</v>
      </c>
      <c r="B64" s="17">
        <f>SUM($H$21,$H$28,$H$35,$H$42)</f>
        <v>11</v>
      </c>
    </row>
    <row r="65" spans="1:2" x14ac:dyDescent="0.3">
      <c r="A65" s="17" t="s">
        <v>23</v>
      </c>
      <c r="B65" s="17">
        <f>SUM($H$22,$H$29,$H$36,$H$43)</f>
        <v>11</v>
      </c>
    </row>
    <row r="66" spans="1:2" x14ac:dyDescent="0.3">
      <c r="A66" s="17" t="s">
        <v>24</v>
      </c>
      <c r="B66" s="17">
        <f>SUM($H$23,$H$30,$H$37,$H$44)</f>
        <v>10</v>
      </c>
    </row>
    <row r="67" spans="1:2" x14ac:dyDescent="0.3">
      <c r="A67" s="17" t="s">
        <v>25</v>
      </c>
      <c r="B67" s="17">
        <f>SUM($H$24,$H$31,$H$38,$H$45)</f>
        <v>8</v>
      </c>
    </row>
  </sheetData>
  <sortState ref="A58:G61">
    <sortCondition ref="G58"/>
  </sortState>
  <mergeCells count="5">
    <mergeCell ref="A19:F19"/>
    <mergeCell ref="A26:F26"/>
    <mergeCell ref="A33:F33"/>
    <mergeCell ref="A40:F40"/>
    <mergeCell ref="A47:F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0"/>
  <sheetViews>
    <sheetView topLeftCell="C46" zoomScale="93" workbookViewId="0">
      <selection activeCell="J66" sqref="D59:J66"/>
    </sheetView>
  </sheetViews>
  <sheetFormatPr defaultRowHeight="14.4" x14ac:dyDescent="0.3"/>
  <cols>
    <col min="4" max="4" width="56" customWidth="1"/>
    <col min="5" max="5" width="19.88671875" customWidth="1"/>
    <col min="6" max="6" width="22.77734375" customWidth="1"/>
    <col min="7" max="7" width="18.5546875" bestFit="1" customWidth="1"/>
    <col min="8" max="8" width="17" customWidth="1"/>
    <col min="9" max="9" width="24.6640625" bestFit="1" customWidth="1"/>
    <col min="10" max="10" width="24.6640625" customWidth="1"/>
  </cols>
  <sheetData>
    <row r="2" spans="2:19" ht="15" thickBot="1" x14ac:dyDescent="0.35"/>
    <row r="3" spans="2:19" x14ac:dyDescent="0.3">
      <c r="D3" t="s">
        <v>4</v>
      </c>
      <c r="F3" s="17" t="s">
        <v>26</v>
      </c>
      <c r="G3" s="17" t="s">
        <v>28</v>
      </c>
      <c r="H3" s="17" t="s">
        <v>30</v>
      </c>
      <c r="I3" s="17" t="s">
        <v>33</v>
      </c>
      <c r="J3" s="17" t="s">
        <v>37</v>
      </c>
      <c r="Q3" s="2"/>
      <c r="R3" s="3"/>
      <c r="S3" s="4"/>
    </row>
    <row r="4" spans="2:19" ht="15" thickBot="1" x14ac:dyDescent="0.35">
      <c r="D4" t="s">
        <v>3</v>
      </c>
      <c r="F4" s="17" t="s">
        <v>27</v>
      </c>
      <c r="G4" s="17" t="s">
        <v>34</v>
      </c>
      <c r="H4" s="17" t="s">
        <v>35</v>
      </c>
      <c r="I4" s="17" t="s">
        <v>32</v>
      </c>
      <c r="J4" s="17" t="s">
        <v>36</v>
      </c>
      <c r="Q4" s="5"/>
      <c r="R4" s="6"/>
      <c r="S4" s="7"/>
    </row>
    <row r="5" spans="2:19" x14ac:dyDescent="0.3">
      <c r="B5" t="s">
        <v>0</v>
      </c>
      <c r="D5" t="s">
        <v>22</v>
      </c>
      <c r="F5" s="2">
        <v>0.1</v>
      </c>
      <c r="G5" s="3">
        <v>25</v>
      </c>
      <c r="H5" s="3">
        <v>100</v>
      </c>
      <c r="I5" s="4">
        <v>20</v>
      </c>
      <c r="J5" s="4">
        <v>40</v>
      </c>
      <c r="Q5" s="5"/>
      <c r="R5" s="6"/>
      <c r="S5" s="7"/>
    </row>
    <row r="6" spans="2:19" x14ac:dyDescent="0.3">
      <c r="B6" t="s">
        <v>1</v>
      </c>
      <c r="D6" t="s">
        <v>23</v>
      </c>
      <c r="F6" s="5">
        <v>0.09</v>
      </c>
      <c r="G6" s="6">
        <v>30</v>
      </c>
      <c r="H6" s="6">
        <v>150</v>
      </c>
      <c r="I6" s="7">
        <v>50</v>
      </c>
      <c r="J6" s="7">
        <v>25</v>
      </c>
      <c r="Q6" s="5"/>
      <c r="R6" s="6"/>
      <c r="S6" s="7"/>
    </row>
    <row r="7" spans="2:19" ht="15" thickBot="1" x14ac:dyDescent="0.35">
      <c r="B7" t="s">
        <v>2</v>
      </c>
      <c r="D7" t="s">
        <v>24</v>
      </c>
      <c r="F7" s="5">
        <v>8.0000000000000002E-3</v>
      </c>
      <c r="G7" s="6">
        <v>5</v>
      </c>
      <c r="H7" s="6">
        <v>30</v>
      </c>
      <c r="I7" s="7">
        <v>200</v>
      </c>
      <c r="J7" s="7">
        <v>30</v>
      </c>
      <c r="Q7" s="8"/>
      <c r="R7" s="9"/>
      <c r="S7" s="10"/>
    </row>
    <row r="8" spans="2:19" ht="15" thickBot="1" x14ac:dyDescent="0.35">
      <c r="B8" t="s">
        <v>8</v>
      </c>
      <c r="D8" t="s">
        <v>25</v>
      </c>
      <c r="F8" s="11">
        <v>0.03</v>
      </c>
      <c r="G8" s="12">
        <v>90</v>
      </c>
      <c r="H8" s="12">
        <v>60</v>
      </c>
      <c r="I8" s="13">
        <v>120</v>
      </c>
      <c r="J8" s="13">
        <v>50</v>
      </c>
    </row>
    <row r="10" spans="2:19" s="15" customFormat="1" x14ac:dyDescent="0.3">
      <c r="B10" s="15" t="s">
        <v>5</v>
      </c>
      <c r="D10" s="15" t="s">
        <v>9</v>
      </c>
    </row>
    <row r="12" spans="2:19" x14ac:dyDescent="0.3">
      <c r="D12" s="14" t="s">
        <v>12</v>
      </c>
      <c r="E12" s="14"/>
    </row>
    <row r="13" spans="2:19" x14ac:dyDescent="0.3">
      <c r="D13" s="14" t="s">
        <v>11</v>
      </c>
      <c r="E13" s="14"/>
      <c r="F13">
        <f>MIN(F5:F8)</f>
        <v>8.0000000000000002E-3</v>
      </c>
      <c r="G13">
        <f>MAX(G5:G8)</f>
        <v>90</v>
      </c>
      <c r="H13">
        <f>MIN(H5:H8)</f>
        <v>30</v>
      </c>
      <c r="I13">
        <f>MIN(I5:I8)</f>
        <v>20</v>
      </c>
      <c r="J13">
        <f>MAX(J5:J8)</f>
        <v>50</v>
      </c>
    </row>
    <row r="14" spans="2:19" x14ac:dyDescent="0.3">
      <c r="D14" t="s">
        <v>4</v>
      </c>
      <c r="F14" s="17" t="s">
        <v>26</v>
      </c>
      <c r="G14" s="17" t="s">
        <v>28</v>
      </c>
      <c r="H14" s="17" t="s">
        <v>30</v>
      </c>
      <c r="I14" s="17" t="s">
        <v>33</v>
      </c>
      <c r="J14" s="17" t="s">
        <v>37</v>
      </c>
      <c r="K14" s="17"/>
      <c r="M14" s="17"/>
    </row>
    <row r="15" spans="2:19" x14ac:dyDescent="0.3">
      <c r="D15" t="s">
        <v>3</v>
      </c>
      <c r="F15" s="17" t="s">
        <v>27</v>
      </c>
      <c r="G15" s="17" t="s">
        <v>29</v>
      </c>
      <c r="H15" s="17" t="s">
        <v>31</v>
      </c>
      <c r="I15" s="17" t="s">
        <v>32</v>
      </c>
      <c r="J15" s="17" t="s">
        <v>36</v>
      </c>
      <c r="K15" s="17" t="s">
        <v>39</v>
      </c>
      <c r="L15" s="17" t="s">
        <v>40</v>
      </c>
      <c r="M15" s="17" t="s">
        <v>41</v>
      </c>
    </row>
    <row r="16" spans="2:19" x14ac:dyDescent="0.3">
      <c r="B16" t="s">
        <v>0</v>
      </c>
      <c r="D16" t="s">
        <v>22</v>
      </c>
      <c r="F16">
        <f>$F$13/F5</f>
        <v>0.08</v>
      </c>
      <c r="G16">
        <f>G5/$G$13</f>
        <v>0.27777777777777779</v>
      </c>
      <c r="H16">
        <f>$H$13/H5</f>
        <v>0.3</v>
      </c>
      <c r="I16">
        <f>$I$13/I5</f>
        <v>1</v>
      </c>
      <c r="J16">
        <f>J5/$J$13</f>
        <v>0.8</v>
      </c>
      <c r="K16">
        <f>MIN(F16:J16)</f>
        <v>0.08</v>
      </c>
      <c r="L16">
        <f>MAX(F16:J16)</f>
        <v>1</v>
      </c>
      <c r="M16">
        <f>AVERAGE(F16:J16)</f>
        <v>0.49155555555555558</v>
      </c>
    </row>
    <row r="17" spans="2:13" x14ac:dyDescent="0.3">
      <c r="B17" t="s">
        <v>1</v>
      </c>
      <c r="D17" t="s">
        <v>23</v>
      </c>
      <c r="F17">
        <f t="shared" ref="F17:F19" si="0">$F$13/F6</f>
        <v>8.8888888888888892E-2</v>
      </c>
      <c r="G17">
        <f t="shared" ref="G17:G19" si="1">G6/$G$13</f>
        <v>0.33333333333333331</v>
      </c>
      <c r="H17">
        <f t="shared" ref="H17:H19" si="2">$H$13/H6</f>
        <v>0.2</v>
      </c>
      <c r="I17">
        <f t="shared" ref="I17:I19" si="3">$I$13/I6</f>
        <v>0.4</v>
      </c>
      <c r="J17">
        <f t="shared" ref="J17:J19" si="4">J6/$J$13</f>
        <v>0.5</v>
      </c>
      <c r="K17">
        <f>MIN(F17:J17)</f>
        <v>8.8888888888888892E-2</v>
      </c>
      <c r="L17">
        <f>MAX(F17:J17)</f>
        <v>0.5</v>
      </c>
      <c r="M17">
        <f>AVERAGE(F17:J17)</f>
        <v>0.30444444444444441</v>
      </c>
    </row>
    <row r="18" spans="2:13" x14ac:dyDescent="0.3">
      <c r="B18" t="s">
        <v>2</v>
      </c>
      <c r="D18" t="s">
        <v>24</v>
      </c>
      <c r="F18">
        <f t="shared" si="0"/>
        <v>1</v>
      </c>
      <c r="G18">
        <f t="shared" si="1"/>
        <v>5.5555555555555552E-2</v>
      </c>
      <c r="H18">
        <f t="shared" si="2"/>
        <v>1</v>
      </c>
      <c r="I18">
        <f t="shared" si="3"/>
        <v>0.1</v>
      </c>
      <c r="J18">
        <f t="shared" si="4"/>
        <v>0.6</v>
      </c>
      <c r="K18">
        <f>MIN(F18:J18)</f>
        <v>5.5555555555555552E-2</v>
      </c>
      <c r="L18">
        <f>MAX(F18:J18)</f>
        <v>1</v>
      </c>
      <c r="M18">
        <f>AVERAGE(F18:J18)</f>
        <v>0.55111111111111111</v>
      </c>
    </row>
    <row r="19" spans="2:13" x14ac:dyDescent="0.3">
      <c r="B19" t="s">
        <v>8</v>
      </c>
      <c r="D19" t="s">
        <v>25</v>
      </c>
      <c r="F19">
        <f t="shared" si="0"/>
        <v>0.26666666666666666</v>
      </c>
      <c r="G19">
        <f t="shared" si="1"/>
        <v>1</v>
      </c>
      <c r="H19">
        <f t="shared" si="2"/>
        <v>0.5</v>
      </c>
      <c r="I19">
        <f t="shared" si="3"/>
        <v>0.16666666666666666</v>
      </c>
      <c r="J19">
        <f t="shared" si="4"/>
        <v>1</v>
      </c>
      <c r="K19">
        <f>MIN(F19:J19)</f>
        <v>0.16666666666666666</v>
      </c>
      <c r="L19">
        <f>MAX(F19:J19)</f>
        <v>1</v>
      </c>
      <c r="M19">
        <f>AVERAGE(F19:J19)</f>
        <v>0.58666666666666667</v>
      </c>
    </row>
    <row r="26" spans="2:13" x14ac:dyDescent="0.3">
      <c r="D26" s="14" t="s">
        <v>10</v>
      </c>
      <c r="E26" s="14"/>
    </row>
    <row r="27" spans="2:13" x14ac:dyDescent="0.3">
      <c r="D27" s="14" t="s">
        <v>13</v>
      </c>
      <c r="E27" s="14"/>
      <c r="F27">
        <f>AVERAGE(F5:F8)</f>
        <v>5.7000000000000002E-2</v>
      </c>
      <c r="G27">
        <f>AVERAGE(G5:G8)</f>
        <v>37.5</v>
      </c>
      <c r="H27">
        <f>AVERAGE(H5:H8)</f>
        <v>85</v>
      </c>
      <c r="I27">
        <f>AVERAGE(I5:I8)</f>
        <v>97.5</v>
      </c>
      <c r="J27">
        <f>AVERAGE(J5:J8)</f>
        <v>36.25</v>
      </c>
    </row>
    <row r="28" spans="2:13" x14ac:dyDescent="0.3">
      <c r="D28" t="s">
        <v>4</v>
      </c>
      <c r="F28" s="17" t="s">
        <v>26</v>
      </c>
      <c r="G28" s="17" t="s">
        <v>28</v>
      </c>
      <c r="H28" s="17" t="s">
        <v>30</v>
      </c>
      <c r="I28" s="17" t="s">
        <v>33</v>
      </c>
      <c r="J28" s="17" t="s">
        <v>37</v>
      </c>
      <c r="K28" s="17"/>
    </row>
    <row r="29" spans="2:13" x14ac:dyDescent="0.3">
      <c r="D29" t="s">
        <v>3</v>
      </c>
      <c r="F29" s="17" t="s">
        <v>27</v>
      </c>
      <c r="G29" s="17" t="s">
        <v>29</v>
      </c>
      <c r="H29" s="17" t="s">
        <v>31</v>
      </c>
      <c r="I29" s="17" t="s">
        <v>32</v>
      </c>
      <c r="J29" s="17" t="s">
        <v>36</v>
      </c>
      <c r="K29" s="17" t="s">
        <v>39</v>
      </c>
      <c r="L29" s="17" t="s">
        <v>40</v>
      </c>
      <c r="M29" s="17" t="s">
        <v>41</v>
      </c>
    </row>
    <row r="30" spans="2:13" x14ac:dyDescent="0.3">
      <c r="B30" t="s">
        <v>0</v>
      </c>
      <c r="D30" t="s">
        <v>22</v>
      </c>
      <c r="F30">
        <f>$F$27/F5</f>
        <v>0.56999999999999995</v>
      </c>
      <c r="G30">
        <f>G5/$G$27</f>
        <v>0.66666666666666663</v>
      </c>
      <c r="H30">
        <f>$H$27/H5</f>
        <v>0.85</v>
      </c>
      <c r="I30">
        <f>I5/$I$27</f>
        <v>0.20512820512820512</v>
      </c>
      <c r="J30">
        <f>J5/$J$27</f>
        <v>1.103448275862069</v>
      </c>
      <c r="K30">
        <f>MIN(F30:J30)</f>
        <v>0.20512820512820512</v>
      </c>
      <c r="L30">
        <f>MAX(F30:J30)</f>
        <v>1.103448275862069</v>
      </c>
      <c r="M30">
        <f>AVERAGE(F30:J30)</f>
        <v>0.67904862953138811</v>
      </c>
    </row>
    <row r="31" spans="2:13" x14ac:dyDescent="0.3">
      <c r="B31" t="s">
        <v>1</v>
      </c>
      <c r="D31" t="s">
        <v>23</v>
      </c>
      <c r="F31">
        <f>$F$27/F6</f>
        <v>0.63333333333333341</v>
      </c>
      <c r="G31">
        <f>G6/$G$27</f>
        <v>0.8</v>
      </c>
      <c r="H31">
        <f>$H$27/H6</f>
        <v>0.56666666666666665</v>
      </c>
      <c r="I31">
        <f t="shared" ref="I31:I33" si="5">I6/$I$27</f>
        <v>0.51282051282051277</v>
      </c>
      <c r="J31">
        <f t="shared" ref="J31:J33" si="6">J6/$J$27</f>
        <v>0.68965517241379315</v>
      </c>
      <c r="K31">
        <f>MIN(F31:J31)</f>
        <v>0.51282051282051277</v>
      </c>
      <c r="L31">
        <f>MAX(F31:J31)</f>
        <v>0.8</v>
      </c>
      <c r="M31">
        <f>AVERAGE(F31:J31)</f>
        <v>0.64049513704686123</v>
      </c>
    </row>
    <row r="32" spans="2:13" x14ac:dyDescent="0.3">
      <c r="B32" t="s">
        <v>2</v>
      </c>
      <c r="D32" t="s">
        <v>24</v>
      </c>
      <c r="F32">
        <f>$F$27/F7</f>
        <v>7.125</v>
      </c>
      <c r="G32">
        <f>G7/$G$27</f>
        <v>0.13333333333333333</v>
      </c>
      <c r="H32">
        <f>$H$27/H7</f>
        <v>2.8333333333333335</v>
      </c>
      <c r="I32">
        <f t="shared" si="5"/>
        <v>2.0512820512820511</v>
      </c>
      <c r="J32">
        <f t="shared" si="6"/>
        <v>0.82758620689655171</v>
      </c>
      <c r="K32">
        <f>MIN(F32:J32)</f>
        <v>0.13333333333333333</v>
      </c>
      <c r="L32">
        <f>MAX(F32:J32)</f>
        <v>7.125</v>
      </c>
      <c r="M32">
        <f>AVERAGE(F32:J32)</f>
        <v>2.5941069849690539</v>
      </c>
    </row>
    <row r="33" spans="2:15" x14ac:dyDescent="0.3">
      <c r="B33" t="s">
        <v>8</v>
      </c>
      <c r="D33" t="s">
        <v>25</v>
      </c>
      <c r="F33">
        <f>$F$27/F8</f>
        <v>1.9000000000000001</v>
      </c>
      <c r="G33">
        <f>G8/$G$27</f>
        <v>2.4</v>
      </c>
      <c r="H33">
        <f>$H$27/H8</f>
        <v>1.4166666666666667</v>
      </c>
      <c r="I33">
        <f t="shared" si="5"/>
        <v>1.2307692307692308</v>
      </c>
      <c r="J33">
        <f t="shared" si="6"/>
        <v>1.3793103448275863</v>
      </c>
      <c r="K33">
        <f>MIN(F33:J33)</f>
        <v>1.2307692307692308</v>
      </c>
      <c r="L33">
        <f>MAX(F33:J33)</f>
        <v>2.4</v>
      </c>
      <c r="M33">
        <f>AVERAGE(F33:J33)</f>
        <v>1.6653492484526968</v>
      </c>
    </row>
    <row r="44" spans="2:15" x14ac:dyDescent="0.3">
      <c r="D44" s="14" t="s">
        <v>14</v>
      </c>
      <c r="E44" s="16" t="s">
        <v>21</v>
      </c>
      <c r="F44">
        <f>SQRT(VAR(F5:F8))</f>
        <v>4.4974066601394497E-2</v>
      </c>
      <c r="G44">
        <f t="shared" ref="G44:H44" si="7">SQRT(VAR(G5:G8))</f>
        <v>36.628768293059849</v>
      </c>
      <c r="H44">
        <f t="shared" si="7"/>
        <v>51.96152422706632</v>
      </c>
      <c r="I44">
        <f>SQRT(VAR(I5:I8))</f>
        <v>80.156097709406993</v>
      </c>
      <c r="J44">
        <f>SQRT(VAR(J5:J8))</f>
        <v>11.086778913041726</v>
      </c>
    </row>
    <row r="45" spans="2:15" x14ac:dyDescent="0.3">
      <c r="D45" s="14" t="s">
        <v>15</v>
      </c>
      <c r="E45" s="16" t="s">
        <v>20</v>
      </c>
      <c r="F45">
        <f>AVERAGE(F5:F8)</f>
        <v>5.7000000000000002E-2</v>
      </c>
      <c r="G45">
        <f t="shared" ref="G45:H45" si="8">AVERAGE(G5:G8)</f>
        <v>37.5</v>
      </c>
      <c r="H45">
        <f t="shared" si="8"/>
        <v>85</v>
      </c>
      <c r="I45">
        <f>AVERAGE(I5:I8)</f>
        <v>97.5</v>
      </c>
      <c r="J45">
        <f>AVERAGE(J5:J8)</f>
        <v>36.25</v>
      </c>
    </row>
    <row r="46" spans="2:15" x14ac:dyDescent="0.3">
      <c r="D46" t="s">
        <v>4</v>
      </c>
      <c r="F46" s="17" t="s">
        <v>26</v>
      </c>
      <c r="G46" s="17" t="s">
        <v>28</v>
      </c>
      <c r="H46" s="17" t="s">
        <v>30</v>
      </c>
      <c r="I46" s="17" t="s">
        <v>33</v>
      </c>
      <c r="J46" s="17" t="s">
        <v>37</v>
      </c>
    </row>
    <row r="47" spans="2:15" x14ac:dyDescent="0.3">
      <c r="D47" t="s">
        <v>3</v>
      </c>
      <c r="F47" s="17" t="s">
        <v>27</v>
      </c>
      <c r="G47" s="17" t="s">
        <v>29</v>
      </c>
      <c r="H47" s="17" t="s">
        <v>31</v>
      </c>
      <c r="I47" s="17" t="s">
        <v>32</v>
      </c>
      <c r="J47" s="17" t="s">
        <v>36</v>
      </c>
      <c r="K47" t="s">
        <v>6</v>
      </c>
      <c r="L47" t="s">
        <v>7</v>
      </c>
      <c r="M47" s="17" t="s">
        <v>39</v>
      </c>
      <c r="N47" s="17" t="s">
        <v>40</v>
      </c>
      <c r="O47" s="17" t="s">
        <v>50</v>
      </c>
    </row>
    <row r="48" spans="2:15" x14ac:dyDescent="0.3">
      <c r="B48" t="s">
        <v>0</v>
      </c>
      <c r="D48" t="s">
        <v>22</v>
      </c>
      <c r="F48">
        <f>(F$45-F5)/F$44</f>
        <v>-0.95610655761039665</v>
      </c>
      <c r="G48">
        <f>(G5-G$45)/G$44</f>
        <v>-0.34126181639496755</v>
      </c>
      <c r="H48">
        <f>(H$45-H5)/H$44</f>
        <v>-0.28867513459481287</v>
      </c>
      <c r="I48">
        <f t="shared" ref="I48:J51" si="9">(I5-I$45)/I$44</f>
        <v>-0.96686343540529818</v>
      </c>
      <c r="J48">
        <f t="shared" si="9"/>
        <v>0.33824071260127297</v>
      </c>
      <c r="K48">
        <f>MIN(F48:I48)</f>
        <v>-0.96686343540529818</v>
      </c>
      <c r="L48">
        <f>0.4*J48+0.6*K48</f>
        <v>-0.44482177620266972</v>
      </c>
      <c r="M48">
        <f>MIN(F48:J48)</f>
        <v>-0.96686343540529818</v>
      </c>
      <c r="N48">
        <f>MAX(F48:J48)</f>
        <v>0.33824071260127297</v>
      </c>
      <c r="O48">
        <f>MEDIAN(F48:J48)</f>
        <v>-0.34126181639496755</v>
      </c>
    </row>
    <row r="49" spans="2:15" x14ac:dyDescent="0.3">
      <c r="B49" t="s">
        <v>1</v>
      </c>
      <c r="D49" t="s">
        <v>23</v>
      </c>
      <c r="F49">
        <f>(F$45-F6)/F$44</f>
        <v>-0.73375619537542047</v>
      </c>
      <c r="G49">
        <f>(G6-G$45)/G$44</f>
        <v>-0.20475708983698054</v>
      </c>
      <c r="H49">
        <f>(H$45-H6)/H$44</f>
        <v>-1.2509255832441892</v>
      </c>
      <c r="I49">
        <f t="shared" si="9"/>
        <v>-0.59259371847421505</v>
      </c>
      <c r="J49">
        <f t="shared" si="9"/>
        <v>-1.0147221378038189</v>
      </c>
      <c r="K49">
        <f>MIN(F49:I49)</f>
        <v>-1.2509255832441892</v>
      </c>
      <c r="L49">
        <f>0.4*J49+0.6*K49</f>
        <v>-1.1564442050680412</v>
      </c>
      <c r="M49">
        <f t="shared" ref="M49:M51" si="10">MIN(F49:J49)</f>
        <v>-1.2509255832441892</v>
      </c>
      <c r="N49">
        <f t="shared" ref="N49:N51" si="11">MAX(F49:J49)</f>
        <v>-0.20475708983698054</v>
      </c>
      <c r="O49">
        <f t="shared" ref="O49:O51" si="12">MEDIAN(F49:J49)</f>
        <v>-0.73375619537542047</v>
      </c>
    </row>
    <row r="50" spans="2:15" x14ac:dyDescent="0.3">
      <c r="B50" t="s">
        <v>2</v>
      </c>
      <c r="D50" t="s">
        <v>24</v>
      </c>
      <c r="F50">
        <f>(F$45-F7)/F$44</f>
        <v>1.0895167749513821</v>
      </c>
      <c r="G50">
        <f>(G7-G$45)/G$44</f>
        <v>-0.88728072262691571</v>
      </c>
      <c r="H50">
        <f>(H$45-H7)/H$44</f>
        <v>1.0584754935143139</v>
      </c>
      <c r="I50">
        <f t="shared" si="9"/>
        <v>1.2787548661812009</v>
      </c>
      <c r="J50">
        <f t="shared" si="9"/>
        <v>-0.56373452100212162</v>
      </c>
      <c r="K50">
        <f>MIN(F50:I50)</f>
        <v>-0.88728072262691571</v>
      </c>
      <c r="L50">
        <f>0.4*J50+0.6*K50</f>
        <v>-0.75786224197699803</v>
      </c>
      <c r="M50">
        <f t="shared" si="10"/>
        <v>-0.88728072262691571</v>
      </c>
      <c r="N50">
        <f t="shared" si="11"/>
        <v>1.2787548661812009</v>
      </c>
      <c r="O50">
        <f t="shared" si="12"/>
        <v>1.0584754935143139</v>
      </c>
    </row>
    <row r="51" spans="2:15" x14ac:dyDescent="0.3">
      <c r="B51" t="s">
        <v>8</v>
      </c>
      <c r="D51" t="s">
        <v>25</v>
      </c>
      <c r="F51">
        <f>(F$45-F8)/F$44</f>
        <v>0.60034597803443512</v>
      </c>
      <c r="G51">
        <f>(G8-G$45)/G$44</f>
        <v>1.4332996288588638</v>
      </c>
      <c r="H51">
        <f>(H$45-H8)/H$44</f>
        <v>0.48112522432468813</v>
      </c>
      <c r="I51">
        <f t="shared" si="9"/>
        <v>0.2807022876983124</v>
      </c>
      <c r="J51">
        <f t="shared" si="9"/>
        <v>1.2402159462046676</v>
      </c>
      <c r="K51">
        <f>MIN(F51:I51)</f>
        <v>0.2807022876983124</v>
      </c>
      <c r="L51">
        <f>0.4*J51+0.6*K51</f>
        <v>0.66450775110085447</v>
      </c>
      <c r="M51">
        <f t="shared" si="10"/>
        <v>0.2807022876983124</v>
      </c>
      <c r="N51">
        <f t="shared" si="11"/>
        <v>1.4332996288588638</v>
      </c>
      <c r="O51">
        <f t="shared" si="12"/>
        <v>0.60034597803443512</v>
      </c>
    </row>
    <row r="59" spans="2:15" x14ac:dyDescent="0.3">
      <c r="D59" s="14" t="s">
        <v>18</v>
      </c>
      <c r="E59" s="16" t="s">
        <v>16</v>
      </c>
      <c r="F59">
        <f>MIN(F5:F8)</f>
        <v>8.0000000000000002E-3</v>
      </c>
      <c r="G59">
        <f t="shared" ref="G59" si="13">MAX(G5:G8)</f>
        <v>90</v>
      </c>
      <c r="H59">
        <f>MIN(H5:H8)</f>
        <v>30</v>
      </c>
      <c r="I59">
        <f>MIN(I5:I8)</f>
        <v>20</v>
      </c>
      <c r="J59">
        <f>MAX(J5:J8)</f>
        <v>50</v>
      </c>
    </row>
    <row r="60" spans="2:15" x14ac:dyDescent="0.3">
      <c r="D60" s="14" t="s">
        <v>15</v>
      </c>
      <c r="E60" s="16" t="s">
        <v>17</v>
      </c>
      <c r="F60">
        <f>MAX(F5:F8)</f>
        <v>0.1</v>
      </c>
      <c r="G60">
        <f t="shared" ref="G60" si="14">MIN(G5:G8)</f>
        <v>5</v>
      </c>
      <c r="H60">
        <f>MAX(H5:H8)</f>
        <v>150</v>
      </c>
      <c r="I60">
        <f>MAX(I5:I8)</f>
        <v>200</v>
      </c>
      <c r="J60">
        <f>MIN(J5:J8)</f>
        <v>25</v>
      </c>
    </row>
    <row r="61" spans="2:15" x14ac:dyDescent="0.3">
      <c r="D61" t="s">
        <v>4</v>
      </c>
      <c r="F61" s="17" t="s">
        <v>26</v>
      </c>
      <c r="G61" s="17" t="s">
        <v>28</v>
      </c>
      <c r="H61" s="17" t="s">
        <v>30</v>
      </c>
      <c r="I61" s="17" t="s">
        <v>33</v>
      </c>
      <c r="J61" s="17" t="s">
        <v>37</v>
      </c>
    </row>
    <row r="62" spans="2:15" x14ac:dyDescent="0.3">
      <c r="D62" t="s">
        <v>3</v>
      </c>
      <c r="F62" s="17" t="s">
        <v>27</v>
      </c>
      <c r="G62" s="17" t="s">
        <v>29</v>
      </c>
      <c r="H62" s="17" t="s">
        <v>31</v>
      </c>
      <c r="I62" s="17" t="s">
        <v>32</v>
      </c>
      <c r="J62" s="17" t="s">
        <v>36</v>
      </c>
      <c r="K62" t="s">
        <v>6</v>
      </c>
      <c r="L62" t="s">
        <v>7</v>
      </c>
      <c r="M62" s="17" t="s">
        <v>39</v>
      </c>
      <c r="N62" s="17" t="s">
        <v>40</v>
      </c>
      <c r="O62" s="17" t="s">
        <v>50</v>
      </c>
    </row>
    <row r="63" spans="2:15" x14ac:dyDescent="0.3">
      <c r="B63" t="s">
        <v>0</v>
      </c>
      <c r="D63" t="s">
        <v>22</v>
      </c>
      <c r="F63">
        <f>((F5-F$60)/(F$59-F$60))+1</f>
        <v>1</v>
      </c>
      <c r="G63">
        <f>((G5-G$60)/(G$59-G$60))+1</f>
        <v>1.2352941176470589</v>
      </c>
      <c r="H63">
        <f t="shared" ref="H63:J63" si="15">((H5-H$60)/(H$59-H$60))+1</f>
        <v>1.4166666666666667</v>
      </c>
      <c r="I63">
        <f t="shared" si="15"/>
        <v>2</v>
      </c>
      <c r="J63">
        <f t="shared" si="15"/>
        <v>1.6</v>
      </c>
      <c r="K63">
        <f>MIN(F63:I63)</f>
        <v>1</v>
      </c>
      <c r="L63">
        <f>0.4*J63+0.6*K63</f>
        <v>1.2400000000000002</v>
      </c>
      <c r="M63">
        <f>MIN(F63:J63)</f>
        <v>1</v>
      </c>
      <c r="N63">
        <f>MAX(F63:J63)</f>
        <v>2</v>
      </c>
      <c r="O63">
        <f>MEDIAN(F63:J63)</f>
        <v>1.4166666666666667</v>
      </c>
    </row>
    <row r="64" spans="2:15" x14ac:dyDescent="0.3">
      <c r="B64" t="s">
        <v>1</v>
      </c>
      <c r="D64" t="s">
        <v>23</v>
      </c>
      <c r="F64">
        <f t="shared" ref="F64:G66" si="16">((F6-F$60)/(F$59-F$60))+1</f>
        <v>1.1086956521739131</v>
      </c>
      <c r="G64">
        <f t="shared" si="16"/>
        <v>1.2941176470588236</v>
      </c>
      <c r="H64">
        <f t="shared" ref="H64:J64" si="17">((H6-H$60)/(H$59-H$60))+1</f>
        <v>1</v>
      </c>
      <c r="I64">
        <f t="shared" si="17"/>
        <v>1.8333333333333335</v>
      </c>
      <c r="J64">
        <f t="shared" si="17"/>
        <v>1</v>
      </c>
      <c r="K64">
        <f>MIN(F64:I64)</f>
        <v>1</v>
      </c>
      <c r="L64">
        <f>0.4*J64+0.6*K64</f>
        <v>1</v>
      </c>
      <c r="M64">
        <f t="shared" ref="M64:M66" si="18">MIN(F64:J64)</f>
        <v>1</v>
      </c>
      <c r="N64">
        <f t="shared" ref="N64:N66" si="19">MAX(F64:J64)</f>
        <v>1.8333333333333335</v>
      </c>
      <c r="O64">
        <f t="shared" ref="O64:O66" si="20">MEDIAN(F64:J64)</f>
        <v>1.1086956521739131</v>
      </c>
    </row>
    <row r="65" spans="2:15" x14ac:dyDescent="0.3">
      <c r="B65" t="s">
        <v>2</v>
      </c>
      <c r="D65" t="s">
        <v>24</v>
      </c>
      <c r="F65">
        <f t="shared" si="16"/>
        <v>2</v>
      </c>
      <c r="G65">
        <f t="shared" si="16"/>
        <v>1</v>
      </c>
      <c r="H65">
        <f t="shared" ref="H65:J65" si="21">((H7-H$60)/(H$59-H$60))+1</f>
        <v>2</v>
      </c>
      <c r="I65">
        <f t="shared" si="21"/>
        <v>1</v>
      </c>
      <c r="J65">
        <f t="shared" si="21"/>
        <v>1.2</v>
      </c>
      <c r="K65">
        <f>MIN(F65:I65)</f>
        <v>1</v>
      </c>
      <c r="L65">
        <f>0.4*J65+0.6*K65</f>
        <v>1.08</v>
      </c>
      <c r="M65">
        <f t="shared" si="18"/>
        <v>1</v>
      </c>
      <c r="N65">
        <f t="shared" si="19"/>
        <v>2</v>
      </c>
      <c r="O65">
        <f t="shared" si="20"/>
        <v>1.2</v>
      </c>
    </row>
    <row r="66" spans="2:15" x14ac:dyDescent="0.3">
      <c r="B66" t="s">
        <v>8</v>
      </c>
      <c r="D66" t="s">
        <v>25</v>
      </c>
      <c r="F66">
        <f t="shared" si="16"/>
        <v>1.7608695652173914</v>
      </c>
      <c r="G66">
        <f t="shared" si="16"/>
        <v>2</v>
      </c>
      <c r="H66">
        <f t="shared" ref="H66:J66" si="22">((H8-H$60)/(H$59-H$60))+1</f>
        <v>1.75</v>
      </c>
      <c r="I66">
        <f t="shared" si="22"/>
        <v>1.4444444444444444</v>
      </c>
      <c r="J66">
        <f t="shared" si="22"/>
        <v>2</v>
      </c>
      <c r="K66">
        <f>MIN(F66:I66)</f>
        <v>1.4444444444444444</v>
      </c>
      <c r="L66">
        <f>0.4*J66+0.6*K66</f>
        <v>1.6666666666666665</v>
      </c>
      <c r="M66">
        <f t="shared" si="18"/>
        <v>1.4444444444444444</v>
      </c>
      <c r="N66">
        <f t="shared" si="19"/>
        <v>2</v>
      </c>
      <c r="O66">
        <f t="shared" si="20"/>
        <v>1.7608695652173914</v>
      </c>
    </row>
    <row r="73" spans="2:15" x14ac:dyDescent="0.3">
      <c r="D73" s="14" t="s">
        <v>19</v>
      </c>
      <c r="E73" s="14" t="s">
        <v>16</v>
      </c>
      <c r="F73">
        <v>1E-3</v>
      </c>
      <c r="G73">
        <v>100</v>
      </c>
      <c r="H73">
        <v>0</v>
      </c>
      <c r="I73">
        <v>5</v>
      </c>
      <c r="J73">
        <v>100</v>
      </c>
    </row>
    <row r="74" spans="2:15" x14ac:dyDescent="0.3">
      <c r="D74" s="14" t="s">
        <v>15</v>
      </c>
      <c r="E74" s="14" t="s">
        <v>17</v>
      </c>
      <c r="F74">
        <v>0.2</v>
      </c>
      <c r="G74">
        <v>0.5</v>
      </c>
      <c r="H74">
        <v>200</v>
      </c>
      <c r="I74">
        <v>180</v>
      </c>
      <c r="J74">
        <v>10</v>
      </c>
    </row>
    <row r="75" spans="2:15" x14ac:dyDescent="0.3">
      <c r="D75" t="s">
        <v>4</v>
      </c>
      <c r="F75" s="17" t="s">
        <v>26</v>
      </c>
      <c r="G75" s="17" t="s">
        <v>28</v>
      </c>
      <c r="H75" s="17" t="s">
        <v>30</v>
      </c>
      <c r="I75" s="17" t="s">
        <v>33</v>
      </c>
      <c r="J75" s="17" t="s">
        <v>37</v>
      </c>
    </row>
    <row r="76" spans="2:15" x14ac:dyDescent="0.3">
      <c r="D76" t="s">
        <v>3</v>
      </c>
      <c r="F76" s="17" t="s">
        <v>27</v>
      </c>
      <c r="G76" s="17" t="s">
        <v>29</v>
      </c>
      <c r="H76" s="17" t="s">
        <v>31</v>
      </c>
      <c r="I76" s="17" t="s">
        <v>32</v>
      </c>
      <c r="J76" s="17" t="s">
        <v>36</v>
      </c>
      <c r="K76" s="17" t="s">
        <v>39</v>
      </c>
      <c r="L76" s="17" t="s">
        <v>40</v>
      </c>
      <c r="M76" t="s">
        <v>7</v>
      </c>
    </row>
    <row r="77" spans="2:15" x14ac:dyDescent="0.3">
      <c r="B77" t="s">
        <v>0</v>
      </c>
      <c r="D77" t="s">
        <v>22</v>
      </c>
      <c r="F77">
        <f>(F5-F$74)/(F$73-F$74)</f>
        <v>0.50251256281407031</v>
      </c>
      <c r="G77">
        <f t="shared" ref="G77:H77" si="23">(G5-G$74)/(G$73-G$74)</f>
        <v>0.24623115577889448</v>
      </c>
      <c r="H77">
        <f t="shared" si="23"/>
        <v>0.5</v>
      </c>
      <c r="I77" s="1">
        <f t="shared" ref="I77:J80" si="24">(I5-I$74)/(I$73-I$74)</f>
        <v>0.91428571428571426</v>
      </c>
      <c r="J77" s="1">
        <f t="shared" si="24"/>
        <v>0.33333333333333331</v>
      </c>
      <c r="K77">
        <f>MIN(F77:J77)</f>
        <v>0.24623115577889448</v>
      </c>
      <c r="L77">
        <f>MAX(F77:J77)</f>
        <v>0.91428571428571426</v>
      </c>
      <c r="M77">
        <f>0.4*J77+0.6*K77</f>
        <v>0.28107202680067001</v>
      </c>
    </row>
    <row r="78" spans="2:15" x14ac:dyDescent="0.3">
      <c r="B78" t="s">
        <v>1</v>
      </c>
      <c r="D78" t="s">
        <v>23</v>
      </c>
      <c r="F78">
        <f>(F6-F$74)/(F$73-F$74)</f>
        <v>0.55276381909547745</v>
      </c>
      <c r="G78">
        <f t="shared" ref="G78:H80" si="25">(G6-G$74)/(G$73-G$74)</f>
        <v>0.29648241206030151</v>
      </c>
      <c r="H78">
        <f t="shared" si="25"/>
        <v>0.25</v>
      </c>
      <c r="I78" s="1">
        <f t="shared" si="24"/>
        <v>0.74285714285714288</v>
      </c>
      <c r="J78" s="1">
        <f t="shared" si="24"/>
        <v>0.16666666666666666</v>
      </c>
      <c r="K78">
        <f t="shared" ref="K78:K79" si="26">MIN(F78:J78)</f>
        <v>0.16666666666666666</v>
      </c>
      <c r="L78">
        <f t="shared" ref="L78:L80" si="27">MAX(F78:J78)</f>
        <v>0.74285714285714288</v>
      </c>
      <c r="M78">
        <f>0.4*J78+0.6*K78</f>
        <v>0.16666666666666666</v>
      </c>
    </row>
    <row r="79" spans="2:15" x14ac:dyDescent="0.3">
      <c r="B79" t="s">
        <v>2</v>
      </c>
      <c r="D79" t="s">
        <v>24</v>
      </c>
      <c r="F79">
        <f>(F7-F$74)/(F$73-F$74)</f>
        <v>0.96482412060301503</v>
      </c>
      <c r="G79">
        <f t="shared" si="25"/>
        <v>4.5226130653266333E-2</v>
      </c>
      <c r="H79">
        <f t="shared" si="25"/>
        <v>0.85</v>
      </c>
      <c r="I79" s="1">
        <f t="shared" si="24"/>
        <v>-0.11428571428571428</v>
      </c>
      <c r="J79" s="1">
        <f t="shared" si="24"/>
        <v>0.22222222222222221</v>
      </c>
      <c r="K79">
        <f t="shared" si="26"/>
        <v>-0.11428571428571428</v>
      </c>
      <c r="L79">
        <f t="shared" si="27"/>
        <v>0.96482412060301503</v>
      </c>
      <c r="M79">
        <f>0.4*J79+0.6*K79</f>
        <v>2.0317460317460331E-2</v>
      </c>
    </row>
    <row r="80" spans="2:15" x14ac:dyDescent="0.3">
      <c r="B80" t="s">
        <v>8</v>
      </c>
      <c r="D80" t="s">
        <v>25</v>
      </c>
      <c r="F80">
        <f>(F8-F$74)/(F$73-F$74)</f>
        <v>0.85427135678391963</v>
      </c>
      <c r="G80">
        <f t="shared" si="25"/>
        <v>0.89949748743718594</v>
      </c>
      <c r="H80">
        <f t="shared" si="25"/>
        <v>0.7</v>
      </c>
      <c r="I80" s="1">
        <f t="shared" si="24"/>
        <v>0.34285714285714286</v>
      </c>
      <c r="J80" s="1">
        <f t="shared" si="24"/>
        <v>0.44444444444444442</v>
      </c>
      <c r="K80">
        <f>MIN(F80:J80)</f>
        <v>0.34285714285714286</v>
      </c>
      <c r="L80">
        <f t="shared" si="27"/>
        <v>0.89949748743718594</v>
      </c>
      <c r="M80">
        <f>0.4*J80+0.6*K80</f>
        <v>0.3834920634920635</v>
      </c>
    </row>
  </sheetData>
  <conditionalFormatting sqref="M30:M33">
    <cfRule type="colorScale" priority="2">
      <colorScale>
        <cfvo type="min"/>
        <cfvo type="max"/>
        <color rgb="FFFCFCFF"/>
        <color rgb="FF63BE7B"/>
      </colorScale>
    </cfRule>
  </conditionalFormatting>
  <conditionalFormatting sqref="M16:M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9"/>
  <sheetViews>
    <sheetView topLeftCell="B1" workbookViewId="0">
      <selection activeCell="J19" sqref="J19"/>
    </sheetView>
  </sheetViews>
  <sheetFormatPr defaultRowHeight="14.4" x14ac:dyDescent="0.3"/>
  <cols>
    <col min="4" max="4" width="27.44140625" customWidth="1"/>
    <col min="8" max="8" width="11.33203125" customWidth="1"/>
    <col min="9" max="9" width="15" customWidth="1"/>
    <col min="13" max="13" width="15.77734375" customWidth="1"/>
    <col min="14" max="14" width="10.44140625" customWidth="1"/>
    <col min="15" max="15" width="11.44140625" customWidth="1"/>
    <col min="19" max="19" width="13.21875" customWidth="1"/>
  </cols>
  <sheetData>
    <row r="3" spans="1:24" x14ac:dyDescent="0.3">
      <c r="E3" s="21" t="s">
        <v>43</v>
      </c>
      <c r="F3" s="21"/>
      <c r="G3" s="21"/>
      <c r="H3" s="21"/>
      <c r="I3" s="21"/>
      <c r="L3" s="21" t="s">
        <v>45</v>
      </c>
      <c r="M3" s="21"/>
      <c r="N3" s="21"/>
      <c r="O3" s="21"/>
      <c r="P3" s="21"/>
      <c r="S3" s="21" t="s">
        <v>46</v>
      </c>
      <c r="T3" s="21"/>
      <c r="U3" s="21"/>
      <c r="V3" s="21"/>
      <c r="W3" s="21"/>
    </row>
    <row r="4" spans="1:24" x14ac:dyDescent="0.3">
      <c r="E4" s="21" t="s">
        <v>42</v>
      </c>
      <c r="F4" s="21"/>
      <c r="G4" s="21"/>
      <c r="H4" s="21"/>
      <c r="I4" s="21"/>
      <c r="L4" s="21" t="s">
        <v>44</v>
      </c>
      <c r="M4" s="21"/>
      <c r="N4" s="21"/>
      <c r="O4" s="21"/>
      <c r="P4" s="21"/>
      <c r="S4" s="21" t="s">
        <v>51</v>
      </c>
      <c r="T4" s="21"/>
      <c r="U4" s="21"/>
      <c r="V4" s="21"/>
      <c r="W4" s="21"/>
    </row>
    <row r="5" spans="1:24" x14ac:dyDescent="0.3">
      <c r="C5" t="s">
        <v>4</v>
      </c>
      <c r="E5" s="17" t="s">
        <v>26</v>
      </c>
      <c r="F5" s="17" t="s">
        <v>28</v>
      </c>
      <c r="G5" s="17" t="s">
        <v>30</v>
      </c>
      <c r="H5" s="17" t="s">
        <v>33</v>
      </c>
      <c r="I5" s="17" t="s">
        <v>37</v>
      </c>
      <c r="L5" s="17" t="s">
        <v>26</v>
      </c>
      <c r="M5" s="17" t="s">
        <v>28</v>
      </c>
      <c r="N5" s="17" t="s">
        <v>30</v>
      </c>
      <c r="O5" s="17" t="s">
        <v>33</v>
      </c>
      <c r="P5" s="17" t="s">
        <v>37</v>
      </c>
      <c r="S5" s="17" t="s">
        <v>26</v>
      </c>
      <c r="T5" s="17" t="s">
        <v>28</v>
      </c>
      <c r="U5" s="17" t="s">
        <v>30</v>
      </c>
      <c r="V5" s="17" t="s">
        <v>33</v>
      </c>
      <c r="W5" s="17" t="s">
        <v>37</v>
      </c>
    </row>
    <row r="6" spans="1:24" ht="15" thickBot="1" x14ac:dyDescent="0.35">
      <c r="C6" t="s">
        <v>3</v>
      </c>
      <c r="E6" s="17" t="s">
        <v>27</v>
      </c>
      <c r="F6" s="17" t="s">
        <v>34</v>
      </c>
      <c r="G6" s="17" t="s">
        <v>35</v>
      </c>
      <c r="H6" s="17" t="s">
        <v>32</v>
      </c>
      <c r="I6" s="17" t="s">
        <v>36</v>
      </c>
      <c r="L6" s="17" t="s">
        <v>27</v>
      </c>
      <c r="M6" s="17" t="s">
        <v>34</v>
      </c>
      <c r="N6" s="17" t="s">
        <v>35</v>
      </c>
      <c r="O6" s="17" t="s">
        <v>32</v>
      </c>
      <c r="P6" s="17" t="s">
        <v>36</v>
      </c>
      <c r="S6" s="17" t="s">
        <v>27</v>
      </c>
      <c r="T6" s="17" t="s">
        <v>34</v>
      </c>
      <c r="U6" s="17" t="s">
        <v>35</v>
      </c>
      <c r="V6" s="17" t="s">
        <v>32</v>
      </c>
      <c r="W6" s="17" t="s">
        <v>36</v>
      </c>
    </row>
    <row r="7" spans="1:24" x14ac:dyDescent="0.3">
      <c r="A7" t="s">
        <v>0</v>
      </c>
      <c r="C7" t="s">
        <v>22</v>
      </c>
      <c r="E7" s="2">
        <v>0.1</v>
      </c>
      <c r="F7" s="3">
        <v>25</v>
      </c>
      <c r="G7" s="3">
        <v>100</v>
      </c>
      <c r="H7" s="4">
        <v>20</v>
      </c>
      <c r="I7" s="4">
        <v>40</v>
      </c>
      <c r="L7" s="2">
        <v>0.2</v>
      </c>
      <c r="M7" s="3">
        <v>20</v>
      </c>
      <c r="N7" s="3">
        <v>100</v>
      </c>
      <c r="O7" s="4">
        <v>30</v>
      </c>
      <c r="P7" s="4">
        <v>40</v>
      </c>
      <c r="S7" s="2">
        <v>0.1</v>
      </c>
      <c r="T7" s="3">
        <v>35</v>
      </c>
      <c r="U7" s="3">
        <v>100</v>
      </c>
      <c r="V7" s="4">
        <v>15</v>
      </c>
      <c r="W7" s="4">
        <v>50</v>
      </c>
    </row>
    <row r="8" spans="1:24" x14ac:dyDescent="0.3">
      <c r="A8" t="s">
        <v>1</v>
      </c>
      <c r="C8" t="s">
        <v>23</v>
      </c>
      <c r="E8" s="5">
        <v>0.09</v>
      </c>
      <c r="F8" s="6">
        <v>30</v>
      </c>
      <c r="G8" s="6">
        <v>150</v>
      </c>
      <c r="H8" s="7">
        <v>50</v>
      </c>
      <c r="I8" s="7">
        <v>25</v>
      </c>
      <c r="L8" s="5">
        <v>0.15</v>
      </c>
      <c r="M8" s="6">
        <v>25</v>
      </c>
      <c r="N8" s="6">
        <v>150</v>
      </c>
      <c r="O8" s="7">
        <v>60</v>
      </c>
      <c r="P8" s="7">
        <v>25</v>
      </c>
      <c r="S8" s="5">
        <v>0.09</v>
      </c>
      <c r="T8" s="6">
        <v>40</v>
      </c>
      <c r="U8" s="6">
        <v>150</v>
      </c>
      <c r="V8" s="7">
        <v>30</v>
      </c>
      <c r="W8" s="7">
        <v>30</v>
      </c>
    </row>
    <row r="9" spans="1:24" x14ac:dyDescent="0.3">
      <c r="A9" t="s">
        <v>2</v>
      </c>
      <c r="C9" t="s">
        <v>24</v>
      </c>
      <c r="E9" s="5">
        <v>8.0000000000000002E-3</v>
      </c>
      <c r="F9" s="6">
        <v>5</v>
      </c>
      <c r="G9" s="6">
        <v>30</v>
      </c>
      <c r="H9" s="7">
        <v>200</v>
      </c>
      <c r="I9" s="7">
        <v>30</v>
      </c>
      <c r="L9" s="5">
        <v>0.01</v>
      </c>
      <c r="M9" s="6">
        <v>1</v>
      </c>
      <c r="N9" s="6">
        <v>30</v>
      </c>
      <c r="O9" s="7">
        <v>220</v>
      </c>
      <c r="P9" s="7">
        <v>30</v>
      </c>
      <c r="S9" s="5">
        <v>8.0000000000000002E-3</v>
      </c>
      <c r="T9" s="6">
        <v>10</v>
      </c>
      <c r="U9" s="6">
        <v>30</v>
      </c>
      <c r="V9" s="7">
        <v>150</v>
      </c>
      <c r="W9" s="7">
        <v>50</v>
      </c>
    </row>
    <row r="10" spans="1:24" ht="15" thickBot="1" x14ac:dyDescent="0.35">
      <c r="A10" t="s">
        <v>8</v>
      </c>
      <c r="C10" t="s">
        <v>25</v>
      </c>
      <c r="E10" s="11">
        <v>0.03</v>
      </c>
      <c r="F10" s="12">
        <v>90</v>
      </c>
      <c r="G10" s="12">
        <v>60</v>
      </c>
      <c r="H10" s="13">
        <v>120</v>
      </c>
      <c r="I10" s="13">
        <v>50</v>
      </c>
      <c r="L10" s="11">
        <v>0.13</v>
      </c>
      <c r="M10" s="12">
        <v>50</v>
      </c>
      <c r="N10" s="12">
        <v>60</v>
      </c>
      <c r="O10" s="13">
        <v>150</v>
      </c>
      <c r="P10" s="13">
        <v>50</v>
      </c>
      <c r="S10" s="11">
        <v>0.03</v>
      </c>
      <c r="T10" s="12">
        <v>150</v>
      </c>
      <c r="U10" s="12">
        <v>60</v>
      </c>
      <c r="V10" s="13">
        <v>80</v>
      </c>
      <c r="W10" s="13">
        <v>80</v>
      </c>
    </row>
    <row r="12" spans="1:24" x14ac:dyDescent="0.3">
      <c r="C12" s="14" t="s">
        <v>47</v>
      </c>
      <c r="D12" s="14"/>
      <c r="E12">
        <v>50</v>
      </c>
      <c r="F12">
        <v>20</v>
      </c>
      <c r="G12">
        <v>10</v>
      </c>
      <c r="H12">
        <v>5</v>
      </c>
      <c r="I12">
        <v>25</v>
      </c>
      <c r="L12">
        <v>25</v>
      </c>
      <c r="M12">
        <v>15</v>
      </c>
      <c r="N12">
        <v>10</v>
      </c>
      <c r="O12">
        <v>50</v>
      </c>
      <c r="P12">
        <v>10</v>
      </c>
      <c r="S12">
        <v>10</v>
      </c>
      <c r="T12">
        <v>60</v>
      </c>
      <c r="U12">
        <v>10</v>
      </c>
      <c r="V12">
        <v>10</v>
      </c>
      <c r="W12">
        <v>10</v>
      </c>
    </row>
    <row r="13" spans="1:24" x14ac:dyDescent="0.3">
      <c r="C13" s="14" t="s">
        <v>48</v>
      </c>
      <c r="D13" s="14"/>
      <c r="E13">
        <f>MIN(E7:E10)</f>
        <v>8.0000000000000002E-3</v>
      </c>
      <c r="F13">
        <f>MAX(F7:F10)</f>
        <v>90</v>
      </c>
      <c r="G13">
        <f t="shared" ref="G13:H13" si="0">MIN(G7:G10)</f>
        <v>30</v>
      </c>
      <c r="H13">
        <f t="shared" si="0"/>
        <v>20</v>
      </c>
      <c r="I13">
        <f>MAX(I7:I10)</f>
        <v>50</v>
      </c>
      <c r="L13">
        <f>MIN(L7:L10)</f>
        <v>0.01</v>
      </c>
      <c r="M13">
        <f>MAX(M7:M10)</f>
        <v>50</v>
      </c>
      <c r="N13">
        <f t="shared" ref="N13:O13" si="1">MIN(N7:N10)</f>
        <v>30</v>
      </c>
      <c r="O13">
        <f t="shared" si="1"/>
        <v>30</v>
      </c>
      <c r="P13">
        <f>MAX(P7:P10)</f>
        <v>50</v>
      </c>
      <c r="S13">
        <f>MIN(S7:S10)</f>
        <v>8.0000000000000002E-3</v>
      </c>
      <c r="T13">
        <f>MAX(T7:T10)</f>
        <v>150</v>
      </c>
      <c r="U13">
        <f t="shared" ref="U13:V13" si="2">MIN(U7:U10)</f>
        <v>30</v>
      </c>
      <c r="V13">
        <f t="shared" si="2"/>
        <v>15</v>
      </c>
      <c r="W13">
        <f>MAX(W7:W10)</f>
        <v>80</v>
      </c>
    </row>
    <row r="14" spans="1:24" x14ac:dyDescent="0.3">
      <c r="C14" t="s">
        <v>4</v>
      </c>
      <c r="E14" s="17" t="s">
        <v>26</v>
      </c>
      <c r="F14" s="17" t="s">
        <v>28</v>
      </c>
      <c r="G14" s="17" t="s">
        <v>30</v>
      </c>
      <c r="H14" s="17" t="s">
        <v>33</v>
      </c>
      <c r="I14" s="17" t="s">
        <v>37</v>
      </c>
      <c r="J14" s="17" t="s">
        <v>49</v>
      </c>
      <c r="K14" s="17"/>
      <c r="L14" s="17" t="s">
        <v>26</v>
      </c>
      <c r="M14" s="17" t="s">
        <v>28</v>
      </c>
      <c r="N14" s="17" t="s">
        <v>30</v>
      </c>
      <c r="O14" s="17" t="s">
        <v>33</v>
      </c>
      <c r="P14" s="17" t="s">
        <v>37</v>
      </c>
      <c r="Q14" s="17" t="s">
        <v>49</v>
      </c>
      <c r="R14" s="17"/>
      <c r="S14" s="17" t="s">
        <v>26</v>
      </c>
      <c r="T14" s="17" t="s">
        <v>28</v>
      </c>
      <c r="U14" s="17" t="s">
        <v>30</v>
      </c>
      <c r="V14" s="17" t="s">
        <v>33</v>
      </c>
      <c r="W14" s="17" t="s">
        <v>37</v>
      </c>
      <c r="X14" s="17" t="s">
        <v>49</v>
      </c>
    </row>
    <row r="15" spans="1:24" x14ac:dyDescent="0.3">
      <c r="C15" t="s">
        <v>3</v>
      </c>
      <c r="E15" s="17" t="s">
        <v>27</v>
      </c>
      <c r="F15" s="17" t="s">
        <v>29</v>
      </c>
      <c r="G15" s="17" t="s">
        <v>31</v>
      </c>
      <c r="H15" s="17" t="s">
        <v>32</v>
      </c>
      <c r="I15" s="17" t="s">
        <v>36</v>
      </c>
      <c r="J15" s="17" t="s">
        <v>38</v>
      </c>
      <c r="K15" s="17"/>
      <c r="L15" s="17" t="s">
        <v>27</v>
      </c>
      <c r="M15" s="17" t="s">
        <v>29</v>
      </c>
      <c r="N15" s="17" t="s">
        <v>31</v>
      </c>
      <c r="O15" s="17" t="s">
        <v>32</v>
      </c>
      <c r="P15" s="17" t="s">
        <v>36</v>
      </c>
      <c r="Q15" s="17" t="s">
        <v>38</v>
      </c>
      <c r="R15" s="17"/>
      <c r="S15" s="17" t="s">
        <v>27</v>
      </c>
      <c r="T15" s="17" t="s">
        <v>29</v>
      </c>
      <c r="U15" s="17" t="s">
        <v>31</v>
      </c>
      <c r="V15" s="17" t="s">
        <v>32</v>
      </c>
      <c r="W15" s="17" t="s">
        <v>36</v>
      </c>
      <c r="X15" s="17" t="s">
        <v>38</v>
      </c>
    </row>
    <row r="16" spans="1:24" x14ac:dyDescent="0.3">
      <c r="A16" t="s">
        <v>0</v>
      </c>
      <c r="C16" t="s">
        <v>22</v>
      </c>
      <c r="E16">
        <f>$E$13/E7</f>
        <v>0.08</v>
      </c>
      <c r="F16">
        <f>F7/$F$13</f>
        <v>0.27777777777777779</v>
      </c>
      <c r="G16">
        <f>$G$13/G7</f>
        <v>0.3</v>
      </c>
      <c r="H16">
        <f>$H$13/H7</f>
        <v>1</v>
      </c>
      <c r="I16">
        <f>I7/$I$13</f>
        <v>0.8</v>
      </c>
      <c r="J16">
        <f>(E16*$E$12+F16*$F$12+G16*$G$12+H16*$H$12+I16*$I$12)/100</f>
        <v>0.37555555555555559</v>
      </c>
      <c r="L16">
        <f>$L$13/L7</f>
        <v>4.9999999999999996E-2</v>
      </c>
      <c r="M16">
        <f>M7/$M$13</f>
        <v>0.4</v>
      </c>
      <c r="N16">
        <f>$N$13/N7</f>
        <v>0.3</v>
      </c>
      <c r="O16">
        <f>$O$13/O7</f>
        <v>1</v>
      </c>
      <c r="P16">
        <f>P7/$P$13</f>
        <v>0.8</v>
      </c>
      <c r="Q16">
        <f>(L16*$L$12+M16*$M$12+N16*$N$12+O16*$O$12+P16*$P$12)/100</f>
        <v>0.6825</v>
      </c>
      <c r="S16">
        <f>$S$13/S7</f>
        <v>0.08</v>
      </c>
      <c r="T16">
        <f>T7/$T$13</f>
        <v>0.23333333333333334</v>
      </c>
      <c r="U16">
        <f>$U$13/U7</f>
        <v>0.3</v>
      </c>
      <c r="V16">
        <f>$V$13/V7</f>
        <v>1</v>
      </c>
      <c r="W16">
        <f>W7/$W$13</f>
        <v>0.625</v>
      </c>
      <c r="X16">
        <f>(S16*$S$12+T16*$T$12+U16*$U$12+V16*$V$12+W16*$W$12)/100</f>
        <v>0.34049999999999997</v>
      </c>
    </row>
    <row r="17" spans="1:24" x14ac:dyDescent="0.3">
      <c r="A17" t="s">
        <v>1</v>
      </c>
      <c r="C17" t="s">
        <v>23</v>
      </c>
      <c r="E17">
        <f t="shared" ref="E17:E19" si="3">$E$13/E8</f>
        <v>8.8888888888888892E-2</v>
      </c>
      <c r="F17">
        <f t="shared" ref="F17:F19" si="4">F8/$F$13</f>
        <v>0.33333333333333331</v>
      </c>
      <c r="G17">
        <f t="shared" ref="G17:G19" si="5">$G$13/G8</f>
        <v>0.2</v>
      </c>
      <c r="H17">
        <f t="shared" ref="H17:H19" si="6">$H$13/H8</f>
        <v>0.4</v>
      </c>
      <c r="I17">
        <f t="shared" ref="I17:I19" si="7">I8/$I$13</f>
        <v>0.5</v>
      </c>
      <c r="J17">
        <f t="shared" ref="J17:J19" si="8">(E17*$E$12+F17*$F$12+G17*$G$12+H17*$H$12+I17*$I$12)/100</f>
        <v>0.27611111111111108</v>
      </c>
      <c r="L17">
        <f t="shared" ref="L17:L19" si="9">$L$13/L8</f>
        <v>6.6666666666666666E-2</v>
      </c>
      <c r="M17">
        <f t="shared" ref="M17:M19" si="10">M8/$M$13</f>
        <v>0.5</v>
      </c>
      <c r="N17">
        <f t="shared" ref="N17:N19" si="11">$N$13/N8</f>
        <v>0.2</v>
      </c>
      <c r="O17">
        <f t="shared" ref="O17:O19" si="12">$O$13/O8</f>
        <v>0.5</v>
      </c>
      <c r="P17">
        <f t="shared" ref="P17:P19" si="13">P8/$P$13</f>
        <v>0.5</v>
      </c>
      <c r="Q17">
        <f t="shared" ref="Q17:Q19" si="14">(L17*$L$12+M17*$M$12+N17*$N$12+O17*$O$12+P17*$P$12)/100</f>
        <v>0.41166666666666663</v>
      </c>
      <c r="S17">
        <f t="shared" ref="S17:S19" si="15">$S$13/S8</f>
        <v>8.8888888888888892E-2</v>
      </c>
      <c r="T17">
        <f t="shared" ref="T17:T19" si="16">T8/$T$13</f>
        <v>0.26666666666666666</v>
      </c>
      <c r="U17">
        <f t="shared" ref="U17:U19" si="17">$U$13/U8</f>
        <v>0.2</v>
      </c>
      <c r="V17">
        <f t="shared" ref="V17:V19" si="18">$V$13/V8</f>
        <v>0.5</v>
      </c>
      <c r="W17">
        <f t="shared" ref="W17:W19" si="19">W8/$W$13</f>
        <v>0.375</v>
      </c>
      <c r="X17">
        <f t="shared" ref="X17:X19" si="20">(S17*$S$12+T17*$T$12+U17*$U$12+V17*$V$12+W17*$W$12)/100</f>
        <v>0.27638888888888891</v>
      </c>
    </row>
    <row r="18" spans="1:24" x14ac:dyDescent="0.3">
      <c r="A18" t="s">
        <v>2</v>
      </c>
      <c r="C18" t="s">
        <v>24</v>
      </c>
      <c r="E18">
        <f t="shared" si="3"/>
        <v>1</v>
      </c>
      <c r="F18">
        <f t="shared" si="4"/>
        <v>5.5555555555555552E-2</v>
      </c>
      <c r="G18">
        <f t="shared" si="5"/>
        <v>1</v>
      </c>
      <c r="H18">
        <f t="shared" si="6"/>
        <v>0.1</v>
      </c>
      <c r="I18">
        <f t="shared" si="7"/>
        <v>0.6</v>
      </c>
      <c r="J18">
        <f t="shared" si="8"/>
        <v>0.76611111111111119</v>
      </c>
      <c r="L18">
        <f t="shared" si="9"/>
        <v>1</v>
      </c>
      <c r="M18">
        <f t="shared" si="10"/>
        <v>0.02</v>
      </c>
      <c r="N18">
        <f t="shared" si="11"/>
        <v>1</v>
      </c>
      <c r="O18">
        <f t="shared" si="12"/>
        <v>0.13636363636363635</v>
      </c>
      <c r="P18">
        <f t="shared" si="13"/>
        <v>0.6</v>
      </c>
      <c r="Q18">
        <f t="shared" si="14"/>
        <v>0.48118181818181816</v>
      </c>
      <c r="S18">
        <f t="shared" si="15"/>
        <v>1</v>
      </c>
      <c r="T18">
        <f t="shared" si="16"/>
        <v>6.6666666666666666E-2</v>
      </c>
      <c r="U18">
        <f t="shared" si="17"/>
        <v>1</v>
      </c>
      <c r="V18">
        <f t="shared" si="18"/>
        <v>0.1</v>
      </c>
      <c r="W18">
        <f t="shared" si="19"/>
        <v>0.625</v>
      </c>
      <c r="X18">
        <f t="shared" si="20"/>
        <v>0.3125</v>
      </c>
    </row>
    <row r="19" spans="1:24" x14ac:dyDescent="0.3">
      <c r="A19" t="s">
        <v>8</v>
      </c>
      <c r="C19" t="s">
        <v>25</v>
      </c>
      <c r="E19">
        <f t="shared" si="3"/>
        <v>0.26666666666666666</v>
      </c>
      <c r="F19">
        <f t="shared" si="4"/>
        <v>1</v>
      </c>
      <c r="G19">
        <f t="shared" si="5"/>
        <v>0.5</v>
      </c>
      <c r="H19">
        <f t="shared" si="6"/>
        <v>0.16666666666666666</v>
      </c>
      <c r="I19">
        <f t="shared" si="7"/>
        <v>1</v>
      </c>
      <c r="J19">
        <f t="shared" si="8"/>
        <v>0.64166666666666672</v>
      </c>
      <c r="L19">
        <f t="shared" si="9"/>
        <v>7.6923076923076927E-2</v>
      </c>
      <c r="M19">
        <f t="shared" si="10"/>
        <v>1</v>
      </c>
      <c r="N19">
        <f t="shared" si="11"/>
        <v>0.5</v>
      </c>
      <c r="O19">
        <f t="shared" si="12"/>
        <v>0.2</v>
      </c>
      <c r="P19">
        <f t="shared" si="13"/>
        <v>1</v>
      </c>
      <c r="Q19">
        <f t="shared" si="14"/>
        <v>0.41923076923076918</v>
      </c>
      <c r="S19">
        <f t="shared" si="15"/>
        <v>0.26666666666666666</v>
      </c>
      <c r="T19">
        <f t="shared" si="16"/>
        <v>1</v>
      </c>
      <c r="U19">
        <f t="shared" si="17"/>
        <v>0.5</v>
      </c>
      <c r="V19">
        <f t="shared" si="18"/>
        <v>0.1875</v>
      </c>
      <c r="W19">
        <f t="shared" si="19"/>
        <v>1</v>
      </c>
      <c r="X19">
        <f t="shared" si="20"/>
        <v>0.79541666666666655</v>
      </c>
    </row>
  </sheetData>
  <mergeCells count="6">
    <mergeCell ref="E4:I4"/>
    <mergeCell ref="E3:I3"/>
    <mergeCell ref="L3:P3"/>
    <mergeCell ref="L4:P4"/>
    <mergeCell ref="S3:W3"/>
    <mergeCell ref="S4:W4"/>
  </mergeCells>
  <conditionalFormatting sqref="J16:J19">
    <cfRule type="colorScale" priority="3">
      <colorScale>
        <cfvo type="min"/>
        <cfvo type="max"/>
        <color rgb="FFFCFCFF"/>
        <color rgb="FF63BE7B"/>
      </colorScale>
    </cfRule>
  </conditionalFormatting>
  <conditionalFormatting sqref="Q16:Q19">
    <cfRule type="colorScale" priority="2">
      <colorScale>
        <cfvo type="min"/>
        <cfvo type="max"/>
        <color rgb="FFFCFCFF"/>
        <color rgb="FF63BE7B"/>
      </colorScale>
    </cfRule>
  </conditionalFormatting>
  <conditionalFormatting sqref="X16:X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RxTx Locations</vt:lpstr>
      <vt:lpstr>TOPSIS</vt:lpstr>
      <vt:lpstr>Pairwise</vt:lpstr>
      <vt:lpstr>MCDM-ignorance</vt:lpstr>
      <vt:lpstr>Scenarios-Risks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</dc:creator>
  <cp:lastModifiedBy>Mina Rady</cp:lastModifiedBy>
  <dcterms:created xsi:type="dcterms:W3CDTF">2016-01-13T06:58:35Z</dcterms:created>
  <dcterms:modified xsi:type="dcterms:W3CDTF">2017-02-27T18:44:30Z</dcterms:modified>
</cp:coreProperties>
</file>