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Path\Desktop\"/>
    </mc:Choice>
  </mc:AlternateContent>
  <xr:revisionPtr revIDLastSave="0" documentId="13_ncr:1_{53A6F0A1-0051-475E-8F7E-E532BABF94A8}" xr6:coauthVersionLast="47" xr6:coauthVersionMax="47" xr10:uidLastSave="{00000000-0000-0000-0000-000000000000}"/>
  <bookViews>
    <workbookView xWindow="255" yWindow="315" windowWidth="28545" windowHeight="15315" xr2:uid="{6FF3A1CD-0106-4979-B441-08EA7F625044}"/>
  </bookViews>
  <sheets>
    <sheet name="Target" sheetId="1" r:id="rId1"/>
  </sheets>
  <definedNames>
    <definedName name="_xlnm._FilterDatabase" localSheetId="0" hidden="1">Target!$A$2:$AF$105</definedName>
    <definedName name="_xlnm.Print_Area" localSheetId="0">Target!$B$2:$E$107</definedName>
    <definedName name="_xlnm.Print_Titles" localSheetId="0">Target!$2:$2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3" i="1"/>
  <c r="E94" i="1"/>
  <c r="E95" i="1"/>
  <c r="E96" i="1"/>
  <c r="E97" i="1"/>
  <c r="E98" i="1"/>
  <c r="E100" i="1"/>
  <c r="E101" i="1"/>
  <c r="E102" i="1"/>
  <c r="E103" i="1"/>
  <c r="E104" i="1"/>
  <c r="E66" i="1"/>
  <c r="E63" i="1"/>
  <c r="E62" i="1"/>
  <c r="E56" i="1"/>
  <c r="E57" i="1"/>
  <c r="E58" i="1"/>
  <c r="E59" i="1"/>
  <c r="E55" i="1"/>
  <c r="E46" i="1"/>
  <c r="E47" i="1"/>
  <c r="E48" i="1"/>
  <c r="E49" i="1"/>
  <c r="E50" i="1"/>
  <c r="E51" i="1"/>
  <c r="E45" i="1"/>
  <c r="E37" i="1"/>
  <c r="E38" i="1"/>
  <c r="E39" i="1"/>
  <c r="E40" i="1"/>
  <c r="E41" i="1"/>
  <c r="E42" i="1"/>
  <c r="E36" i="1"/>
  <c r="E33" i="1"/>
  <c r="E26" i="1"/>
  <c r="E27" i="1"/>
  <c r="E28" i="1"/>
  <c r="E29" i="1"/>
  <c r="E30" i="1"/>
  <c r="E25" i="1"/>
  <c r="E21" i="1"/>
  <c r="E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60" i="1"/>
  <c r="D64" i="1"/>
  <c r="D70" i="1"/>
  <c r="D77" i="1"/>
  <c r="D86" i="1"/>
  <c r="D92" i="1"/>
  <c r="D99" i="1"/>
  <c r="D105" i="1"/>
  <c r="I52" i="1" l="1"/>
  <c r="G52" i="1"/>
  <c r="D52" i="1"/>
  <c r="D107" i="1" s="1"/>
  <c r="I43" i="1"/>
  <c r="G43" i="1"/>
  <c r="D31" i="1"/>
  <c r="D43" i="1"/>
  <c r="I31" i="1"/>
  <c r="G31" i="1"/>
  <c r="C31" i="1"/>
  <c r="I23" i="1"/>
  <c r="G23" i="1"/>
  <c r="D2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4" i="1"/>
  <c r="AF25" i="1"/>
  <c r="AF26" i="1"/>
  <c r="AF27" i="1"/>
  <c r="AF28" i="1"/>
  <c r="AF29" i="1"/>
  <c r="AF30" i="1"/>
  <c r="AF32" i="1"/>
  <c r="AF33" i="1"/>
  <c r="AF34" i="1"/>
  <c r="AF35" i="1"/>
  <c r="AF36" i="1"/>
  <c r="AF37" i="1"/>
  <c r="AF38" i="1"/>
  <c r="AF39" i="1"/>
  <c r="AF40" i="1"/>
  <c r="AF41" i="1"/>
  <c r="AF42" i="1"/>
  <c r="AF44" i="1"/>
  <c r="AF45" i="1"/>
  <c r="AF46" i="1"/>
  <c r="AF47" i="1"/>
  <c r="AF48" i="1"/>
  <c r="AF49" i="1"/>
  <c r="AF50" i="1"/>
  <c r="AF51" i="1"/>
  <c r="AF53" i="1"/>
  <c r="AF54" i="1"/>
  <c r="AF55" i="1"/>
  <c r="AF56" i="1"/>
  <c r="AF57" i="1"/>
  <c r="AF58" i="1"/>
  <c r="AF59" i="1"/>
  <c r="AF61" i="1"/>
  <c r="AF62" i="1"/>
  <c r="AF63" i="1"/>
  <c r="AF65" i="1"/>
  <c r="AF66" i="1"/>
  <c r="AF67" i="1"/>
  <c r="AF68" i="1"/>
  <c r="AF69" i="1"/>
  <c r="AF71" i="1"/>
  <c r="AF72" i="1"/>
  <c r="AF73" i="1"/>
  <c r="AF74" i="1"/>
  <c r="AF75" i="1"/>
  <c r="AF76" i="1"/>
  <c r="AF78" i="1"/>
  <c r="AF79" i="1"/>
  <c r="AF80" i="1"/>
  <c r="AF81" i="1"/>
  <c r="AF82" i="1"/>
  <c r="AF83" i="1"/>
  <c r="AF84" i="1"/>
  <c r="AF85" i="1"/>
  <c r="AF87" i="1"/>
  <c r="AF88" i="1"/>
  <c r="AF89" i="1"/>
  <c r="AF90" i="1"/>
  <c r="AF91" i="1"/>
  <c r="AF93" i="1"/>
  <c r="AF94" i="1"/>
  <c r="AF95" i="1"/>
  <c r="AF96" i="1"/>
  <c r="AF97" i="1"/>
  <c r="AF98" i="1"/>
  <c r="AF100" i="1"/>
  <c r="AF101" i="1"/>
  <c r="AF102" i="1"/>
  <c r="AF103" i="1"/>
  <c r="AF104" i="1"/>
  <c r="AF106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4" i="1"/>
  <c r="AE25" i="1"/>
  <c r="AE26" i="1"/>
  <c r="AE27" i="1"/>
  <c r="AE28" i="1"/>
  <c r="AE29" i="1"/>
  <c r="AE30" i="1"/>
  <c r="AE32" i="1"/>
  <c r="AE33" i="1"/>
  <c r="AE34" i="1"/>
  <c r="AE35" i="1"/>
  <c r="AE36" i="1"/>
  <c r="AE37" i="1"/>
  <c r="AE38" i="1"/>
  <c r="AE39" i="1"/>
  <c r="AE40" i="1"/>
  <c r="AE41" i="1"/>
  <c r="AE42" i="1"/>
  <c r="AE44" i="1"/>
  <c r="AE45" i="1"/>
  <c r="AE46" i="1"/>
  <c r="AE47" i="1"/>
  <c r="AE48" i="1"/>
  <c r="AE49" i="1"/>
  <c r="AE50" i="1"/>
  <c r="AE51" i="1"/>
  <c r="AE53" i="1"/>
  <c r="AE54" i="1"/>
  <c r="AE55" i="1"/>
  <c r="AE56" i="1"/>
  <c r="AE57" i="1"/>
  <c r="AE58" i="1"/>
  <c r="AE59" i="1"/>
  <c r="AE61" i="1"/>
  <c r="AE62" i="1"/>
  <c r="AE63" i="1"/>
  <c r="AE65" i="1"/>
  <c r="AE66" i="1"/>
  <c r="AE67" i="1"/>
  <c r="AE68" i="1"/>
  <c r="AE69" i="1"/>
  <c r="AE71" i="1"/>
  <c r="AE72" i="1"/>
  <c r="AE73" i="1"/>
  <c r="AE74" i="1"/>
  <c r="AE75" i="1"/>
  <c r="AE76" i="1"/>
  <c r="AE78" i="1"/>
  <c r="AE79" i="1"/>
  <c r="AE80" i="1"/>
  <c r="AE81" i="1"/>
  <c r="AE82" i="1"/>
  <c r="AE83" i="1"/>
  <c r="AE84" i="1"/>
  <c r="AE85" i="1"/>
  <c r="AE87" i="1"/>
  <c r="AE88" i="1"/>
  <c r="AE89" i="1"/>
  <c r="AE90" i="1"/>
  <c r="AE91" i="1"/>
  <c r="AE93" i="1"/>
  <c r="AE94" i="1"/>
  <c r="AE95" i="1"/>
  <c r="AE96" i="1"/>
  <c r="AE97" i="1"/>
  <c r="AE98" i="1"/>
  <c r="AE100" i="1"/>
  <c r="AE101" i="1"/>
  <c r="AE102" i="1"/>
  <c r="AE103" i="1"/>
  <c r="AE104" i="1"/>
  <c r="AE106" i="1"/>
  <c r="AF4" i="1"/>
  <c r="AE4" i="1"/>
  <c r="E31" i="1" l="1"/>
  <c r="X105" i="1"/>
  <c r="X99" i="1"/>
  <c r="X92" i="1"/>
  <c r="W92" i="1"/>
  <c r="X86" i="1"/>
  <c r="X77" i="1"/>
  <c r="X70" i="1"/>
  <c r="W64" i="1"/>
  <c r="X64" i="1"/>
  <c r="X60" i="1"/>
  <c r="X52" i="1"/>
  <c r="X43" i="1"/>
  <c r="X31" i="1"/>
  <c r="X23" i="1"/>
  <c r="V105" i="1"/>
  <c r="V99" i="1"/>
  <c r="V77" i="1"/>
  <c r="V86" i="1"/>
  <c r="V92" i="1"/>
  <c r="V70" i="1"/>
  <c r="V60" i="1"/>
  <c r="V52" i="1"/>
  <c r="V43" i="1"/>
  <c r="V31" i="1"/>
  <c r="V64" i="1"/>
  <c r="V23" i="1"/>
  <c r="U60" i="1"/>
  <c r="U52" i="1"/>
  <c r="U43" i="1"/>
  <c r="U31" i="1"/>
  <c r="U23" i="1"/>
  <c r="U64" i="1"/>
  <c r="U70" i="1"/>
  <c r="U77" i="1"/>
  <c r="U92" i="1"/>
  <c r="U105" i="1"/>
  <c r="U99" i="1"/>
  <c r="U86" i="1"/>
  <c r="S99" i="1"/>
  <c r="S64" i="1"/>
  <c r="R92" i="1"/>
  <c r="Q105" i="1"/>
  <c r="Q99" i="1"/>
  <c r="Q92" i="1"/>
  <c r="Q86" i="1"/>
  <c r="Q77" i="1"/>
  <c r="Q70" i="1"/>
  <c r="Q64" i="1"/>
  <c r="Q60" i="1"/>
  <c r="Q52" i="1"/>
  <c r="Q43" i="1"/>
  <c r="Q31" i="1"/>
  <c r="Q23" i="1"/>
  <c r="AF70" i="1" l="1"/>
  <c r="AE70" i="1"/>
  <c r="AE77" i="1"/>
  <c r="AF77" i="1"/>
  <c r="AF31" i="1"/>
  <c r="AE31" i="1"/>
  <c r="AF86" i="1"/>
  <c r="AE86" i="1"/>
  <c r="AE43" i="1"/>
  <c r="AF43" i="1"/>
  <c r="AF52" i="1"/>
  <c r="AE52" i="1"/>
  <c r="AF92" i="1"/>
  <c r="AE92" i="1"/>
  <c r="AE60" i="1"/>
  <c r="AF60" i="1"/>
  <c r="AE99" i="1"/>
  <c r="AF99" i="1"/>
  <c r="AF64" i="1"/>
  <c r="AE64" i="1"/>
  <c r="AE105" i="1"/>
  <c r="AF105" i="1"/>
  <c r="X107" i="1"/>
  <c r="AE23" i="1"/>
  <c r="AF23" i="1"/>
  <c r="U107" i="1"/>
  <c r="S105" i="1"/>
  <c r="S92" i="1"/>
  <c r="S86" i="1"/>
  <c r="S77" i="1"/>
  <c r="S70" i="1"/>
  <c r="S60" i="1"/>
  <c r="S52" i="1"/>
  <c r="S43" i="1"/>
  <c r="S31" i="1"/>
  <c r="S23" i="1"/>
  <c r="Q107" i="1"/>
  <c r="P31" i="1"/>
  <c r="P23" i="1"/>
  <c r="O107" i="1"/>
  <c r="P77" i="1"/>
  <c r="S107" i="1" l="1"/>
  <c r="L107" i="1"/>
  <c r="M107" i="1"/>
  <c r="R107" i="1"/>
  <c r="T107" i="1"/>
  <c r="U109" i="1" s="1"/>
  <c r="V107" i="1"/>
  <c r="AE107" i="1" s="1"/>
  <c r="W107" i="1"/>
  <c r="AF107" i="1" s="1"/>
  <c r="Y107" i="1"/>
  <c r="Z107" i="1"/>
  <c r="AB107" i="1"/>
  <c r="P70" i="1" l="1"/>
  <c r="P86" i="1" l="1"/>
  <c r="N86" i="1"/>
  <c r="N70" i="1"/>
  <c r="N99" i="1" l="1"/>
  <c r="P99" i="1"/>
  <c r="P105" i="1"/>
  <c r="N105" i="1" l="1"/>
  <c r="AC104" i="1"/>
  <c r="AC80" i="1"/>
  <c r="AC79" i="1"/>
  <c r="AC85" i="1"/>
  <c r="AC84" i="1"/>
  <c r="AC83" i="1"/>
  <c r="AC82" i="1"/>
  <c r="AC81" i="1"/>
  <c r="AC76" i="1"/>
  <c r="AC75" i="1"/>
  <c r="AC74" i="1"/>
  <c r="AC73" i="1"/>
  <c r="AC72" i="1"/>
  <c r="AC69" i="1"/>
  <c r="AC68" i="1"/>
  <c r="AC66" i="1"/>
  <c r="AC63" i="1"/>
  <c r="AC62" i="1"/>
  <c r="AC59" i="1"/>
  <c r="AC58" i="1"/>
  <c r="AC57" i="1"/>
  <c r="AC56" i="1"/>
  <c r="AC55" i="1"/>
  <c r="AC54" i="1"/>
  <c r="AC51" i="1"/>
  <c r="AC50" i="1"/>
  <c r="AC49" i="1"/>
  <c r="AC48" i="1"/>
  <c r="AC47" i="1"/>
  <c r="AC46" i="1"/>
  <c r="AC45" i="1"/>
  <c r="AC42" i="1"/>
  <c r="AC41" i="1"/>
  <c r="AC40" i="1"/>
  <c r="AC39" i="1"/>
  <c r="AC38" i="1"/>
  <c r="AC37" i="1"/>
  <c r="AC36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88" i="1"/>
  <c r="AC89" i="1"/>
  <c r="AC91" i="1"/>
  <c r="AC94" i="1"/>
  <c r="AC95" i="1"/>
  <c r="AC96" i="1"/>
  <c r="AC97" i="1"/>
  <c r="AC98" i="1"/>
  <c r="AC101" i="1"/>
  <c r="AC102" i="1"/>
  <c r="AC103" i="1"/>
  <c r="AC4" i="1"/>
  <c r="P52" i="1" l="1"/>
  <c r="P60" i="1"/>
  <c r="N77" i="1"/>
  <c r="F70" i="1"/>
  <c r="F86" i="1" s="1"/>
  <c r="F99" i="1"/>
  <c r="F77" i="1" s="1"/>
  <c r="F105" i="1"/>
  <c r="C99" i="1"/>
  <c r="E99" i="1" s="1"/>
  <c r="C70" i="1"/>
  <c r="K70" i="1"/>
  <c r="K86" i="1" s="1"/>
  <c r="J70" i="1"/>
  <c r="J86" i="1" s="1"/>
  <c r="H70" i="1"/>
  <c r="H86" i="1" s="1"/>
  <c r="C86" i="1" l="1"/>
  <c r="E86" i="1" s="1"/>
  <c r="E70" i="1"/>
  <c r="AC86" i="1"/>
  <c r="F52" i="1"/>
  <c r="F60" i="1"/>
  <c r="F43" i="1" s="1"/>
  <c r="C105" i="1"/>
  <c r="E105" i="1" s="1"/>
  <c r="F23" i="1"/>
  <c r="F31" i="1" s="1"/>
  <c r="P43" i="1"/>
  <c r="N23" i="1"/>
  <c r="K99" i="1"/>
  <c r="H99" i="1"/>
  <c r="J99" i="1"/>
  <c r="J77" i="1"/>
  <c r="C77" i="1"/>
  <c r="E77" i="1" s="1"/>
  <c r="J105" i="1"/>
  <c r="K105" i="1"/>
  <c r="P92" i="1"/>
  <c r="AC70" i="1"/>
  <c r="N52" i="1" l="1"/>
  <c r="AC99" i="1"/>
  <c r="P64" i="1"/>
  <c r="P107" i="1" s="1"/>
  <c r="N60" i="1"/>
  <c r="H105" i="1"/>
  <c r="AC105" i="1" s="1"/>
  <c r="F92" i="1"/>
  <c r="F64" i="1" s="1"/>
  <c r="F107" i="1" s="1"/>
  <c r="J23" i="1"/>
  <c r="J52" i="1" s="1"/>
  <c r="K77" i="1"/>
  <c r="C23" i="1"/>
  <c r="E23" i="1" s="1"/>
  <c r="K23" i="1" l="1"/>
  <c r="N43" i="1"/>
  <c r="J60" i="1"/>
  <c r="C52" i="1"/>
  <c r="H77" i="1"/>
  <c r="C60" i="1" l="1"/>
  <c r="E60" i="1" s="1"/>
  <c r="E52" i="1"/>
  <c r="N92" i="1"/>
  <c r="C43" i="1"/>
  <c r="E43" i="1" s="1"/>
  <c r="J43" i="1"/>
  <c r="J92" i="1" s="1"/>
  <c r="AC77" i="1"/>
  <c r="H23" i="1"/>
  <c r="K60" i="1"/>
  <c r="K43" i="1" s="1"/>
  <c r="C92" i="1"/>
  <c r="E92" i="1" s="1"/>
  <c r="K52" i="1"/>
  <c r="C64" i="1" l="1"/>
  <c r="H52" i="1"/>
  <c r="AC23" i="1"/>
  <c r="J31" i="1"/>
  <c r="K92" i="1"/>
  <c r="K31" i="1"/>
  <c r="N64" i="1"/>
  <c r="C107" i="1" l="1"/>
  <c r="E107" i="1" s="1"/>
  <c r="E64" i="1"/>
  <c r="AC52" i="1"/>
  <c r="K64" i="1"/>
  <c r="K107" i="1" s="1"/>
  <c r="H60" i="1"/>
  <c r="AC60" i="1" s="1"/>
  <c r="J64" i="1"/>
  <c r="J107" i="1" s="1"/>
  <c r="H43" i="1" l="1"/>
  <c r="AC43" i="1" s="1"/>
  <c r="H92" i="1"/>
  <c r="AC92" i="1" l="1"/>
  <c r="H31" i="1"/>
  <c r="H64" i="1" l="1"/>
  <c r="AC64" i="1" s="1"/>
  <c r="AC107" i="1" s="1"/>
  <c r="H107" i="1" l="1"/>
  <c r="N31" i="1"/>
  <c r="N107" i="1"/>
</calcChain>
</file>

<file path=xl/sharedStrings.xml><?xml version="1.0" encoding="utf-8"?>
<sst xmlns="http://schemas.openxmlformats.org/spreadsheetml/2006/main" count="245" uniqueCount="130">
  <si>
    <t>DENUMIRE AGENT</t>
  </si>
  <si>
    <t>BUCURESTI</t>
  </si>
  <si>
    <t>ALEX DOBRE</t>
  </si>
  <si>
    <t>SORIN DRAGAN</t>
  </si>
  <si>
    <t>CATALIN BURSUC</t>
  </si>
  <si>
    <t>CATALIN STEFANESCU</t>
  </si>
  <si>
    <t>MARIUS RASCANU</t>
  </si>
  <si>
    <t>BOGDAN GHEORGHE</t>
  </si>
  <si>
    <t>ADRIAN ARMANU</t>
  </si>
  <si>
    <t>MARIUS JERLAIANU</t>
  </si>
  <si>
    <t>DANIEL BUCIUMEANU</t>
  </si>
  <si>
    <t>IONELA-TABLOMET+diverse</t>
  </si>
  <si>
    <t>TANIA ENE-MERCURY</t>
  </si>
  <si>
    <t>ANGELA IANCU</t>
  </si>
  <si>
    <t>MIHAELA SAVANCEA</t>
  </si>
  <si>
    <t>FLORIAN GRIGORE</t>
  </si>
  <si>
    <t>GHEORGHE ANGHEL</t>
  </si>
  <si>
    <t>VALERIU PANAIT</t>
  </si>
  <si>
    <t>TOTAL BUCURESTI</t>
  </si>
  <si>
    <t>OTOPENI</t>
  </si>
  <si>
    <t xml:space="preserve">ALEX NEDELCU </t>
  </si>
  <si>
    <t>IULIAN VLAD</t>
  </si>
  <si>
    <t>EUGEN GRADINARU</t>
  </si>
  <si>
    <t>RAZVAN GANIA</t>
  </si>
  <si>
    <t>MARIUS GANIA</t>
  </si>
  <si>
    <t>TOTAL OTOPENI</t>
  </si>
  <si>
    <t>MILITARI</t>
  </si>
  <si>
    <t>MIHAI CALIN</t>
  </si>
  <si>
    <t>MARIUS COMARNICEANU</t>
  </si>
  <si>
    <t>GEORGE POROJAN</t>
  </si>
  <si>
    <t>LAURENTIU ELIAS</t>
  </si>
  <si>
    <t>SORIN BOB</t>
  </si>
  <si>
    <t>LILIANA CONSTANTIN</t>
  </si>
  <si>
    <t>TOTAL MILITARI</t>
  </si>
  <si>
    <t>CONSTANTA</t>
  </si>
  <si>
    <t>GABRIEL GHEORGHE</t>
  </si>
  <si>
    <t>CIPRIAN MAMALIGA</t>
  </si>
  <si>
    <t>BOGDAN MAVRODIN</t>
  </si>
  <si>
    <t>DANIEL PETRESCU</t>
  </si>
  <si>
    <t>ANDREI FILIP</t>
  </si>
  <si>
    <t>TOTAL CONSTANTA</t>
  </si>
  <si>
    <t>IASI</t>
  </si>
  <si>
    <t>CALIN MIHAILESCU</t>
  </si>
  <si>
    <t>VIOREL UNGURIANU</t>
  </si>
  <si>
    <t>LUCIAN FURTUNA</t>
  </si>
  <si>
    <t>BOGDAN BURSUC</t>
  </si>
  <si>
    <t>TOTAL IASI</t>
  </si>
  <si>
    <t>SIBIU</t>
  </si>
  <si>
    <t>BRASOV</t>
  </si>
  <si>
    <t>LIA BOBES</t>
  </si>
  <si>
    <t>TOTAL SIBIU</t>
  </si>
  <si>
    <t>CRISTIAN CHIRIAC</t>
  </si>
  <si>
    <t>BUDAI CSABA</t>
  </si>
  <si>
    <t>FLORIN LEONTE</t>
  </si>
  <si>
    <t>TOTAL  BRASOV</t>
  </si>
  <si>
    <t>TIMISOARA</t>
  </si>
  <si>
    <t>STEFAN OROSANU</t>
  </si>
  <si>
    <t>CRISTIAN PASCALAU</t>
  </si>
  <si>
    <t>SORIN GHIRAN</t>
  </si>
  <si>
    <t>COSMIN VATAVU</t>
  </si>
  <si>
    <t>TOTAL  TIMISOARA</t>
  </si>
  <si>
    <t>CLUJ</t>
  </si>
  <si>
    <t>MARIUS NEAGA</t>
  </si>
  <si>
    <t>VALENTIN SOCACI</t>
  </si>
  <si>
    <t>FRANCIS SZABO</t>
  </si>
  <si>
    <t>FLORIN CRET</t>
  </si>
  <si>
    <t>DANIEL CHIRU</t>
  </si>
  <si>
    <t>ALTII ( TRINCA )</t>
  </si>
  <si>
    <t>TOTAL  CLUJ</t>
  </si>
  <si>
    <t>PASC SORIN</t>
  </si>
  <si>
    <t>MIHAI DOBA</t>
  </si>
  <si>
    <t>CALIN VERES</t>
  </si>
  <si>
    <t>TOTAL ORADEA</t>
  </si>
  <si>
    <t>CRAIOVA</t>
  </si>
  <si>
    <t>COSMIN DINU</t>
  </si>
  <si>
    <t>VICENTIU TICA</t>
  </si>
  <si>
    <t>LIVIU MANGHERU</t>
  </si>
  <si>
    <t>TOTAL  CRAIOVA</t>
  </si>
  <si>
    <t>GALATI</t>
  </si>
  <si>
    <t>CORNELIA RUSU</t>
  </si>
  <si>
    <t>SEBASTIAN MOCANU</t>
  </si>
  <si>
    <t>TOTAL  GALATI</t>
  </si>
  <si>
    <t>TOTAL GENERAL</t>
  </si>
  <si>
    <t>FEB</t>
  </si>
  <si>
    <t>FLORIN COSTESCU</t>
  </si>
  <si>
    <t>SORIN SERBAN</t>
  </si>
  <si>
    <t>APR</t>
  </si>
  <si>
    <t>GEORGE APOSTOL</t>
  </si>
  <si>
    <t>STEFANUT FRATILA</t>
  </si>
  <si>
    <t>MAI</t>
  </si>
  <si>
    <t>MAR</t>
  </si>
  <si>
    <t>IUN</t>
  </si>
  <si>
    <t>IUL</t>
  </si>
  <si>
    <t>TOTAL</t>
  </si>
  <si>
    <t>DORIN HUDITA</t>
  </si>
  <si>
    <t>ORADEA</t>
  </si>
  <si>
    <t>AUG</t>
  </si>
  <si>
    <t>SEP</t>
  </si>
  <si>
    <t>OCT</t>
  </si>
  <si>
    <t>NOV</t>
  </si>
  <si>
    <t>DEC</t>
  </si>
  <si>
    <t>STEFAN STOICA</t>
  </si>
  <si>
    <t>EMANUIL VIERASU</t>
  </si>
  <si>
    <t xml:space="preserve">FLORIN OLTEANU </t>
  </si>
  <si>
    <t>VASILICA DRAGOMIR</t>
  </si>
  <si>
    <t xml:space="preserve">IULIAN PADURARIU </t>
  </si>
  <si>
    <t xml:space="preserve">NICU CRACIUN </t>
  </si>
  <si>
    <t>SORIN UNGUREANU</t>
  </si>
  <si>
    <t>GEORGE ECONOMU</t>
  </si>
  <si>
    <t xml:space="preserve">PASC SORIN </t>
  </si>
  <si>
    <t>ADRIAN CABA</t>
  </si>
  <si>
    <t>CRISTIAN PRAJEA</t>
  </si>
  <si>
    <t>OLTEANU FLORIN</t>
  </si>
  <si>
    <t>DRAGOMIR VASILICA</t>
  </si>
  <si>
    <t>PADURARIU IULIAN</t>
  </si>
  <si>
    <t>GEORGIANA IANCU</t>
  </si>
  <si>
    <t>STEFAN CULEA</t>
  </si>
  <si>
    <t>CRACIUN NICU/STEFAN</t>
  </si>
  <si>
    <t>IONELA DANDEA</t>
  </si>
  <si>
    <t xml:space="preserve">BACK OFFICE </t>
  </si>
  <si>
    <t>CATALIN BARBU</t>
  </si>
  <si>
    <t>TGT 2021</t>
  </si>
  <si>
    <t xml:space="preserve">Tgt Oct </t>
  </si>
  <si>
    <t xml:space="preserve">Nov/ Oct
2021 </t>
  </si>
  <si>
    <t>Nov  / Nov 
2021 / 2020</t>
  </si>
  <si>
    <t>Andrei Popeiu</t>
  </si>
  <si>
    <t>2022/2021</t>
  </si>
  <si>
    <t>IAN 2021</t>
  </si>
  <si>
    <t>IAN 2022</t>
  </si>
  <si>
    <t xml:space="preserve"> 2022/2021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</si>
</sst>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* #,##0_);_(* \(#,##0\);_(* &quot;-&quot;??_);_(@_)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sz val="12"/>
      <color indexed="12"/>
      <name val="Arial"/>
      <family val="2"/>
    </font>
    <font>
      <b/>
      <sz val="12"/>
      <color rgb="FF0000FF"/>
      <name val="Arial"/>
      <family val="2"/>
    </font>
    <font>
      <b/>
      <sz val="12"/>
      <color rgb="FF0070C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0"/>
      <color indexed="12"/>
      <name val="Arial"/>
      <family val="2"/>
    </font>
    <font>
      <sz val="12"/>
      <color theme="0"/>
      <name val="Arial"/>
      <family val="2"/>
    </font>
    <font>
      <sz val="8"/>
      <name val="Calibri"/>
      <family val="2"/>
      <charset val="238"/>
      <scheme val="minor"/>
    </font>
    <font>
      <b/>
      <sz val="10"/>
      <color theme="0" tint="-4.9989318521683403E-2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4" fontId="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8" fillId="0" borderId="0"/>
    <xf numFmtId="9" fontId="16" fillId="0" borderId="0" applyFont="0" applyFill="0" applyBorder="0" applyAlignment="0" applyProtection="0"/>
  </cellStyleXfs>
  <cellXfs count="25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3" fillId="0" borderId="5" xfId="0" applyFont="1" applyBorder="1"/>
    <xf numFmtId="0" fontId="2" fillId="0" borderId="11" xfId="0" applyFont="1" applyBorder="1" applyAlignment="1">
      <alignment horizontal="center"/>
    </xf>
    <xf numFmtId="0" fontId="3" fillId="0" borderId="6" xfId="0" applyFont="1" applyBorder="1"/>
    <xf numFmtId="3" fontId="0" fillId="0" borderId="1" xfId="0" applyNumberFormat="1" applyBorder="1"/>
    <xf numFmtId="3" fontId="0" fillId="0" borderId="4" xfId="0" applyNumberFormat="1" applyBorder="1"/>
    <xf numFmtId="3" fontId="4" fillId="0" borderId="1" xfId="0" applyNumberFormat="1" applyFont="1" applyBorder="1"/>
    <xf numFmtId="3" fontId="0" fillId="0" borderId="11" xfId="0" applyNumberFormat="1" applyBorder="1"/>
    <xf numFmtId="3" fontId="0" fillId="0" borderId="7" xfId="0" applyNumberFormat="1" applyBorder="1"/>
    <xf numFmtId="3" fontId="4" fillId="0" borderId="11" xfId="0" applyNumberFormat="1" applyFont="1" applyBorder="1"/>
    <xf numFmtId="0" fontId="0" fillId="0" borderId="11" xfId="0" applyBorder="1"/>
    <xf numFmtId="3" fontId="0" fillId="0" borderId="6" xfId="0" applyNumberFormat="1" applyBorder="1"/>
    <xf numFmtId="3" fontId="0" fillId="0" borderId="0" xfId="0" applyNumberFormat="1"/>
    <xf numFmtId="0" fontId="5" fillId="0" borderId="11" xfId="0" applyFont="1" applyBorder="1"/>
    <xf numFmtId="3" fontId="0" fillId="0" borderId="5" xfId="0" applyNumberFormat="1" applyBorder="1"/>
    <xf numFmtId="3" fontId="0" fillId="0" borderId="13" xfId="0" applyNumberFormat="1" applyBorder="1"/>
    <xf numFmtId="3" fontId="0" fillId="0" borderId="12" xfId="0" applyNumberFormat="1" applyBorder="1"/>
    <xf numFmtId="0" fontId="7" fillId="0" borderId="9" xfId="0" applyFont="1" applyBorder="1"/>
    <xf numFmtId="3" fontId="7" fillId="0" borderId="9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5" fillId="0" borderId="11" xfId="0" applyNumberFormat="1" applyFont="1" applyBorder="1"/>
    <xf numFmtId="0" fontId="0" fillId="4" borderId="6" xfId="0" applyFill="1" applyBorder="1"/>
    <xf numFmtId="0" fontId="8" fillId="0" borderId="9" xfId="0" applyFont="1" applyBorder="1"/>
    <xf numFmtId="3" fontId="0" fillId="3" borderId="11" xfId="0" applyNumberFormat="1" applyFill="1" applyBorder="1"/>
    <xf numFmtId="3" fontId="8" fillId="2" borderId="14" xfId="0" applyNumberFormat="1" applyFont="1" applyFill="1" applyBorder="1"/>
    <xf numFmtId="3" fontId="9" fillId="2" borderId="9" xfId="0" applyNumberFormat="1" applyFont="1" applyFill="1" applyBorder="1"/>
    <xf numFmtId="3" fontId="7" fillId="0" borderId="5" xfId="0" applyNumberFormat="1" applyFont="1" applyBorder="1"/>
    <xf numFmtId="3" fontId="4" fillId="0" borderId="5" xfId="0" applyNumberFormat="1" applyFont="1" applyBorder="1"/>
    <xf numFmtId="3" fontId="0" fillId="0" borderId="3" xfId="0" applyNumberFormat="1" applyBorder="1"/>
    <xf numFmtId="3" fontId="8" fillId="2" borderId="9" xfId="0" applyNumberFormat="1" applyFont="1" applyFill="1" applyBorder="1"/>
    <xf numFmtId="0" fontId="0" fillId="0" borderId="7" xfId="0" applyFill="1" applyBorder="1"/>
    <xf numFmtId="0" fontId="0" fillId="0" borderId="12" xfId="0" applyFill="1" applyBorder="1"/>
    <xf numFmtId="0" fontId="0" fillId="0" borderId="11" xfId="0" applyFill="1" applyBorder="1"/>
    <xf numFmtId="3" fontId="0" fillId="0" borderId="11" xfId="0" applyNumberFormat="1" applyFill="1" applyBorder="1"/>
    <xf numFmtId="0" fontId="0" fillId="0" borderId="0" xfId="0" applyAlignment="1">
      <alignment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vertical="center"/>
    </xf>
    <xf numFmtId="0" fontId="10" fillId="5" borderId="17" xfId="0" applyFont="1" applyFill="1" applyBorder="1" applyAlignment="1">
      <alignment horizontal="center" vertical="center"/>
    </xf>
    <xf numFmtId="0" fontId="11" fillId="5" borderId="9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4" xfId="0" applyFont="1" applyFill="1" applyBorder="1"/>
    <xf numFmtId="0" fontId="1" fillId="5" borderId="5" xfId="0" applyFont="1" applyFill="1" applyBorder="1"/>
    <xf numFmtId="0" fontId="1" fillId="5" borderId="8" xfId="0" applyFont="1" applyFill="1" applyBorder="1"/>
    <xf numFmtId="0" fontId="11" fillId="5" borderId="5" xfId="0" applyFont="1" applyFill="1" applyBorder="1"/>
    <xf numFmtId="3" fontId="1" fillId="5" borderId="5" xfId="0" applyNumberFormat="1" applyFont="1" applyFill="1" applyBorder="1"/>
    <xf numFmtId="3" fontId="1" fillId="5" borderId="8" xfId="0" applyNumberFormat="1" applyFont="1" applyFill="1" applyBorder="1"/>
    <xf numFmtId="3" fontId="1" fillId="5" borderId="13" xfId="0" applyNumberFormat="1" applyFont="1" applyFill="1" applyBorder="1"/>
    <xf numFmtId="0" fontId="1" fillId="5" borderId="13" xfId="0" applyFont="1" applyFill="1" applyBorder="1"/>
    <xf numFmtId="0" fontId="11" fillId="5" borderId="11" xfId="0" applyFont="1" applyFill="1" applyBorder="1"/>
    <xf numFmtId="0" fontId="1" fillId="5" borderId="11" xfId="0" applyFont="1" applyFill="1" applyBorder="1"/>
    <xf numFmtId="0" fontId="1" fillId="5" borderId="6" xfId="0" applyFont="1" applyFill="1" applyBorder="1"/>
    <xf numFmtId="0" fontId="11" fillId="5" borderId="1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3" fontId="11" fillId="5" borderId="9" xfId="0" applyNumberFormat="1" applyFont="1" applyFill="1" applyBorder="1"/>
    <xf numFmtId="3" fontId="11" fillId="5" borderId="15" xfId="0" applyNumberFormat="1" applyFont="1" applyFill="1" applyBorder="1"/>
    <xf numFmtId="3" fontId="11" fillId="5" borderId="5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3" fontId="5" fillId="0" borderId="7" xfId="0" applyNumberFormat="1" applyFont="1" applyBorder="1"/>
    <xf numFmtId="3" fontId="7" fillId="0" borderId="0" xfId="0" applyNumberFormat="1" applyFont="1" applyBorder="1"/>
    <xf numFmtId="3" fontId="12" fillId="0" borderId="1" xfId="0" applyNumberFormat="1" applyFont="1" applyBorder="1"/>
    <xf numFmtId="3" fontId="12" fillId="0" borderId="11" xfId="0" applyNumberFormat="1" applyFont="1" applyBorder="1"/>
    <xf numFmtId="3" fontId="12" fillId="0" borderId="5" xfId="0" applyNumberFormat="1" applyFont="1" applyBorder="1"/>
    <xf numFmtId="0" fontId="11" fillId="5" borderId="7" xfId="0" applyFont="1" applyFill="1" applyBorder="1" applyAlignment="1">
      <alignment vertical="center"/>
    </xf>
    <xf numFmtId="3" fontId="11" fillId="5" borderId="11" xfId="0" applyNumberFormat="1" applyFont="1" applyFill="1" applyBorder="1" applyAlignment="1">
      <alignment vertical="center"/>
    </xf>
    <xf numFmtId="3" fontId="0" fillId="0" borderId="3" xfId="0" applyNumberFormat="1" applyFill="1" applyBorder="1"/>
    <xf numFmtId="3" fontId="0" fillId="0" borderId="1" xfId="0" applyNumberFormat="1" applyFill="1" applyBorder="1"/>
    <xf numFmtId="3" fontId="5" fillId="0" borderId="7" xfId="1" applyNumberFormat="1" applyBorder="1"/>
    <xf numFmtId="3" fontId="7" fillId="0" borderId="9" xfId="1" applyNumberFormat="1" applyFont="1" applyBorder="1"/>
    <xf numFmtId="3" fontId="5" fillId="0" borderId="0" xfId="1" applyNumberFormat="1" applyFill="1" applyBorder="1"/>
    <xf numFmtId="3" fontId="5" fillId="0" borderId="7" xfId="1" applyNumberFormat="1" applyFill="1" applyBorder="1"/>
    <xf numFmtId="3" fontId="5" fillId="0" borderId="4" xfId="1" applyNumberFormat="1" applyBorder="1"/>
    <xf numFmtId="3" fontId="5" fillId="0" borderId="12" xfId="1" applyNumberFormat="1" applyBorder="1"/>
    <xf numFmtId="3" fontId="5" fillId="0" borderId="4" xfId="1" applyNumberFormat="1" applyFill="1" applyBorder="1"/>
    <xf numFmtId="3" fontId="5" fillId="0" borderId="11" xfId="1" applyNumberFormat="1" applyFill="1" applyBorder="1"/>
    <xf numFmtId="3" fontId="5" fillId="0" borderId="6" xfId="1" applyNumberFormat="1" applyFill="1" applyBorder="1"/>
    <xf numFmtId="3" fontId="8" fillId="0" borderId="10" xfId="1" applyNumberFormat="1" applyFont="1" applyBorder="1"/>
    <xf numFmtId="3" fontId="8" fillId="0" borderId="9" xfId="1" applyNumberFormat="1" applyFont="1" applyBorder="1"/>
    <xf numFmtId="3" fontId="5" fillId="0" borderId="3" xfId="1" applyNumberFormat="1" applyFill="1" applyBorder="1"/>
    <xf numFmtId="3" fontId="0" fillId="0" borderId="0" xfId="0" applyNumberFormat="1" applyFill="1"/>
    <xf numFmtId="3" fontId="0" fillId="0" borderId="6" xfId="0" applyNumberFormat="1" applyFill="1" applyBorder="1"/>
    <xf numFmtId="3" fontId="0" fillId="0" borderId="5" xfId="0" applyNumberFormat="1" applyFill="1" applyBorder="1"/>
    <xf numFmtId="3" fontId="0" fillId="0" borderId="4" xfId="0" applyNumberFormat="1" applyFill="1" applyBorder="1"/>
    <xf numFmtId="3" fontId="0" fillId="0" borderId="7" xfId="0" applyNumberFormat="1" applyFill="1" applyBorder="1"/>
    <xf numFmtId="3" fontId="5" fillId="0" borderId="1" xfId="1" applyNumberFormat="1" applyFill="1" applyBorder="1"/>
    <xf numFmtId="3" fontId="5" fillId="0" borderId="11" xfId="0" applyNumberFormat="1" applyFont="1" applyFill="1" applyBorder="1"/>
    <xf numFmtId="3" fontId="5" fillId="0" borderId="11" xfId="1" applyNumberFormat="1" applyFont="1" applyFill="1" applyBorder="1"/>
    <xf numFmtId="3" fontId="0" fillId="0" borderId="12" xfId="0" applyNumberFormat="1" applyFill="1" applyBorder="1"/>
    <xf numFmtId="3" fontId="5" fillId="0" borderId="12" xfId="1" applyNumberFormat="1" applyFill="1" applyBorder="1"/>
    <xf numFmtId="3" fontId="0" fillId="6" borderId="4" xfId="0" applyNumberFormat="1" applyFill="1" applyBorder="1"/>
    <xf numFmtId="3" fontId="0" fillId="6" borderId="7" xfId="0" applyNumberFormat="1" applyFill="1" applyBorder="1"/>
    <xf numFmtId="3" fontId="0" fillId="6" borderId="12" xfId="0" applyNumberFormat="1" applyFill="1" applyBorder="1"/>
    <xf numFmtId="3" fontId="0" fillId="6" borderId="1" xfId="0" applyNumberFormat="1" applyFill="1" applyBorder="1"/>
    <xf numFmtId="3" fontId="0" fillId="6" borderId="11" xfId="0" applyNumberFormat="1" applyFill="1" applyBorder="1"/>
    <xf numFmtId="3" fontId="0" fillId="6" borderId="5" xfId="0" applyNumberFormat="1" applyFill="1" applyBorder="1"/>
    <xf numFmtId="3" fontId="5" fillId="0" borderId="0" xfId="0" applyNumberFormat="1" applyFont="1" applyFill="1" applyBorder="1"/>
    <xf numFmtId="3" fontId="5" fillId="0" borderId="7" xfId="0" applyNumberFormat="1" applyFont="1" applyFill="1" applyBorder="1"/>
    <xf numFmtId="3" fontId="5" fillId="0" borderId="6" xfId="0" applyNumberFormat="1" applyFont="1" applyBorder="1"/>
    <xf numFmtId="3" fontId="7" fillId="0" borderId="10" xfId="0" applyNumberFormat="1" applyFont="1" applyBorder="1"/>
    <xf numFmtId="3" fontId="5" fillId="0" borderId="0" xfId="0" applyNumberFormat="1" applyFont="1" applyBorder="1"/>
    <xf numFmtId="165" fontId="0" fillId="0" borderId="0" xfId="0" applyNumberFormat="1"/>
    <xf numFmtId="3" fontId="0" fillId="0" borderId="0" xfId="0" applyNumberFormat="1" applyFill="1" applyBorder="1"/>
    <xf numFmtId="0" fontId="1" fillId="5" borderId="0" xfId="0" applyFont="1" applyFill="1" applyBorder="1"/>
    <xf numFmtId="0" fontId="0" fillId="0" borderId="0" xfId="0" applyFill="1" applyBorder="1"/>
    <xf numFmtId="165" fontId="0" fillId="0" borderId="0" xfId="0" applyNumberFormat="1" applyAlignment="1">
      <alignment vertical="center"/>
    </xf>
    <xf numFmtId="0" fontId="15" fillId="5" borderId="11" xfId="0" applyFont="1" applyFill="1" applyBorder="1" applyAlignment="1">
      <alignment horizontal="center"/>
    </xf>
    <xf numFmtId="3" fontId="7" fillId="0" borderId="5" xfId="0" applyNumberFormat="1" applyFont="1" applyFill="1" applyBorder="1"/>
    <xf numFmtId="3" fontId="7" fillId="3" borderId="8" xfId="0" applyNumberFormat="1" applyFont="1" applyFill="1" applyBorder="1"/>
    <xf numFmtId="3" fontId="7" fillId="3" borderId="9" xfId="0" applyNumberFormat="1" applyFont="1" applyFill="1" applyBorder="1"/>
    <xf numFmtId="3" fontId="0" fillId="3" borderId="5" xfId="0" applyNumberFormat="1" applyFill="1" applyBorder="1"/>
    <xf numFmtId="0" fontId="0" fillId="4" borderId="9" xfId="0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5" fillId="0" borderId="14" xfId="0" applyNumberFormat="1" applyFont="1" applyFill="1" applyBorder="1"/>
    <xf numFmtId="3" fontId="5" fillId="0" borderId="15" xfId="0" applyNumberFormat="1" applyFont="1" applyFill="1" applyBorder="1"/>
    <xf numFmtId="3" fontId="5" fillId="0" borderId="9" xfId="1" applyNumberFormat="1" applyFont="1" applyFill="1" applyBorder="1"/>
    <xf numFmtId="3" fontId="5" fillId="0" borderId="15" xfId="0" applyNumberFormat="1" applyFont="1" applyBorder="1"/>
    <xf numFmtId="3" fontId="0" fillId="0" borderId="9" xfId="0" applyNumberFormat="1" applyBorder="1"/>
    <xf numFmtId="3" fontId="5" fillId="0" borderId="14" xfId="0" applyNumberFormat="1" applyFont="1" applyBorder="1"/>
    <xf numFmtId="3" fontId="0" fillId="6" borderId="9" xfId="0" applyNumberFormat="1" applyFill="1" applyBorder="1"/>
    <xf numFmtId="3" fontId="5" fillId="0" borderId="10" xfId="0" applyNumberFormat="1" applyFont="1" applyBorder="1"/>
    <xf numFmtId="3" fontId="0" fillId="6" borderId="15" xfId="0" applyNumberFormat="1" applyFill="1" applyBorder="1"/>
    <xf numFmtId="3" fontId="5" fillId="0" borderId="9" xfId="0" applyNumberFormat="1" applyFont="1" applyBorder="1"/>
    <xf numFmtId="3" fontId="12" fillId="0" borderId="9" xfId="0" applyNumberFormat="1" applyFont="1" applyBorder="1"/>
    <xf numFmtId="0" fontId="7" fillId="0" borderId="0" xfId="0" applyFont="1" applyBorder="1"/>
    <xf numFmtId="3" fontId="7" fillId="0" borderId="0" xfId="1" applyNumberFormat="1" applyFont="1" applyBorder="1"/>
    <xf numFmtId="3" fontId="7" fillId="0" borderId="0" xfId="0" applyNumberFormat="1" applyFont="1" applyFill="1" applyBorder="1"/>
    <xf numFmtId="0" fontId="0" fillId="4" borderId="0" xfId="0" applyFill="1" applyBorder="1"/>
    <xf numFmtId="3" fontId="5" fillId="0" borderId="0" xfId="1" applyNumberFormat="1" applyFont="1" applyFill="1" applyBorder="1"/>
    <xf numFmtId="3" fontId="0" fillId="6" borderId="0" xfId="0" applyNumberFormat="1" applyFill="1" applyBorder="1"/>
    <xf numFmtId="3" fontId="12" fillId="0" borderId="0" xfId="0" applyNumberFormat="1" applyFont="1" applyBorder="1"/>
    <xf numFmtId="3" fontId="7" fillId="0" borderId="10" xfId="0" applyNumberFormat="1" applyFont="1" applyFill="1" applyBorder="1"/>
    <xf numFmtId="166" fontId="0" fillId="0" borderId="0" xfId="3" applyNumberFormat="1" applyFont="1"/>
    <xf numFmtId="166" fontId="0" fillId="0" borderId="1" xfId="3" applyNumberFormat="1" applyFont="1" applyBorder="1"/>
    <xf numFmtId="166" fontId="0" fillId="0" borderId="11" xfId="3" applyNumberFormat="1" applyFont="1" applyBorder="1"/>
    <xf numFmtId="166" fontId="0" fillId="0" borderId="5" xfId="3" applyNumberFormat="1" applyFont="1" applyBorder="1"/>
    <xf numFmtId="3" fontId="1" fillId="5" borderId="6" xfId="0" applyNumberFormat="1" applyFont="1" applyFill="1" applyBorder="1"/>
    <xf numFmtId="166" fontId="0" fillId="0" borderId="11" xfId="3" applyNumberFormat="1" applyFont="1" applyFill="1" applyBorder="1"/>
    <xf numFmtId="166" fontId="0" fillId="0" borderId="1" xfId="3" applyNumberFormat="1" applyFont="1" applyFill="1" applyBorder="1"/>
    <xf numFmtId="166" fontId="0" fillId="0" borderId="5" xfId="3" applyNumberFormat="1" applyFont="1" applyFill="1" applyBorder="1"/>
    <xf numFmtId="3" fontId="7" fillId="0" borderId="9" xfId="0" applyNumberFormat="1" applyFont="1" applyFill="1" applyBorder="1"/>
    <xf numFmtId="166" fontId="17" fillId="0" borderId="0" xfId="3" applyNumberFormat="1" applyFont="1"/>
    <xf numFmtId="166" fontId="0" fillId="0" borderId="0" xfId="3" applyNumberFormat="1" applyFont="1" applyFill="1"/>
    <xf numFmtId="0" fontId="0" fillId="7" borderId="11" xfId="0" applyFill="1" applyBorder="1"/>
    <xf numFmtId="17" fontId="10" fillId="5" borderId="17" xfId="0" applyNumberFormat="1" applyFont="1" applyFill="1" applyBorder="1" applyAlignment="1">
      <alignment horizontal="center" vertical="center"/>
    </xf>
    <xf numFmtId="3" fontId="7" fillId="0" borderId="12" xfId="0" applyNumberFormat="1" applyFont="1" applyFill="1" applyBorder="1"/>
    <xf numFmtId="0" fontId="2" fillId="8" borderId="6" xfId="0" applyFont="1" applyFill="1" applyBorder="1"/>
    <xf numFmtId="3" fontId="0" fillId="6" borderId="3" xfId="0" applyNumberFormat="1" applyFill="1" applyBorder="1"/>
    <xf numFmtId="3" fontId="0" fillId="6" borderId="13" xfId="0" applyNumberFormat="1" applyFill="1" applyBorder="1"/>
    <xf numFmtId="0" fontId="0" fillId="0" borderId="0" xfId="0" applyFill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3" fontId="5" fillId="0" borderId="10" xfId="1" applyNumberFormat="1" applyFill="1" applyBorder="1"/>
    <xf numFmtId="3" fontId="0" fillId="0" borderId="10" xfId="0" applyNumberFormat="1" applyBorder="1"/>
    <xf numFmtId="166" fontId="0" fillId="0" borderId="9" xfId="3" applyNumberFormat="1" applyFont="1" applyFill="1" applyBorder="1"/>
    <xf numFmtId="166" fontId="0" fillId="0" borderId="9" xfId="3" applyNumberFormat="1" applyFont="1" applyBorder="1"/>
    <xf numFmtId="3" fontId="5" fillId="0" borderId="5" xfId="1" applyNumberFormat="1" applyFill="1" applyBorder="1"/>
    <xf numFmtId="167" fontId="0" fillId="9" borderId="1" xfId="3" applyNumberFormat="1" applyFont="1" applyFill="1" applyBorder="1"/>
    <xf numFmtId="3" fontId="0" fillId="9" borderId="11" xfId="0" applyNumberFormat="1" applyFill="1" applyBorder="1"/>
    <xf numFmtId="167" fontId="0" fillId="9" borderId="11" xfId="3" applyNumberFormat="1" applyFont="1" applyFill="1" applyBorder="1"/>
    <xf numFmtId="3" fontId="0" fillId="9" borderId="5" xfId="0" applyNumberFormat="1" applyFill="1" applyBorder="1"/>
    <xf numFmtId="167" fontId="0" fillId="9" borderId="5" xfId="3" applyNumberFormat="1" applyFont="1" applyFill="1" applyBorder="1"/>
    <xf numFmtId="3" fontId="0" fillId="9" borderId="1" xfId="0" applyNumberFormat="1" applyFill="1" applyBorder="1"/>
    <xf numFmtId="3" fontId="0" fillId="9" borderId="9" xfId="0" applyNumberFormat="1" applyFill="1" applyBorder="1"/>
    <xf numFmtId="3" fontId="7" fillId="9" borderId="9" xfId="0" applyNumberFormat="1" applyFont="1" applyFill="1" applyBorder="1"/>
    <xf numFmtId="0" fontId="7" fillId="0" borderId="13" xfId="0" applyFont="1" applyBorder="1"/>
    <xf numFmtId="0" fontId="11" fillId="5" borderId="14" xfId="0" applyFont="1" applyFill="1" applyBorder="1"/>
    <xf numFmtId="0" fontId="7" fillId="0" borderId="14" xfId="0" applyFont="1" applyBorder="1"/>
    <xf numFmtId="0" fontId="11" fillId="5" borderId="13" xfId="0" applyFont="1" applyFill="1" applyBorder="1"/>
    <xf numFmtId="0" fontId="5" fillId="0" borderId="0" xfId="0" applyFont="1" applyBorder="1"/>
    <xf numFmtId="0" fontId="5" fillId="0" borderId="7" xfId="0" applyFont="1" applyBorder="1"/>
    <xf numFmtId="0" fontId="1" fillId="0" borderId="7" xfId="0" applyFont="1" applyFill="1" applyBorder="1"/>
    <xf numFmtId="0" fontId="11" fillId="5" borderId="15" xfId="0" applyFont="1" applyFill="1" applyBorder="1"/>
    <xf numFmtId="0" fontId="0" fillId="0" borderId="14" xfId="0" applyBorder="1"/>
    <xf numFmtId="0" fontId="8" fillId="0" borderId="15" xfId="0" applyFont="1" applyBorder="1"/>
    <xf numFmtId="0" fontId="11" fillId="5" borderId="12" xfId="0" applyFont="1" applyFill="1" applyBorder="1"/>
    <xf numFmtId="0" fontId="0" fillId="7" borderId="7" xfId="0" applyFill="1" applyBorder="1"/>
    <xf numFmtId="0" fontId="11" fillId="5" borderId="0" xfId="0" applyFont="1" applyFill="1" applyBorder="1"/>
    <xf numFmtId="0" fontId="0" fillId="0" borderId="12" xfId="0" applyBorder="1"/>
    <xf numFmtId="0" fontId="7" fillId="0" borderId="15" xfId="0" applyFont="1" applyBorder="1"/>
    <xf numFmtId="0" fontId="11" fillId="5" borderId="3" xfId="0" applyFont="1" applyFill="1" applyBorder="1"/>
    <xf numFmtId="0" fontId="0" fillId="0" borderId="3" xfId="0" applyBorder="1"/>
    <xf numFmtId="165" fontId="0" fillId="0" borderId="2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13" fillId="5" borderId="7" xfId="0" applyNumberFormat="1" applyFont="1" applyFill="1" applyBorder="1" applyAlignment="1">
      <alignment vertical="center"/>
    </xf>
    <xf numFmtId="165" fontId="13" fillId="5" borderId="6" xfId="0" applyNumberFormat="1" applyFont="1" applyFill="1" applyBorder="1" applyAlignment="1">
      <alignment vertical="center"/>
    </xf>
    <xf numFmtId="165" fontId="13" fillId="0" borderId="7" xfId="0" applyNumberFormat="1" applyFont="1" applyFill="1" applyBorder="1" applyAlignment="1">
      <alignment vertical="center"/>
    </xf>
    <xf numFmtId="165" fontId="13" fillId="0" borderId="6" xfId="0" applyNumberFormat="1" applyFont="1" applyFill="1" applyBorder="1" applyAlignment="1">
      <alignment vertical="center"/>
    </xf>
    <xf numFmtId="165" fontId="11" fillId="5" borderId="12" xfId="0" applyNumberFormat="1" applyFont="1" applyFill="1" applyBorder="1" applyAlignment="1">
      <alignment vertical="center"/>
    </xf>
    <xf numFmtId="165" fontId="11" fillId="5" borderId="8" xfId="0" applyNumberFormat="1" applyFont="1" applyFill="1" applyBorder="1" applyAlignment="1">
      <alignment vertical="center"/>
    </xf>
    <xf numFmtId="3" fontId="12" fillId="0" borderId="4" xfId="0" applyNumberFormat="1" applyFont="1" applyBorder="1"/>
    <xf numFmtId="3" fontId="12" fillId="0" borderId="7" xfId="0" applyNumberFormat="1" applyFont="1" applyBorder="1"/>
    <xf numFmtId="3" fontId="12" fillId="0" borderId="12" xfId="0" applyNumberFormat="1" applyFont="1" applyBorder="1"/>
    <xf numFmtId="165" fontId="0" fillId="0" borderId="3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0" fillId="0" borderId="2" xfId="0" applyBorder="1"/>
    <xf numFmtId="0" fontId="0" fillId="0" borderId="8" xfId="0" applyBorder="1"/>
    <xf numFmtId="3" fontId="0" fillId="0" borderId="2" xfId="0" applyNumberFormat="1" applyBorder="1"/>
    <xf numFmtId="3" fontId="0" fillId="0" borderId="8" xfId="0" applyNumberFormat="1" applyBorder="1"/>
    <xf numFmtId="3" fontId="5" fillId="0" borderId="5" xfId="0" applyNumberFormat="1" applyFont="1" applyBorder="1"/>
    <xf numFmtId="0" fontId="2" fillId="9" borderId="11" xfId="0" applyFont="1" applyFill="1" applyBorder="1" applyAlignment="1">
      <alignment horizontal="center"/>
    </xf>
    <xf numFmtId="3" fontId="0" fillId="9" borderId="4" xfId="0" applyNumberFormat="1" applyFill="1" applyBorder="1"/>
    <xf numFmtId="3" fontId="0" fillId="9" borderId="7" xfId="0" applyNumberFormat="1" applyFill="1" applyBorder="1"/>
    <xf numFmtId="3" fontId="0" fillId="9" borderId="12" xfId="0" applyNumberFormat="1" applyFill="1" applyBorder="1"/>
    <xf numFmtId="3" fontId="0" fillId="9" borderId="6" xfId="0" applyNumberFormat="1" applyFill="1" applyBorder="1"/>
    <xf numFmtId="3" fontId="0" fillId="9" borderId="10" xfId="0" applyNumberFormat="1" applyFill="1" applyBorder="1"/>
    <xf numFmtId="3" fontId="5" fillId="9" borderId="11" xfId="0" applyNumberFormat="1" applyFont="1" applyFill="1" applyBorder="1"/>
    <xf numFmtId="9" fontId="0" fillId="9" borderId="11" xfId="5" applyFont="1" applyFill="1" applyBorder="1" applyAlignment="1">
      <alignment horizontal="center"/>
    </xf>
    <xf numFmtId="9" fontId="7" fillId="0" borderId="10" xfId="5" applyFont="1" applyBorder="1" applyAlignment="1">
      <alignment horizontal="center"/>
    </xf>
    <xf numFmtId="9" fontId="0" fillId="9" borderId="6" xfId="5" applyFont="1" applyFill="1" applyBorder="1" applyAlignment="1">
      <alignment horizontal="center"/>
    </xf>
    <xf numFmtId="9" fontId="5" fillId="9" borderId="11" xfId="5" applyFont="1" applyFill="1" applyBorder="1" applyAlignment="1">
      <alignment horizontal="center"/>
    </xf>
    <xf numFmtId="9" fontId="0" fillId="0" borderId="11" xfId="5" applyFont="1" applyFill="1" applyBorder="1" applyAlignment="1">
      <alignment horizontal="center"/>
    </xf>
    <xf numFmtId="9" fontId="1" fillId="5" borderId="6" xfId="5" applyFont="1" applyFill="1" applyBorder="1" applyAlignment="1">
      <alignment horizontal="center"/>
    </xf>
    <xf numFmtId="9" fontId="0" fillId="0" borderId="1" xfId="5" applyFont="1" applyFill="1" applyBorder="1" applyAlignment="1">
      <alignment horizontal="center"/>
    </xf>
    <xf numFmtId="9" fontId="1" fillId="5" borderId="2" xfId="5" applyFont="1" applyFill="1" applyBorder="1" applyAlignment="1">
      <alignment horizontal="center"/>
    </xf>
    <xf numFmtId="9" fontId="7" fillId="0" borderId="9" xfId="5" applyFont="1" applyBorder="1" applyAlignment="1">
      <alignment horizontal="center"/>
    </xf>
    <xf numFmtId="9" fontId="11" fillId="5" borderId="9" xfId="5" applyFont="1" applyFill="1" applyBorder="1" applyAlignment="1">
      <alignment horizontal="center"/>
    </xf>
    <xf numFmtId="9" fontId="0" fillId="0" borderId="6" xfId="5" applyFont="1" applyFill="1" applyBorder="1" applyAlignment="1">
      <alignment horizontal="center"/>
    </xf>
    <xf numFmtId="9" fontId="0" fillId="9" borderId="9" xfId="5" applyFont="1" applyFill="1" applyBorder="1" applyAlignment="1">
      <alignment horizontal="center"/>
    </xf>
    <xf numFmtId="3" fontId="8" fillId="2" borderId="10" xfId="0" applyNumberFormat="1" applyFont="1" applyFill="1" applyBorder="1"/>
    <xf numFmtId="9" fontId="9" fillId="2" borderId="9" xfId="5" applyFont="1" applyFill="1" applyBorder="1" applyAlignment="1">
      <alignment horizontal="center"/>
    </xf>
    <xf numFmtId="0" fontId="10" fillId="5" borderId="3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10" fillId="5" borderId="8" xfId="0" applyFont="1" applyFill="1" applyBorder="1" applyAlignment="1">
      <alignment vertical="center" wrapText="1"/>
    </xf>
    <xf numFmtId="0" fontId="10" fillId="5" borderId="1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3" fontId="0" fillId="0" borderId="2" xfId="0" applyNumberFormat="1" applyFill="1" applyBorder="1"/>
    <xf numFmtId="3" fontId="0" fillId="0" borderId="8" xfId="0" applyNumberFormat="1" applyFill="1" applyBorder="1"/>
    <xf numFmtId="3" fontId="5" fillId="0" borderId="6" xfId="0" applyNumberFormat="1" applyFont="1" applyFill="1" applyBorder="1"/>
    <xf numFmtId="3" fontId="11" fillId="5" borderId="10" xfId="0" applyNumberFormat="1" applyFont="1" applyFill="1" applyBorder="1"/>
    <xf numFmtId="3" fontId="11" fillId="5" borderId="6" xfId="0" applyNumberFormat="1" applyFont="1" applyFill="1" applyBorder="1" applyAlignment="1">
      <alignment vertical="center"/>
    </xf>
    <xf numFmtId="0" fontId="10" fillId="5" borderId="19" xfId="0" applyFont="1" applyFill="1" applyBorder="1" applyAlignment="1">
      <alignment horizontal="center" vertical="center"/>
    </xf>
    <xf numFmtId="9" fontId="0" fillId="9" borderId="1" xfId="5" applyFont="1" applyFill="1" applyBorder="1" applyAlignment="1">
      <alignment horizontal="center"/>
    </xf>
    <xf numFmtId="9" fontId="0" fillId="9" borderId="5" xfId="5" applyFont="1" applyFill="1" applyBorder="1" applyAlignment="1">
      <alignment horizontal="center"/>
    </xf>
    <xf numFmtId="0" fontId="7" fillId="0" borderId="7" xfId="0" applyFont="1" applyBorder="1"/>
    <xf numFmtId="3" fontId="7" fillId="0" borderId="6" xfId="0" applyNumberFormat="1" applyFont="1" applyBorder="1"/>
    <xf numFmtId="0" fontId="0" fillId="4" borderId="7" xfId="0" applyFill="1" applyBorder="1"/>
    <xf numFmtId="9" fontId="0" fillId="0" borderId="2" xfId="5" applyFont="1" applyBorder="1" applyAlignment="1">
      <alignment horizontal="center"/>
    </xf>
    <xf numFmtId="9" fontId="0" fillId="0" borderId="6" xfId="5" applyFont="1" applyBorder="1" applyAlignment="1">
      <alignment horizontal="center"/>
    </xf>
    <xf numFmtId="9" fontId="0" fillId="0" borderId="8" xfId="5" applyFont="1" applyBorder="1" applyAlignment="1">
      <alignment horizontal="center"/>
    </xf>
    <xf numFmtId="0" fontId="11" fillId="5" borderId="12" xfId="0" applyFont="1" applyFill="1" applyBorder="1" applyAlignment="1">
      <alignment vertical="center"/>
    </xf>
    <xf numFmtId="3" fontId="11" fillId="5" borderId="5" xfId="0" applyNumberFormat="1" applyFont="1" applyFill="1" applyBorder="1" applyAlignment="1">
      <alignment vertical="center"/>
    </xf>
    <xf numFmtId="165" fontId="11" fillId="5" borderId="5" xfId="0" applyNumberFormat="1" applyFont="1" applyFill="1" applyBorder="1" applyAlignment="1">
      <alignment horizontal="center" vertical="center"/>
    </xf>
  </cellXfs>
  <cellStyles count="6">
    <cellStyle name="Comma" xfId="3" builtinId="3"/>
    <cellStyle name="Comma 2" xfId="2" xr:uid="{9C16CFC5-5E34-4FD6-B0A4-A2AF42534502}"/>
    <cellStyle name="Normal" xfId="0" builtinId="0"/>
    <cellStyle name="Normal 2" xfId="1" xr:uid="{0F924E6D-BF24-48D6-9201-8D349596402A}"/>
    <cellStyle name="Normal 3" xfId="4" xr:uid="{773067C9-DF06-46AF-A157-25D4B0330624}"/>
    <cellStyle name="Percent" xfId="5" builtinId="5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5D99-DD14-4165-9751-76E414BCF1C3}">
  <dimension ref="A1:AI109"/>
  <sheetViews>
    <sheetView tabSelected="1" zoomScale="95" zoomScaleNormal="9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O14" sqref="AO14"/>
    </sheetView>
  </sheetViews>
  <sheetFormatPr defaultRowHeight="15" x14ac:dyDescent="0.25"/>
  <cols>
    <col min="1" max="1" width="2.85546875" customWidth="1"/>
    <col min="2" max="2" width="22.85546875" customWidth="1"/>
    <col min="3" max="3" width="12.7109375" hidden="1" customWidth="1"/>
    <col min="4" max="4" width="12.7109375" customWidth="1"/>
    <col min="5" max="15" width="12.7109375" hidden="1" customWidth="1"/>
    <col min="16" max="17" width="14.7109375" hidden="1" customWidth="1"/>
    <col min="18" max="28" width="12.7109375" hidden="1" customWidth="1"/>
    <col min="29" max="29" width="14.7109375" hidden="1" customWidth="1"/>
    <col min="30" max="30" width="26.28515625" hidden="1" customWidth="1"/>
    <col min="31" max="31" width="15.5703125" style="109" hidden="1" customWidth="1"/>
    <col min="32" max="32" width="15.5703125" style="113" hidden="1" customWidth="1"/>
    <col min="34" max="37" width="0" hidden="1" customWidth="1"/>
  </cols>
  <sheetData>
    <row r="1" spans="1:32" ht="13.15" customHeight="1" thickBot="1" x14ac:dyDescent="0.3"/>
    <row r="2" spans="1:32" s="40" customFormat="1" ht="31.9" customHeight="1" thickBot="1" x14ac:dyDescent="0.3">
      <c r="B2" s="42" t="s">
        <v>0</v>
      </c>
      <c r="C2" s="43" t="s">
        <v>127</v>
      </c>
      <c r="D2" s="43" t="s">
        <v>128</v>
      </c>
      <c r="E2" s="242" t="s">
        <v>129</v>
      </c>
      <c r="F2" s="235" t="s">
        <v>83</v>
      </c>
      <c r="G2" s="43" t="s">
        <v>83</v>
      </c>
      <c r="H2" s="43" t="s">
        <v>90</v>
      </c>
      <c r="I2" s="43" t="s">
        <v>90</v>
      </c>
      <c r="J2" s="43" t="s">
        <v>86</v>
      </c>
      <c r="K2" s="43" t="s">
        <v>89</v>
      </c>
      <c r="L2" s="43" t="s">
        <v>91</v>
      </c>
      <c r="M2" s="43" t="s">
        <v>92</v>
      </c>
      <c r="N2" s="43" t="s">
        <v>92</v>
      </c>
      <c r="O2" s="43" t="s">
        <v>96</v>
      </c>
      <c r="P2" s="43" t="s">
        <v>96</v>
      </c>
      <c r="Q2" s="43" t="s">
        <v>96</v>
      </c>
      <c r="R2" s="43" t="s">
        <v>97</v>
      </c>
      <c r="S2" s="43" t="s">
        <v>97</v>
      </c>
      <c r="T2" s="153">
        <v>44105</v>
      </c>
      <c r="U2" s="43" t="s">
        <v>98</v>
      </c>
      <c r="V2" s="43" t="s">
        <v>98</v>
      </c>
      <c r="W2" s="43" t="s">
        <v>99</v>
      </c>
      <c r="X2" s="43" t="s">
        <v>99</v>
      </c>
      <c r="Y2" s="43" t="s">
        <v>99</v>
      </c>
      <c r="Z2" s="43" t="s">
        <v>100</v>
      </c>
      <c r="AA2" s="43" t="s">
        <v>100</v>
      </c>
      <c r="AB2" s="43" t="s">
        <v>100</v>
      </c>
      <c r="AC2" s="41" t="s">
        <v>93</v>
      </c>
      <c r="AD2" s="42" t="s">
        <v>0</v>
      </c>
      <c r="AE2" s="231" t="s">
        <v>123</v>
      </c>
      <c r="AF2" s="233" t="s">
        <v>124</v>
      </c>
    </row>
    <row r="3" spans="1:32" ht="17.25" customHeight="1" thickBot="1" x14ac:dyDescent="0.3">
      <c r="B3" s="6" t="s">
        <v>1</v>
      </c>
      <c r="C3" s="7">
        <v>2021</v>
      </c>
      <c r="D3" s="210">
        <v>2022</v>
      </c>
      <c r="E3" s="210" t="s">
        <v>126</v>
      </c>
      <c r="F3" s="236">
        <v>2021</v>
      </c>
      <c r="G3" s="210">
        <v>2022</v>
      </c>
      <c r="H3" s="7">
        <v>2021</v>
      </c>
      <c r="I3" s="210">
        <v>2022</v>
      </c>
      <c r="J3" s="7">
        <v>2021</v>
      </c>
      <c r="K3" s="7">
        <v>2021</v>
      </c>
      <c r="L3" s="7">
        <v>2021</v>
      </c>
      <c r="M3" s="7">
        <v>2020</v>
      </c>
      <c r="N3" s="7">
        <v>2021</v>
      </c>
      <c r="O3" s="114">
        <v>2020</v>
      </c>
      <c r="P3" s="7" t="s">
        <v>121</v>
      </c>
      <c r="Q3" s="7">
        <v>2021</v>
      </c>
      <c r="R3" s="114">
        <v>2020</v>
      </c>
      <c r="S3" s="7">
        <v>2021</v>
      </c>
      <c r="T3" s="7">
        <v>2020</v>
      </c>
      <c r="U3" s="7">
        <v>2021</v>
      </c>
      <c r="V3" s="7">
        <v>2021</v>
      </c>
      <c r="W3" s="7">
        <v>2020</v>
      </c>
      <c r="X3" s="7" t="s">
        <v>121</v>
      </c>
      <c r="Y3" s="7">
        <v>2021</v>
      </c>
      <c r="Z3" s="7">
        <v>2020</v>
      </c>
      <c r="AA3" s="7" t="s">
        <v>121</v>
      </c>
      <c r="AB3" s="7">
        <v>2021</v>
      </c>
      <c r="AC3" s="7"/>
      <c r="AD3" s="8" t="s">
        <v>1</v>
      </c>
      <c r="AE3" s="232"/>
      <c r="AF3" s="234"/>
    </row>
    <row r="4" spans="1:32" x14ac:dyDescent="0.25">
      <c r="B4" s="2" t="s">
        <v>2</v>
      </c>
      <c r="C4" s="91">
        <v>1100204.8500000001</v>
      </c>
      <c r="D4" s="211">
        <v>900000</v>
      </c>
      <c r="E4" s="243">
        <f>IFERROR(D4/C4-1,0)</f>
        <v>-0.18197052121702617</v>
      </c>
      <c r="F4" s="237">
        <v>2117008.14</v>
      </c>
      <c r="G4" s="211"/>
      <c r="H4" s="91">
        <v>2226132.2599999998</v>
      </c>
      <c r="I4" s="211"/>
      <c r="J4" s="91">
        <v>2859529.4</v>
      </c>
      <c r="K4" s="75">
        <v>1809949</v>
      </c>
      <c r="L4" s="93">
        <v>1441098.09</v>
      </c>
      <c r="M4" s="9">
        <v>1326222.3700000001</v>
      </c>
      <c r="N4" s="34">
        <v>1527736</v>
      </c>
      <c r="O4" s="9">
        <v>1713893</v>
      </c>
      <c r="P4" s="156">
        <v>1500000</v>
      </c>
      <c r="Q4" s="142">
        <v>1239442.3500000001</v>
      </c>
      <c r="R4" s="34">
        <v>1358502</v>
      </c>
      <c r="S4" s="142">
        <v>1197198.7</v>
      </c>
      <c r="T4" s="9">
        <v>1702059.67</v>
      </c>
      <c r="U4" s="10">
        <v>1500000</v>
      </c>
      <c r="V4" s="9">
        <v>1357423.3</v>
      </c>
      <c r="W4" s="10">
        <v>1612596.56</v>
      </c>
      <c r="X4" s="166">
        <v>1400000</v>
      </c>
      <c r="Y4" s="156"/>
      <c r="Z4" s="10">
        <v>1200734.9099999999</v>
      </c>
      <c r="AA4" s="166"/>
      <c r="AB4" s="98"/>
      <c r="AC4" s="200">
        <f t="shared" ref="AC4:AC23" si="0">SUM(C4:Z4)</f>
        <v>31089730.418029476</v>
      </c>
      <c r="AD4" s="1" t="s">
        <v>2</v>
      </c>
      <c r="AE4" s="203">
        <f>X4/V4-1</f>
        <v>3.1365823763302103E-2</v>
      </c>
      <c r="AF4" s="191">
        <f>X4/W4-1</f>
        <v>-0.13183493334501473</v>
      </c>
    </row>
    <row r="5" spans="1:32" hidden="1" x14ac:dyDescent="0.25">
      <c r="B5" s="4" t="s">
        <v>3</v>
      </c>
      <c r="C5" s="92">
        <v>608072.43000000005</v>
      </c>
      <c r="D5" s="212"/>
      <c r="E5" s="217">
        <f t="shared" ref="E5:E33" si="1">IFERROR(D5/C5-1,0)</f>
        <v>-1</v>
      </c>
      <c r="F5" s="89">
        <v>788049.57</v>
      </c>
      <c r="G5" s="212"/>
      <c r="H5" s="92">
        <v>902486.66</v>
      </c>
      <c r="I5" s="212"/>
      <c r="J5" s="92">
        <v>990915.6</v>
      </c>
      <c r="K5" s="39">
        <v>759367.89</v>
      </c>
      <c r="L5" s="83">
        <v>745756.7</v>
      </c>
      <c r="M5" s="12">
        <v>992812.6</v>
      </c>
      <c r="N5" s="66">
        <v>751317</v>
      </c>
      <c r="O5" s="12">
        <v>874157.4</v>
      </c>
      <c r="P5" s="138">
        <v>850000</v>
      </c>
      <c r="Q5" s="143">
        <v>814427.93</v>
      </c>
      <c r="R5" s="66">
        <v>814545.81</v>
      </c>
      <c r="S5" s="143">
        <v>348045.2</v>
      </c>
      <c r="T5" s="12">
        <v>1370046.28</v>
      </c>
      <c r="U5" s="13"/>
      <c r="V5" s="102"/>
      <c r="W5" s="13">
        <v>1297697.75</v>
      </c>
      <c r="X5" s="167"/>
      <c r="Y5" s="138"/>
      <c r="Z5" s="13">
        <v>684644.55</v>
      </c>
      <c r="AA5" s="167"/>
      <c r="AB5" s="99"/>
      <c r="AC5" s="201">
        <f t="shared" si="0"/>
        <v>13592342.370000001</v>
      </c>
      <c r="AD5" s="15" t="s">
        <v>3</v>
      </c>
      <c r="AE5" s="204" t="e">
        <f t="shared" ref="AE5:AE68" si="2">X5/V5-1</f>
        <v>#DIV/0!</v>
      </c>
      <c r="AF5" s="193">
        <f t="shared" ref="AF5:AF68" si="3">X5/W5-1</f>
        <v>-1</v>
      </c>
    </row>
    <row r="6" spans="1:32" x14ac:dyDescent="0.25">
      <c r="B6" s="4" t="s">
        <v>4</v>
      </c>
      <c r="C6" s="92">
        <v>469173.41</v>
      </c>
      <c r="D6" s="212">
        <v>600000</v>
      </c>
      <c r="E6" s="217">
        <f t="shared" si="1"/>
        <v>0.27884485184273333</v>
      </c>
      <c r="F6" s="89">
        <v>794741.34</v>
      </c>
      <c r="G6" s="212"/>
      <c r="H6" s="92">
        <v>875554.05</v>
      </c>
      <c r="I6" s="212"/>
      <c r="J6" s="92">
        <v>725698.29</v>
      </c>
      <c r="K6" s="39">
        <v>784821.09</v>
      </c>
      <c r="L6" s="83">
        <v>795627.39</v>
      </c>
      <c r="M6" s="12">
        <v>722272.55</v>
      </c>
      <c r="N6" s="66">
        <v>622043</v>
      </c>
      <c r="O6" s="12">
        <v>733467.84</v>
      </c>
      <c r="P6" s="138">
        <v>800000</v>
      </c>
      <c r="Q6" s="143">
        <v>718217.57000000007</v>
      </c>
      <c r="R6" s="66">
        <v>843719</v>
      </c>
      <c r="S6" s="143">
        <v>1029383.85</v>
      </c>
      <c r="T6" s="12">
        <v>721692.58</v>
      </c>
      <c r="U6" s="13">
        <v>900000</v>
      </c>
      <c r="V6" s="12">
        <v>938473.45</v>
      </c>
      <c r="W6" s="13">
        <v>769955.47</v>
      </c>
      <c r="X6" s="168">
        <v>900000</v>
      </c>
      <c r="Y6" s="138"/>
      <c r="Z6" s="13">
        <v>573321.53</v>
      </c>
      <c r="AA6" s="168"/>
      <c r="AB6" s="99"/>
      <c r="AC6" s="201">
        <f t="shared" si="0"/>
        <v>15318162.68884485</v>
      </c>
      <c r="AD6" s="15" t="s">
        <v>4</v>
      </c>
      <c r="AE6" s="204">
        <f t="shared" si="2"/>
        <v>-4.0995778836364516E-2</v>
      </c>
      <c r="AF6" s="193">
        <f t="shared" si="3"/>
        <v>0.16889876761314526</v>
      </c>
    </row>
    <row r="7" spans="1:32" x14ac:dyDescent="0.25">
      <c r="A7" s="17"/>
      <c r="B7" s="4" t="s">
        <v>5</v>
      </c>
      <c r="C7" s="92">
        <v>584436.74</v>
      </c>
      <c r="D7" s="212">
        <v>600000</v>
      </c>
      <c r="E7" s="217">
        <f t="shared" si="1"/>
        <v>2.6629503134933064E-2</v>
      </c>
      <c r="F7" s="89">
        <v>445598.03</v>
      </c>
      <c r="G7" s="212"/>
      <c r="H7" s="92">
        <v>778305.26</v>
      </c>
      <c r="I7" s="212"/>
      <c r="J7" s="92">
        <v>652463.35</v>
      </c>
      <c r="K7" s="39">
        <v>774663.08</v>
      </c>
      <c r="L7" s="83">
        <v>620246.15</v>
      </c>
      <c r="M7" s="12">
        <v>575650.46</v>
      </c>
      <c r="N7" s="66">
        <v>697461</v>
      </c>
      <c r="O7" s="12">
        <v>567491.39</v>
      </c>
      <c r="P7" s="138">
        <v>700000</v>
      </c>
      <c r="Q7" s="143">
        <v>802296.58</v>
      </c>
      <c r="R7" s="66">
        <v>510870.56</v>
      </c>
      <c r="S7" s="143">
        <v>996029.18</v>
      </c>
      <c r="T7" s="12">
        <v>609443.73</v>
      </c>
      <c r="U7" s="13">
        <v>900000</v>
      </c>
      <c r="V7" s="12">
        <v>708684.36</v>
      </c>
      <c r="W7" s="13">
        <v>505033.44</v>
      </c>
      <c r="X7" s="168">
        <v>900000</v>
      </c>
      <c r="Y7" s="138"/>
      <c r="Z7" s="13">
        <v>610559.88</v>
      </c>
      <c r="AA7" s="168"/>
      <c r="AB7" s="99"/>
      <c r="AC7" s="201">
        <f t="shared" si="0"/>
        <v>13539233.216629503</v>
      </c>
      <c r="AD7" s="15" t="s">
        <v>5</v>
      </c>
      <c r="AE7" s="204">
        <f t="shared" si="2"/>
        <v>0.2699588855044015</v>
      </c>
      <c r="AF7" s="193">
        <f t="shared" si="3"/>
        <v>0.78206021367614786</v>
      </c>
    </row>
    <row r="8" spans="1:32" x14ac:dyDescent="0.25">
      <c r="B8" s="4" t="s">
        <v>84</v>
      </c>
      <c r="C8" s="92"/>
      <c r="D8" s="212">
        <v>750000</v>
      </c>
      <c r="E8" s="217">
        <f t="shared" si="1"/>
        <v>0</v>
      </c>
      <c r="F8" s="89">
        <v>145908.53</v>
      </c>
      <c r="G8" s="212"/>
      <c r="H8" s="92">
        <v>258513.68</v>
      </c>
      <c r="I8" s="212"/>
      <c r="J8" s="92">
        <v>346018.06</v>
      </c>
      <c r="K8" s="39">
        <v>687178.06</v>
      </c>
      <c r="L8" s="83">
        <v>557412.84</v>
      </c>
      <c r="M8" s="12"/>
      <c r="N8" s="66">
        <v>826452</v>
      </c>
      <c r="O8" s="12"/>
      <c r="P8" s="138">
        <v>800000</v>
      </c>
      <c r="Q8" s="143">
        <v>830500.21</v>
      </c>
      <c r="R8" s="66"/>
      <c r="S8" s="143">
        <v>910852.21</v>
      </c>
      <c r="T8" s="12"/>
      <c r="U8" s="13">
        <v>900000</v>
      </c>
      <c r="V8" s="12">
        <v>964401.38</v>
      </c>
      <c r="W8" s="13"/>
      <c r="X8" s="168">
        <v>900000</v>
      </c>
      <c r="Y8" s="138"/>
      <c r="Z8" s="13"/>
      <c r="AA8" s="168"/>
      <c r="AB8" s="99"/>
      <c r="AC8" s="201">
        <f t="shared" si="0"/>
        <v>8877236.9699999988</v>
      </c>
      <c r="AD8" s="15" t="s">
        <v>84</v>
      </c>
      <c r="AE8" s="204">
        <f t="shared" si="2"/>
        <v>-6.6778606227212212E-2</v>
      </c>
      <c r="AF8" s="193" t="e">
        <f t="shared" si="3"/>
        <v>#DIV/0!</v>
      </c>
    </row>
    <row r="9" spans="1:32" ht="14.45" hidden="1" customHeight="1" x14ac:dyDescent="0.25">
      <c r="B9" s="4" t="s">
        <v>6</v>
      </c>
      <c r="C9" s="92">
        <v>299066.77</v>
      </c>
      <c r="D9" s="212"/>
      <c r="E9" s="217">
        <f t="shared" si="1"/>
        <v>-1</v>
      </c>
      <c r="F9" s="89">
        <v>492989.94</v>
      </c>
      <c r="G9" s="212"/>
      <c r="H9" s="92">
        <v>387494.23</v>
      </c>
      <c r="I9" s="212"/>
      <c r="J9" s="92">
        <v>540962.21</v>
      </c>
      <c r="K9" s="39">
        <v>49619.69</v>
      </c>
      <c r="L9" s="83"/>
      <c r="M9" s="12">
        <v>516320.12</v>
      </c>
      <c r="N9" s="66"/>
      <c r="O9" s="12">
        <v>533446.78</v>
      </c>
      <c r="P9" s="138"/>
      <c r="Q9" s="12"/>
      <c r="R9" s="66">
        <v>485501.24</v>
      </c>
      <c r="S9" s="12">
        <v>0</v>
      </c>
      <c r="T9" s="12">
        <v>526158.47</v>
      </c>
      <c r="U9" s="13"/>
      <c r="V9" s="102"/>
      <c r="W9" s="13">
        <v>648630.41</v>
      </c>
      <c r="X9" s="167"/>
      <c r="Y9" s="138"/>
      <c r="Z9" s="13">
        <v>360903.66</v>
      </c>
      <c r="AA9" s="167"/>
      <c r="AB9" s="99"/>
      <c r="AC9" s="201">
        <f t="shared" si="0"/>
        <v>4841092.5200000005</v>
      </c>
      <c r="AD9" s="15" t="s">
        <v>6</v>
      </c>
      <c r="AE9" s="204" t="e">
        <f t="shared" si="2"/>
        <v>#DIV/0!</v>
      </c>
      <c r="AF9" s="193">
        <f t="shared" si="3"/>
        <v>-1</v>
      </c>
    </row>
    <row r="10" spans="1:32" x14ac:dyDescent="0.25">
      <c r="A10" s="17"/>
      <c r="B10" s="4" t="s">
        <v>7</v>
      </c>
      <c r="C10" s="92">
        <v>331287.78000000003</v>
      </c>
      <c r="D10" s="212">
        <v>750000</v>
      </c>
      <c r="E10" s="217">
        <f t="shared" si="1"/>
        <v>1.263892740021983</v>
      </c>
      <c r="F10" s="89">
        <v>413179.8</v>
      </c>
      <c r="G10" s="212"/>
      <c r="H10" s="92">
        <v>381139.67</v>
      </c>
      <c r="I10" s="212"/>
      <c r="J10" s="92">
        <v>668282.81000000006</v>
      </c>
      <c r="K10" s="39">
        <v>1261854.04</v>
      </c>
      <c r="L10" s="83">
        <v>843621.58</v>
      </c>
      <c r="M10" s="12">
        <v>413468.03</v>
      </c>
      <c r="N10" s="66">
        <v>781196</v>
      </c>
      <c r="O10" s="12">
        <v>611744.05000000005</v>
      </c>
      <c r="P10" s="138">
        <v>800000</v>
      </c>
      <c r="Q10" s="143">
        <v>620378.98</v>
      </c>
      <c r="R10" s="66">
        <v>739982.63</v>
      </c>
      <c r="S10" s="143">
        <v>779438.37</v>
      </c>
      <c r="T10" s="12">
        <v>718634.33</v>
      </c>
      <c r="U10" s="13">
        <v>900000</v>
      </c>
      <c r="V10" s="12">
        <v>750074.87</v>
      </c>
      <c r="W10" s="13">
        <v>701758.77</v>
      </c>
      <c r="X10" s="168">
        <v>900000</v>
      </c>
      <c r="Y10" s="138"/>
      <c r="Z10" s="13">
        <v>587899</v>
      </c>
      <c r="AA10" s="168"/>
      <c r="AB10" s="99"/>
      <c r="AC10" s="201">
        <f t="shared" si="0"/>
        <v>13953941.973892739</v>
      </c>
      <c r="AD10" s="15" t="s">
        <v>7</v>
      </c>
      <c r="AE10" s="204">
        <f t="shared" si="2"/>
        <v>0.19988021995724248</v>
      </c>
      <c r="AF10" s="193">
        <f t="shared" si="3"/>
        <v>0.28249198795192831</v>
      </c>
    </row>
    <row r="11" spans="1:32" x14ac:dyDescent="0.25">
      <c r="B11" s="4" t="s">
        <v>8</v>
      </c>
      <c r="C11" s="92">
        <v>240612.06</v>
      </c>
      <c r="D11" s="212">
        <v>500000</v>
      </c>
      <c r="E11" s="217">
        <f t="shared" si="1"/>
        <v>1.0780338275645867</v>
      </c>
      <c r="F11" s="89">
        <v>363531.36</v>
      </c>
      <c r="G11" s="212"/>
      <c r="H11" s="92">
        <v>369174.62</v>
      </c>
      <c r="I11" s="212"/>
      <c r="J11" s="92">
        <v>278362.01</v>
      </c>
      <c r="K11" s="39">
        <v>552050.48</v>
      </c>
      <c r="L11" s="83">
        <v>476691.84</v>
      </c>
      <c r="M11" s="12">
        <v>352968.76</v>
      </c>
      <c r="N11" s="66">
        <v>329732</v>
      </c>
      <c r="O11" s="12">
        <v>408558.67</v>
      </c>
      <c r="P11" s="138">
        <v>600000</v>
      </c>
      <c r="Q11" s="143">
        <v>388623.98000000004</v>
      </c>
      <c r="R11" s="66">
        <v>382084.18</v>
      </c>
      <c r="S11" s="143">
        <v>350165.01</v>
      </c>
      <c r="T11" s="12">
        <v>332666.51</v>
      </c>
      <c r="U11" s="13">
        <v>500000</v>
      </c>
      <c r="V11" s="12">
        <v>451408.26</v>
      </c>
      <c r="W11" s="13">
        <v>381454.08000000002</v>
      </c>
      <c r="X11" s="168">
        <v>500000</v>
      </c>
      <c r="Y11" s="138"/>
      <c r="Z11" s="13">
        <v>279828.68</v>
      </c>
      <c r="AA11" s="168"/>
      <c r="AB11" s="99"/>
      <c r="AC11" s="201">
        <f t="shared" si="0"/>
        <v>8037913.5780338263</v>
      </c>
      <c r="AD11" s="15" t="s">
        <v>8</v>
      </c>
      <c r="AE11" s="204">
        <f t="shared" si="2"/>
        <v>0.10764477371326797</v>
      </c>
      <c r="AF11" s="193">
        <f t="shared" si="3"/>
        <v>0.31077376338457308</v>
      </c>
    </row>
    <row r="12" spans="1:32" ht="14.45" hidden="1" customHeight="1" x14ac:dyDescent="0.25">
      <c r="B12" s="4" t="s">
        <v>9</v>
      </c>
      <c r="C12" s="92">
        <v>206766.02</v>
      </c>
      <c r="D12" s="212"/>
      <c r="E12" s="217">
        <f t="shared" si="1"/>
        <v>-1</v>
      </c>
      <c r="F12" s="89">
        <v>304857.71000000002</v>
      </c>
      <c r="G12" s="212"/>
      <c r="H12" s="92">
        <v>96149.03</v>
      </c>
      <c r="I12" s="212"/>
      <c r="J12" s="92">
        <v>294652.64</v>
      </c>
      <c r="K12" s="39">
        <v>253810.62</v>
      </c>
      <c r="L12" s="83">
        <v>453658.44</v>
      </c>
      <c r="M12" s="12">
        <v>269038.92</v>
      </c>
      <c r="N12" s="66">
        <v>177206</v>
      </c>
      <c r="O12" s="12">
        <v>86623.71</v>
      </c>
      <c r="P12" s="138"/>
      <c r="Q12" s="12"/>
      <c r="R12" s="66">
        <v>100571.87</v>
      </c>
      <c r="S12" s="12">
        <v>0</v>
      </c>
      <c r="T12" s="12">
        <v>314860.67</v>
      </c>
      <c r="U12" s="13"/>
      <c r="V12" s="102"/>
      <c r="W12" s="13">
        <v>221218.12</v>
      </c>
      <c r="X12" s="167"/>
      <c r="Y12" s="138"/>
      <c r="Z12" s="13">
        <v>133052.12</v>
      </c>
      <c r="AA12" s="167"/>
      <c r="AB12" s="99"/>
      <c r="AC12" s="201">
        <f t="shared" si="0"/>
        <v>2912464.87</v>
      </c>
      <c r="AD12" s="15" t="s">
        <v>9</v>
      </c>
      <c r="AE12" s="204" t="e">
        <f t="shared" si="2"/>
        <v>#DIV/0!</v>
      </c>
      <c r="AF12" s="193">
        <f t="shared" si="3"/>
        <v>-1</v>
      </c>
    </row>
    <row r="13" spans="1:32" x14ac:dyDescent="0.25">
      <c r="B13" s="4" t="s">
        <v>10</v>
      </c>
      <c r="C13" s="92">
        <v>328448.13</v>
      </c>
      <c r="D13" s="212">
        <v>550000</v>
      </c>
      <c r="E13" s="217">
        <f t="shared" si="1"/>
        <v>0.67454142606931566</v>
      </c>
      <c r="F13" s="89">
        <v>347628.7</v>
      </c>
      <c r="G13" s="212"/>
      <c r="H13" s="92">
        <v>537078.04</v>
      </c>
      <c r="I13" s="212"/>
      <c r="J13" s="92">
        <v>857484.23</v>
      </c>
      <c r="K13" s="39">
        <v>534315.97</v>
      </c>
      <c r="L13" s="83">
        <v>272214.8</v>
      </c>
      <c r="M13" s="12">
        <v>801973.15</v>
      </c>
      <c r="N13" s="66">
        <v>241876</v>
      </c>
      <c r="O13" s="12">
        <v>369371.57</v>
      </c>
      <c r="P13" s="138">
        <v>500000</v>
      </c>
      <c r="Q13" s="143">
        <v>340453.48999999993</v>
      </c>
      <c r="R13" s="66">
        <v>1130976.0900000001</v>
      </c>
      <c r="S13" s="143">
        <v>273752.24</v>
      </c>
      <c r="T13" s="12">
        <v>495970.43</v>
      </c>
      <c r="U13" s="13">
        <v>550000</v>
      </c>
      <c r="V13" s="12">
        <v>596357.66</v>
      </c>
      <c r="W13" s="13">
        <v>418086.39</v>
      </c>
      <c r="X13" s="168">
        <v>550000</v>
      </c>
      <c r="Y13" s="138"/>
      <c r="Z13" s="13">
        <v>185463.41</v>
      </c>
      <c r="AA13" s="168"/>
      <c r="AB13" s="99"/>
      <c r="AC13" s="201">
        <f t="shared" si="0"/>
        <v>9881450.9745414276</v>
      </c>
      <c r="AD13" s="15" t="s">
        <v>10</v>
      </c>
      <c r="AE13" s="204">
        <f t="shared" si="2"/>
        <v>-7.7734660103133457E-2</v>
      </c>
      <c r="AF13" s="193">
        <f t="shared" si="3"/>
        <v>0.3155175895584641</v>
      </c>
    </row>
    <row r="14" spans="1:32" x14ac:dyDescent="0.25">
      <c r="B14" s="4" t="s">
        <v>11</v>
      </c>
      <c r="C14" s="92">
        <v>446983.5</v>
      </c>
      <c r="D14" s="212">
        <v>500000</v>
      </c>
      <c r="E14" s="217">
        <f t="shared" si="1"/>
        <v>0.11860952361776222</v>
      </c>
      <c r="F14" s="89">
        <v>374819</v>
      </c>
      <c r="G14" s="212"/>
      <c r="H14" s="92">
        <v>720491.71</v>
      </c>
      <c r="I14" s="212"/>
      <c r="J14" s="92">
        <v>565828.31000000006</v>
      </c>
      <c r="K14" s="39">
        <v>941141.07</v>
      </c>
      <c r="L14" s="83">
        <v>343057.42</v>
      </c>
      <c r="M14" s="12"/>
      <c r="N14" s="66">
        <v>337653</v>
      </c>
      <c r="O14" s="12">
        <v>708633.05</v>
      </c>
      <c r="P14" s="138">
        <v>600000</v>
      </c>
      <c r="Q14" s="143">
        <v>957539.81999999983</v>
      </c>
      <c r="R14" s="66"/>
      <c r="S14" s="143">
        <v>321271</v>
      </c>
      <c r="T14" s="12"/>
      <c r="U14" s="13">
        <v>650000</v>
      </c>
      <c r="V14" s="12">
        <v>764215.52</v>
      </c>
      <c r="W14" s="13"/>
      <c r="X14" s="168">
        <v>650000</v>
      </c>
      <c r="Y14" s="138"/>
      <c r="Z14" s="13"/>
      <c r="AA14" s="168"/>
      <c r="AB14" s="99"/>
      <c r="AC14" s="201">
        <f t="shared" si="0"/>
        <v>8881633.5186095219</v>
      </c>
      <c r="AD14" s="15" t="s">
        <v>11</v>
      </c>
      <c r="AE14" s="204">
        <f t="shared" si="2"/>
        <v>-0.1494545936465671</v>
      </c>
      <c r="AF14" s="193" t="e">
        <f t="shared" si="3"/>
        <v>#DIV/0!</v>
      </c>
    </row>
    <row r="15" spans="1:32" x14ac:dyDescent="0.25">
      <c r="B15" s="4" t="s">
        <v>12</v>
      </c>
      <c r="C15" s="92">
        <v>90119.78</v>
      </c>
      <c r="D15" s="212">
        <v>200000</v>
      </c>
      <c r="E15" s="217">
        <f t="shared" si="1"/>
        <v>1.2192686222713816</v>
      </c>
      <c r="F15" s="89">
        <v>183468.59</v>
      </c>
      <c r="G15" s="212"/>
      <c r="H15" s="92">
        <v>194744.02</v>
      </c>
      <c r="I15" s="212"/>
      <c r="J15" s="92">
        <v>92260.1</v>
      </c>
      <c r="K15" s="39">
        <v>220526.98</v>
      </c>
      <c r="L15" s="83">
        <v>102035.12</v>
      </c>
      <c r="M15" s="12">
        <v>164468.01</v>
      </c>
      <c r="N15" s="66">
        <v>175860</v>
      </c>
      <c r="O15" s="12">
        <v>172161.22</v>
      </c>
      <c r="P15" s="138">
        <v>200000</v>
      </c>
      <c r="Q15" s="143">
        <v>150251.23000000001</v>
      </c>
      <c r="R15" s="66">
        <v>158286.82999999999</v>
      </c>
      <c r="S15" s="143">
        <v>173318.93</v>
      </c>
      <c r="T15" s="12">
        <v>180037.55</v>
      </c>
      <c r="U15" s="13">
        <v>250000</v>
      </c>
      <c r="V15" s="12">
        <v>250921.93</v>
      </c>
      <c r="W15" s="13">
        <v>211890.47</v>
      </c>
      <c r="X15" s="168">
        <v>250000</v>
      </c>
      <c r="Y15" s="138"/>
      <c r="Z15" s="13">
        <v>153698.48000000001</v>
      </c>
      <c r="AA15" s="168"/>
      <c r="AB15" s="99"/>
      <c r="AC15" s="201">
        <f t="shared" si="0"/>
        <v>3574050.4592686226</v>
      </c>
      <c r="AD15" s="15" t="s">
        <v>12</v>
      </c>
      <c r="AE15" s="204">
        <f t="shared" si="2"/>
        <v>-3.6741706872730484E-3</v>
      </c>
      <c r="AF15" s="193">
        <f t="shared" si="3"/>
        <v>0.17985485614336505</v>
      </c>
    </row>
    <row r="16" spans="1:32" x14ac:dyDescent="0.25">
      <c r="B16" s="4" t="s">
        <v>118</v>
      </c>
      <c r="C16" s="92">
        <v>152079.28</v>
      </c>
      <c r="D16" s="212">
        <v>100000</v>
      </c>
      <c r="E16" s="217">
        <f t="shared" si="1"/>
        <v>-0.3424482283188085</v>
      </c>
      <c r="F16" s="89">
        <v>63767</v>
      </c>
      <c r="G16" s="212"/>
      <c r="H16" s="92">
        <v>55512.3</v>
      </c>
      <c r="I16" s="212"/>
      <c r="J16" s="92">
        <v>68385.34</v>
      </c>
      <c r="K16" s="39">
        <v>25161.82</v>
      </c>
      <c r="L16" s="83">
        <v>35083.879999999997</v>
      </c>
      <c r="M16" s="12">
        <v>30077.65</v>
      </c>
      <c r="N16" s="66">
        <v>14138</v>
      </c>
      <c r="O16" s="12">
        <v>82388.44</v>
      </c>
      <c r="P16" s="138">
        <v>50000</v>
      </c>
      <c r="Q16" s="143">
        <v>25706.030000000002</v>
      </c>
      <c r="R16" s="66">
        <v>677</v>
      </c>
      <c r="S16" s="143">
        <v>6702</v>
      </c>
      <c r="T16" s="12">
        <v>0.12</v>
      </c>
      <c r="U16" s="13">
        <v>100000</v>
      </c>
      <c r="V16" s="12">
        <v>12307.6</v>
      </c>
      <c r="W16" s="13">
        <v>53729.21</v>
      </c>
      <c r="X16" s="167">
        <v>100000</v>
      </c>
      <c r="Y16" s="138"/>
      <c r="Z16" s="13">
        <v>157269.64000000001</v>
      </c>
      <c r="AA16" s="167"/>
      <c r="AB16" s="99"/>
      <c r="AC16" s="201">
        <f t="shared" si="0"/>
        <v>1132984.9675517716</v>
      </c>
      <c r="AD16" s="15" t="s">
        <v>118</v>
      </c>
      <c r="AE16" s="204">
        <f t="shared" si="2"/>
        <v>7.1250609379570342</v>
      </c>
      <c r="AF16" s="193">
        <f t="shared" si="3"/>
        <v>0.86118500532578102</v>
      </c>
    </row>
    <row r="17" spans="2:35" hidden="1" x14ac:dyDescent="0.25">
      <c r="B17" s="4" t="s">
        <v>13</v>
      </c>
      <c r="C17" s="92">
        <v>13437.62</v>
      </c>
      <c r="D17" s="212"/>
      <c r="E17" s="217">
        <f t="shared" si="1"/>
        <v>-1</v>
      </c>
      <c r="F17" s="89">
        <v>29243.87</v>
      </c>
      <c r="G17" s="212"/>
      <c r="H17" s="92">
        <v>14595.9</v>
      </c>
      <c r="I17" s="212"/>
      <c r="J17" s="92">
        <v>13646.01</v>
      </c>
      <c r="K17" s="39">
        <v>18125.36</v>
      </c>
      <c r="L17" s="83">
        <v>57786.66</v>
      </c>
      <c r="M17" s="12"/>
      <c r="N17" s="66">
        <v>48803</v>
      </c>
      <c r="O17" s="12"/>
      <c r="P17" s="138">
        <v>100000</v>
      </c>
      <c r="Q17" s="143">
        <v>25639.890000000003</v>
      </c>
      <c r="R17" s="66"/>
      <c r="S17" s="143">
        <v>0</v>
      </c>
      <c r="T17" s="12">
        <v>18672.79</v>
      </c>
      <c r="U17" s="13"/>
      <c r="V17" s="102"/>
      <c r="W17" s="13">
        <v>9048.16</v>
      </c>
      <c r="X17" s="167"/>
      <c r="Y17" s="138"/>
      <c r="Z17" s="13">
        <v>7244.5</v>
      </c>
      <c r="AA17" s="167"/>
      <c r="AB17" s="99"/>
      <c r="AC17" s="201">
        <f t="shared" si="0"/>
        <v>356242.75999999995</v>
      </c>
      <c r="AD17" s="15" t="s">
        <v>13</v>
      </c>
      <c r="AE17" s="204" t="e">
        <f t="shared" si="2"/>
        <v>#DIV/0!</v>
      </c>
      <c r="AF17" s="193">
        <f t="shared" si="3"/>
        <v>-1</v>
      </c>
    </row>
    <row r="18" spans="2:35" x14ac:dyDescent="0.25">
      <c r="B18" s="4" t="s">
        <v>14</v>
      </c>
      <c r="C18" s="92">
        <v>81</v>
      </c>
      <c r="D18" s="212"/>
      <c r="E18" s="217">
        <f t="shared" si="1"/>
        <v>-1</v>
      </c>
      <c r="F18" s="89">
        <v>3496.49</v>
      </c>
      <c r="G18" s="212"/>
      <c r="H18" s="92">
        <v>4604.6000000000004</v>
      </c>
      <c r="I18" s="212"/>
      <c r="J18" s="92">
        <v>454.72</v>
      </c>
      <c r="K18" s="39">
        <v>200</v>
      </c>
      <c r="L18" s="83">
        <v>9653.34</v>
      </c>
      <c r="M18" s="12"/>
      <c r="N18" s="66">
        <v>6948</v>
      </c>
      <c r="O18" s="12"/>
      <c r="P18" s="138">
        <v>50000</v>
      </c>
      <c r="Q18" s="143">
        <v>3695.8700000000003</v>
      </c>
      <c r="R18" s="66"/>
      <c r="S18" s="143">
        <v>7589.95</v>
      </c>
      <c r="T18" s="12"/>
      <c r="U18" s="13">
        <v>20000</v>
      </c>
      <c r="V18" s="12">
        <v>2867.62</v>
      </c>
      <c r="W18" s="13"/>
      <c r="X18" s="168">
        <v>20000</v>
      </c>
      <c r="Y18" s="138"/>
      <c r="Z18" s="13"/>
      <c r="AA18" s="168"/>
      <c r="AB18" s="99"/>
      <c r="AC18" s="201">
        <f t="shared" si="0"/>
        <v>129590.58999999998</v>
      </c>
      <c r="AD18" s="15" t="s">
        <v>14</v>
      </c>
      <c r="AE18" s="204">
        <f t="shared" si="2"/>
        <v>5.9744247843159135</v>
      </c>
      <c r="AF18" s="193" t="e">
        <f t="shared" si="3"/>
        <v>#DIV/0!</v>
      </c>
    </row>
    <row r="19" spans="2:35" x14ac:dyDescent="0.25">
      <c r="B19" s="4" t="s">
        <v>15</v>
      </c>
      <c r="C19" s="92">
        <v>2258.9499999999998</v>
      </c>
      <c r="D19" s="212"/>
      <c r="E19" s="217">
        <f t="shared" si="1"/>
        <v>-1</v>
      </c>
      <c r="F19" s="89">
        <v>7476.28</v>
      </c>
      <c r="G19" s="212"/>
      <c r="H19" s="92">
        <v>8915.92</v>
      </c>
      <c r="I19" s="212"/>
      <c r="J19" s="92">
        <v>3882.82</v>
      </c>
      <c r="K19" s="39">
        <v>5231.098</v>
      </c>
      <c r="L19" s="83">
        <v>3772.77</v>
      </c>
      <c r="M19" s="12"/>
      <c r="N19" s="66">
        <v>3802</v>
      </c>
      <c r="O19" s="12"/>
      <c r="P19" s="138">
        <v>10000</v>
      </c>
      <c r="Q19" s="143">
        <v>915.41000000000008</v>
      </c>
      <c r="R19" s="66"/>
      <c r="S19" s="143">
        <v>358.45</v>
      </c>
      <c r="T19" s="12"/>
      <c r="U19" s="13">
        <v>50000</v>
      </c>
      <c r="V19" s="12">
        <v>727.68</v>
      </c>
      <c r="W19" s="13"/>
      <c r="X19" s="167"/>
      <c r="Y19" s="138"/>
      <c r="Z19" s="13">
        <v>713</v>
      </c>
      <c r="AA19" s="167"/>
      <c r="AB19" s="99"/>
      <c r="AC19" s="201">
        <f t="shared" si="0"/>
        <v>98053.377999999997</v>
      </c>
      <c r="AD19" s="15" t="s">
        <v>15</v>
      </c>
      <c r="AE19" s="204">
        <f t="shared" si="2"/>
        <v>-1</v>
      </c>
      <c r="AF19" s="193" t="e">
        <f t="shared" si="3"/>
        <v>#DIV/0!</v>
      </c>
    </row>
    <row r="20" spans="2:35" ht="15.75" thickBot="1" x14ac:dyDescent="0.3">
      <c r="B20" s="4" t="s">
        <v>16</v>
      </c>
      <c r="C20" s="92">
        <v>5000.6899999999996</v>
      </c>
      <c r="D20" s="212"/>
      <c r="E20" s="217">
        <f t="shared" si="1"/>
        <v>-1</v>
      </c>
      <c r="F20" s="89">
        <v>18730.88</v>
      </c>
      <c r="G20" s="212"/>
      <c r="H20" s="92">
        <v>32342.720000000001</v>
      </c>
      <c r="I20" s="212"/>
      <c r="J20" s="92">
        <v>66116.81</v>
      </c>
      <c r="K20" s="39">
        <v>51324.49</v>
      </c>
      <c r="L20" s="165">
        <v>34221.230000000003</v>
      </c>
      <c r="M20" s="19"/>
      <c r="N20" s="20">
        <v>76707</v>
      </c>
      <c r="O20" s="19"/>
      <c r="P20" s="157">
        <v>50000</v>
      </c>
      <c r="Q20" s="144">
        <v>64395.64</v>
      </c>
      <c r="R20" s="20"/>
      <c r="S20" s="144">
        <v>82102.55</v>
      </c>
      <c r="T20" s="19"/>
      <c r="U20" s="21">
        <v>100000</v>
      </c>
      <c r="V20" s="19">
        <v>58373</v>
      </c>
      <c r="W20" s="21">
        <v>28751</v>
      </c>
      <c r="X20" s="169">
        <v>50000</v>
      </c>
      <c r="Y20" s="157"/>
      <c r="Z20" s="21"/>
      <c r="AA20" s="169"/>
      <c r="AB20" s="100"/>
      <c r="AC20" s="202">
        <f t="shared" si="0"/>
        <v>718065.01</v>
      </c>
      <c r="AD20" s="3" t="s">
        <v>16</v>
      </c>
      <c r="AE20" s="204">
        <f t="shared" si="2"/>
        <v>-0.14343960392647281</v>
      </c>
      <c r="AF20" s="193">
        <f t="shared" si="3"/>
        <v>0.7390699453932037</v>
      </c>
    </row>
    <row r="21" spans="2:35" ht="15.75" hidden="1" thickBot="1" x14ac:dyDescent="0.3">
      <c r="B21" s="38" t="s">
        <v>17</v>
      </c>
      <c r="C21" s="39">
        <v>417.25</v>
      </c>
      <c r="D21" s="167"/>
      <c r="E21" s="217">
        <f t="shared" si="1"/>
        <v>-1</v>
      </c>
      <c r="F21" s="89">
        <v>49966</v>
      </c>
      <c r="G21" s="167"/>
      <c r="H21" s="39">
        <v>2355.0700000000002</v>
      </c>
      <c r="I21" s="167"/>
      <c r="J21" s="92">
        <v>0</v>
      </c>
      <c r="K21" s="39">
        <v>0</v>
      </c>
      <c r="L21" s="79">
        <v>0</v>
      </c>
      <c r="M21" s="13"/>
      <c r="N21" s="12"/>
      <c r="O21" s="13"/>
      <c r="P21" s="99"/>
      <c r="Q21" s="12"/>
      <c r="R21" s="13"/>
      <c r="S21" s="12">
        <v>0</v>
      </c>
      <c r="T21" s="13"/>
      <c r="U21" s="13"/>
      <c r="V21" s="102"/>
      <c r="W21" s="13">
        <v>145015.66</v>
      </c>
      <c r="X21" s="13"/>
      <c r="Y21" s="99"/>
      <c r="Z21" s="13">
        <v>20325.47</v>
      </c>
      <c r="AA21" s="13"/>
      <c r="AB21" s="99"/>
      <c r="AC21" s="70">
        <f t="shared" si="0"/>
        <v>218078.45</v>
      </c>
      <c r="AD21" s="36" t="s">
        <v>17</v>
      </c>
      <c r="AE21" s="192" t="e">
        <f t="shared" si="2"/>
        <v>#DIV/0!</v>
      </c>
      <c r="AF21" s="193">
        <f t="shared" si="3"/>
        <v>-1</v>
      </c>
    </row>
    <row r="22" spans="2:35" ht="15.75" hidden="1" thickBot="1" x14ac:dyDescent="0.3">
      <c r="B22" s="37" t="s">
        <v>87</v>
      </c>
      <c r="C22" s="96">
        <v>417.25</v>
      </c>
      <c r="D22" s="213"/>
      <c r="E22" s="244">
        <f t="shared" si="1"/>
        <v>-1</v>
      </c>
      <c r="F22" s="238">
        <v>49966</v>
      </c>
      <c r="G22" s="213"/>
      <c r="H22" s="96">
        <v>2355.0700000000002</v>
      </c>
      <c r="I22" s="213"/>
      <c r="J22" s="96">
        <v>3952.29</v>
      </c>
      <c r="K22" s="90">
        <v>24496.21</v>
      </c>
      <c r="L22" s="97">
        <v>10664.38</v>
      </c>
      <c r="M22" s="21"/>
      <c r="N22" s="19">
        <v>24220</v>
      </c>
      <c r="O22" s="21"/>
      <c r="P22" s="100"/>
      <c r="Q22" s="144">
        <v>5150.41</v>
      </c>
      <c r="R22" s="21"/>
      <c r="S22" s="144">
        <v>2418</v>
      </c>
      <c r="T22" s="21"/>
      <c r="U22" s="21"/>
      <c r="V22" s="103"/>
      <c r="W22" s="21"/>
      <c r="X22" s="21"/>
      <c r="Y22" s="100"/>
      <c r="Z22" s="21"/>
      <c r="AA22" s="21"/>
      <c r="AB22" s="100"/>
      <c r="AC22" s="71">
        <f t="shared" si="0"/>
        <v>123638.61000000002</v>
      </c>
      <c r="AD22" s="37" t="s">
        <v>87</v>
      </c>
      <c r="AE22" s="192" t="e">
        <f t="shared" si="2"/>
        <v>#DIV/0!</v>
      </c>
      <c r="AF22" s="193" t="e">
        <f t="shared" si="3"/>
        <v>#DIV/0!</v>
      </c>
    </row>
    <row r="23" spans="2:35" ht="16.5" thickBot="1" x14ac:dyDescent="0.3">
      <c r="B23" s="22" t="s">
        <v>18</v>
      </c>
      <c r="C23" s="23">
        <f t="shared" ref="C23:K23" si="4">SUM(C4:C22)</f>
        <v>4878863.5100000016</v>
      </c>
      <c r="D23" s="23">
        <f t="shared" si="4"/>
        <v>5450000</v>
      </c>
      <c r="E23" s="218">
        <f t="shared" si="1"/>
        <v>0.11706342856883856</v>
      </c>
      <c r="F23" s="107">
        <f t="shared" si="4"/>
        <v>6994427.2300000014</v>
      </c>
      <c r="G23" s="23">
        <f t="shared" si="4"/>
        <v>0</v>
      </c>
      <c r="H23" s="24">
        <f t="shared" si="4"/>
        <v>7847944.8099999987</v>
      </c>
      <c r="I23" s="23">
        <f t="shared" si="4"/>
        <v>0</v>
      </c>
      <c r="J23" s="25">
        <f t="shared" si="4"/>
        <v>9028894.9999999981</v>
      </c>
      <c r="K23" s="23">
        <f t="shared" si="4"/>
        <v>8753836.9480000008</v>
      </c>
      <c r="L23" s="77">
        <v>6802602.6299999999</v>
      </c>
      <c r="M23" s="32">
        <v>6851546.7500000009</v>
      </c>
      <c r="N23" s="32">
        <f>SUM(N4:N22)</f>
        <v>6643150</v>
      </c>
      <c r="O23" s="23">
        <v>6961427.3999999994</v>
      </c>
      <c r="P23" s="115">
        <f>SUM(P4:P22)</f>
        <v>7610000</v>
      </c>
      <c r="Q23" s="115">
        <f>SUM(Q4:Q22)</f>
        <v>6987635.3900000025</v>
      </c>
      <c r="R23" s="32">
        <v>7328470.0099999998</v>
      </c>
      <c r="S23" s="115">
        <f>SUM(S4:S22)</f>
        <v>6478625.6400000006</v>
      </c>
      <c r="T23" s="32">
        <v>7614300.1499999994</v>
      </c>
      <c r="U23" s="154">
        <f>SUM(U4:U22)</f>
        <v>7320000</v>
      </c>
      <c r="V23" s="154">
        <f>SUM(V4:V22)</f>
        <v>6856236.629999998</v>
      </c>
      <c r="W23" s="32">
        <v>7662843.6900000004</v>
      </c>
      <c r="X23" s="149">
        <f>SUM(X4:X22)</f>
        <v>7120000</v>
      </c>
      <c r="Y23" s="32">
        <v>0</v>
      </c>
      <c r="Z23" s="32">
        <v>5441434.8899999997</v>
      </c>
      <c r="AA23" s="149"/>
      <c r="AB23" s="32">
        <v>0</v>
      </c>
      <c r="AC23" s="32">
        <f t="shared" si="0"/>
        <v>140632240.79506344</v>
      </c>
      <c r="AD23" s="174" t="s">
        <v>18</v>
      </c>
      <c r="AE23" s="194">
        <f t="shared" si="2"/>
        <v>3.8470575657480133E-2</v>
      </c>
      <c r="AF23" s="195">
        <f t="shared" si="3"/>
        <v>-7.0841023510424761E-2</v>
      </c>
      <c r="AG23" s="158"/>
    </row>
    <row r="24" spans="2:35" ht="16.5" thickBot="1" x14ac:dyDescent="0.3">
      <c r="B24" s="44" t="s">
        <v>19</v>
      </c>
      <c r="C24" s="45"/>
      <c r="D24" s="46"/>
      <c r="E24" s="46"/>
      <c r="F24" s="46"/>
      <c r="G24" s="47"/>
      <c r="H24" s="47"/>
      <c r="I24" s="47"/>
      <c r="J24" s="45"/>
      <c r="K24" s="45"/>
      <c r="L24" s="45"/>
      <c r="M24" s="48"/>
      <c r="N24" s="48"/>
      <c r="O24" s="48">
        <v>146293</v>
      </c>
      <c r="P24" s="56"/>
      <c r="Q24" s="56"/>
      <c r="R24" s="48"/>
      <c r="S24" s="56"/>
      <c r="T24" s="48"/>
      <c r="U24" s="48"/>
      <c r="V24" s="48"/>
      <c r="W24" s="48"/>
      <c r="X24" s="56"/>
      <c r="Y24" s="56"/>
      <c r="Z24" s="48">
        <v>0</v>
      </c>
      <c r="AA24" s="56"/>
      <c r="AB24" s="48"/>
      <c r="AC24" s="48"/>
      <c r="AD24" s="175" t="s">
        <v>19</v>
      </c>
      <c r="AE24" s="192" t="e">
        <f t="shared" si="2"/>
        <v>#DIV/0!</v>
      </c>
      <c r="AF24" s="193" t="e">
        <f t="shared" si="3"/>
        <v>#DIV/0!</v>
      </c>
      <c r="AG24" s="158"/>
    </row>
    <row r="25" spans="2:35" x14ac:dyDescent="0.25">
      <c r="B25" s="15" t="s">
        <v>20</v>
      </c>
      <c r="C25" s="39">
        <v>400346.61</v>
      </c>
      <c r="D25" s="167">
        <v>500000</v>
      </c>
      <c r="E25" s="217">
        <f t="shared" si="1"/>
        <v>0.24891778151936905</v>
      </c>
      <c r="F25" s="89">
        <v>528023.09</v>
      </c>
      <c r="G25" s="167"/>
      <c r="H25" s="92">
        <v>422346.65</v>
      </c>
      <c r="I25" s="171"/>
      <c r="J25" s="39">
        <v>463773.58</v>
      </c>
      <c r="K25" s="39">
        <v>850956.76</v>
      </c>
      <c r="L25" s="83">
        <v>504427.29</v>
      </c>
      <c r="M25" s="13">
        <v>431499.45</v>
      </c>
      <c r="N25" s="12">
        <v>801172</v>
      </c>
      <c r="O25" s="66">
        <v>495556.96</v>
      </c>
      <c r="P25" s="101">
        <v>600000</v>
      </c>
      <c r="Q25" s="142">
        <v>542740.10000000009</v>
      </c>
      <c r="R25" s="66">
        <v>577516.23</v>
      </c>
      <c r="S25" s="142">
        <v>525017.24</v>
      </c>
      <c r="T25" s="16">
        <v>836659.56</v>
      </c>
      <c r="U25" s="9">
        <v>750000</v>
      </c>
      <c r="V25" s="9">
        <v>1426685.21</v>
      </c>
      <c r="W25" s="66">
        <v>776232.99</v>
      </c>
      <c r="X25" s="166">
        <v>700000</v>
      </c>
      <c r="Y25" s="101"/>
      <c r="Z25" s="16">
        <v>831272.22</v>
      </c>
      <c r="AA25" s="166"/>
      <c r="AB25" s="99"/>
      <c r="AC25" s="69">
        <v>7118989.7600000007</v>
      </c>
      <c r="AD25" s="65" t="s">
        <v>20</v>
      </c>
      <c r="AE25" s="192">
        <f t="shared" si="2"/>
        <v>-0.50935217166791824</v>
      </c>
      <c r="AF25" s="193">
        <f t="shared" si="3"/>
        <v>-9.8208902458525982E-2</v>
      </c>
      <c r="AG25" s="158"/>
      <c r="AH25" s="12">
        <v>750000</v>
      </c>
      <c r="AI25" s="5" t="s">
        <v>20</v>
      </c>
    </row>
    <row r="26" spans="2:35" x14ac:dyDescent="0.25">
      <c r="B26" s="15" t="s">
        <v>21</v>
      </c>
      <c r="C26" s="39">
        <v>325202.46999999997</v>
      </c>
      <c r="D26" s="167">
        <v>500000</v>
      </c>
      <c r="E26" s="217">
        <f t="shared" si="1"/>
        <v>0.53750369731201619</v>
      </c>
      <c r="F26" s="89">
        <v>607989.93999999994</v>
      </c>
      <c r="G26" s="167"/>
      <c r="H26" s="92">
        <v>689547.27</v>
      </c>
      <c r="I26" s="167"/>
      <c r="J26" s="39">
        <v>494065.63</v>
      </c>
      <c r="K26" s="39">
        <v>445961.91</v>
      </c>
      <c r="L26" s="83">
        <v>651953.66</v>
      </c>
      <c r="M26" s="13">
        <v>384733.08</v>
      </c>
      <c r="N26" s="12">
        <v>643012</v>
      </c>
      <c r="O26" s="66">
        <v>315088.5</v>
      </c>
      <c r="P26" s="102">
        <v>600000</v>
      </c>
      <c r="Q26" s="143">
        <v>747132.32000000007</v>
      </c>
      <c r="R26" s="66">
        <v>502597.27</v>
      </c>
      <c r="S26" s="143">
        <v>651989.38</v>
      </c>
      <c r="T26" s="16">
        <v>603068.6</v>
      </c>
      <c r="U26" s="12">
        <v>650000</v>
      </c>
      <c r="V26" s="12">
        <v>558591</v>
      </c>
      <c r="W26" s="66">
        <v>435717.69</v>
      </c>
      <c r="X26" s="168">
        <v>650000</v>
      </c>
      <c r="Y26" s="102"/>
      <c r="Z26" s="16">
        <v>564505.42000000004</v>
      </c>
      <c r="AA26" s="168"/>
      <c r="AB26" s="99"/>
      <c r="AC26" s="70">
        <v>6021190.3900000006</v>
      </c>
      <c r="AD26" s="65" t="s">
        <v>21</v>
      </c>
      <c r="AE26" s="192">
        <f t="shared" si="2"/>
        <v>0.16364209233589522</v>
      </c>
      <c r="AF26" s="193">
        <f t="shared" si="3"/>
        <v>0.49179162314938374</v>
      </c>
      <c r="AG26" s="158"/>
      <c r="AH26" s="12">
        <v>650000</v>
      </c>
      <c r="AI26" s="5" t="s">
        <v>21</v>
      </c>
    </row>
    <row r="27" spans="2:35" x14ac:dyDescent="0.25">
      <c r="B27" s="38" t="s">
        <v>22</v>
      </c>
      <c r="C27" s="39">
        <v>236358.86</v>
      </c>
      <c r="D27" s="167">
        <v>300000</v>
      </c>
      <c r="E27" s="217">
        <f t="shared" si="1"/>
        <v>0.26925641797392319</v>
      </c>
      <c r="F27" s="89">
        <v>272164.52</v>
      </c>
      <c r="G27" s="167"/>
      <c r="H27" s="92">
        <v>250116.24</v>
      </c>
      <c r="I27" s="167"/>
      <c r="J27" s="39">
        <v>382883.8</v>
      </c>
      <c r="K27" s="39">
        <v>210185</v>
      </c>
      <c r="L27" s="83">
        <v>287838.76</v>
      </c>
      <c r="M27" s="13">
        <v>176051.95</v>
      </c>
      <c r="N27" s="12">
        <v>224009</v>
      </c>
      <c r="O27" s="66">
        <v>257835.08</v>
      </c>
      <c r="P27" s="102">
        <v>400000</v>
      </c>
      <c r="Q27" s="143">
        <v>307479.78999999998</v>
      </c>
      <c r="R27" s="66">
        <v>256061.42</v>
      </c>
      <c r="S27" s="143">
        <v>247355.75</v>
      </c>
      <c r="T27" s="16">
        <v>495185.57</v>
      </c>
      <c r="U27" s="12">
        <v>400000</v>
      </c>
      <c r="V27" s="12">
        <v>334195.55</v>
      </c>
      <c r="W27" s="66">
        <v>435366.97</v>
      </c>
      <c r="X27" s="168">
        <v>400000</v>
      </c>
      <c r="Y27" s="102"/>
      <c r="Z27" s="16">
        <v>212975.11</v>
      </c>
      <c r="AA27" s="168"/>
      <c r="AB27" s="99"/>
      <c r="AC27" s="70">
        <v>3505856.6699999995</v>
      </c>
      <c r="AD27" s="65" t="s">
        <v>22</v>
      </c>
      <c r="AE27" s="192">
        <f t="shared" si="2"/>
        <v>0.19690402819546815</v>
      </c>
      <c r="AF27" s="193">
        <f t="shared" si="3"/>
        <v>-8.1234848844872087E-2</v>
      </c>
      <c r="AG27" s="158"/>
      <c r="AH27" s="12">
        <v>400000</v>
      </c>
      <c r="AI27" s="5" t="s">
        <v>22</v>
      </c>
    </row>
    <row r="28" spans="2:35" x14ac:dyDescent="0.25">
      <c r="B28" s="38" t="s">
        <v>23</v>
      </c>
      <c r="C28" s="39">
        <v>207106.89</v>
      </c>
      <c r="D28" s="167">
        <v>325000</v>
      </c>
      <c r="E28" s="217">
        <f t="shared" si="1"/>
        <v>0.56923799106828343</v>
      </c>
      <c r="F28" s="89">
        <v>551979.55000000005</v>
      </c>
      <c r="G28" s="167"/>
      <c r="H28" s="92">
        <v>472154.2</v>
      </c>
      <c r="I28" s="167"/>
      <c r="J28" s="39">
        <v>669411.18999999994</v>
      </c>
      <c r="K28" s="39">
        <v>442272.66</v>
      </c>
      <c r="L28" s="83">
        <v>535941.05000000005</v>
      </c>
      <c r="M28" s="13">
        <v>229384.17</v>
      </c>
      <c r="N28" s="12">
        <v>489316</v>
      </c>
      <c r="O28" s="66">
        <v>126596.19</v>
      </c>
      <c r="P28" s="102">
        <v>450000</v>
      </c>
      <c r="Q28" s="143">
        <v>576081.35000000009</v>
      </c>
      <c r="R28" s="66">
        <v>308391.18</v>
      </c>
      <c r="S28" s="143">
        <v>751938.86</v>
      </c>
      <c r="T28" s="16">
        <v>285231.25</v>
      </c>
      <c r="U28" s="12">
        <v>600000</v>
      </c>
      <c r="V28" s="12">
        <v>700168.8</v>
      </c>
      <c r="W28" s="66">
        <v>169794.09</v>
      </c>
      <c r="X28" s="168">
        <v>600000</v>
      </c>
      <c r="Y28" s="102"/>
      <c r="Z28" s="16">
        <v>264808</v>
      </c>
      <c r="AA28" s="168"/>
      <c r="AB28" s="99"/>
      <c r="AC28" s="70">
        <v>4272857.37</v>
      </c>
      <c r="AD28" s="112" t="s">
        <v>23</v>
      </c>
      <c r="AE28" s="192">
        <f t="shared" si="2"/>
        <v>-0.14306378690395805</v>
      </c>
      <c r="AF28" s="193">
        <f t="shared" si="3"/>
        <v>2.5336918970501272</v>
      </c>
      <c r="AG28" s="158"/>
      <c r="AH28" s="12">
        <v>600000</v>
      </c>
      <c r="AI28" s="5" t="s">
        <v>23</v>
      </c>
    </row>
    <row r="29" spans="2:35" ht="15.75" thickBot="1" x14ac:dyDescent="0.3">
      <c r="B29" s="38" t="s">
        <v>24</v>
      </c>
      <c r="C29" s="39">
        <v>66688.13</v>
      </c>
      <c r="D29" s="167">
        <v>50000</v>
      </c>
      <c r="E29" s="217">
        <f t="shared" si="1"/>
        <v>-0.2502413847861682</v>
      </c>
      <c r="F29" s="89">
        <v>150862.17000000001</v>
      </c>
      <c r="G29" s="167"/>
      <c r="H29" s="105">
        <v>104523.16</v>
      </c>
      <c r="I29" s="167"/>
      <c r="J29" s="94">
        <v>92499.42</v>
      </c>
      <c r="K29" s="39">
        <v>181175.78</v>
      </c>
      <c r="L29" s="95">
        <v>253130.86</v>
      </c>
      <c r="M29" s="67">
        <v>37894.19</v>
      </c>
      <c r="N29" s="26">
        <v>64237</v>
      </c>
      <c r="O29" s="108">
        <v>63367.22</v>
      </c>
      <c r="P29" s="102">
        <v>150000</v>
      </c>
      <c r="Q29" s="143">
        <v>96703.829999999987</v>
      </c>
      <c r="R29" s="108">
        <v>110342.04</v>
      </c>
      <c r="S29" s="143">
        <v>113099.66</v>
      </c>
      <c r="T29" s="106">
        <v>114649.02</v>
      </c>
      <c r="U29" s="26">
        <v>250000</v>
      </c>
      <c r="V29" s="26">
        <v>109421.47</v>
      </c>
      <c r="W29" s="108">
        <v>141001.54</v>
      </c>
      <c r="X29" s="168">
        <v>150000</v>
      </c>
      <c r="Y29" s="102"/>
      <c r="Z29" s="106">
        <v>55841.16</v>
      </c>
      <c r="AA29" s="168"/>
      <c r="AB29" s="100"/>
      <c r="AC29" s="70">
        <v>1380454.54</v>
      </c>
      <c r="AD29" s="112" t="s">
        <v>24</v>
      </c>
      <c r="AE29" s="192">
        <f t="shared" si="2"/>
        <v>0.37084614198657717</v>
      </c>
      <c r="AF29" s="193">
        <f t="shared" si="3"/>
        <v>6.3818168227098626E-2</v>
      </c>
      <c r="AG29" s="158"/>
      <c r="AH29" s="12">
        <v>150000</v>
      </c>
      <c r="AI29" s="155" t="s">
        <v>101</v>
      </c>
    </row>
    <row r="30" spans="2:35" ht="15.75" thickBot="1" x14ac:dyDescent="0.3">
      <c r="B30" s="38" t="s">
        <v>101</v>
      </c>
      <c r="C30" s="39"/>
      <c r="D30" s="214">
        <v>125000</v>
      </c>
      <c r="E30" s="219">
        <f t="shared" si="1"/>
        <v>0</v>
      </c>
      <c r="F30" s="89"/>
      <c r="G30" s="214"/>
      <c r="H30" s="104"/>
      <c r="I30" s="169"/>
      <c r="J30" s="105"/>
      <c r="K30" s="39"/>
      <c r="L30" s="95"/>
      <c r="M30" s="67"/>
      <c r="N30" s="26">
        <v>7172</v>
      </c>
      <c r="O30" s="108"/>
      <c r="P30" s="102">
        <v>100000</v>
      </c>
      <c r="Q30" s="144">
        <v>38762.410000000003</v>
      </c>
      <c r="R30" s="108"/>
      <c r="S30" s="144">
        <v>22368.97</v>
      </c>
      <c r="T30" s="106"/>
      <c r="U30" s="19">
        <v>150000</v>
      </c>
      <c r="V30" s="19">
        <v>119001.55</v>
      </c>
      <c r="W30" s="108"/>
      <c r="X30" s="170">
        <v>150000</v>
      </c>
      <c r="Y30" s="103"/>
      <c r="Z30" s="106"/>
      <c r="AA30" s="170"/>
      <c r="AB30" s="99"/>
      <c r="AC30" s="70"/>
      <c r="AD30" s="36" t="s">
        <v>101</v>
      </c>
      <c r="AE30" s="192">
        <f t="shared" si="2"/>
        <v>0.26048778356248303</v>
      </c>
      <c r="AF30" s="193" t="e">
        <f t="shared" si="3"/>
        <v>#DIV/0!</v>
      </c>
      <c r="AG30" s="158"/>
      <c r="AH30" s="26">
        <v>250000</v>
      </c>
      <c r="AI30" s="27" t="s">
        <v>24</v>
      </c>
    </row>
    <row r="31" spans="2:35" ht="16.5" thickBot="1" x14ac:dyDescent="0.3">
      <c r="B31" s="22" t="s">
        <v>25</v>
      </c>
      <c r="C31" s="23">
        <f>SUM(C25:C30)</f>
        <v>1235702.96</v>
      </c>
      <c r="D31" s="23">
        <f>SUM(D25:D30)</f>
        <v>1800000</v>
      </c>
      <c r="E31" s="218">
        <f t="shared" si="1"/>
        <v>0.45666074960280101</v>
      </c>
      <c r="F31" s="107">
        <f>SUM(F25:F29)</f>
        <v>2111019.27</v>
      </c>
      <c r="G31" s="23">
        <f>SUM(G25:G30)</f>
        <v>0</v>
      </c>
      <c r="H31" s="24">
        <f>SUM(H25:H29)</f>
        <v>1938687.5199999998</v>
      </c>
      <c r="I31" s="23">
        <f>SUM(I25:I30)</f>
        <v>0</v>
      </c>
      <c r="J31" s="25">
        <f>SUM(J25:J29)</f>
        <v>2102633.62</v>
      </c>
      <c r="K31" s="23">
        <f>SUM(K25:K29)</f>
        <v>2130552.11</v>
      </c>
      <c r="L31" s="77">
        <v>2233291.62</v>
      </c>
      <c r="M31" s="23">
        <v>1336911.8199999998</v>
      </c>
      <c r="N31" s="107">
        <f ca="1">SUM(N25:N33)</f>
        <v>2228918</v>
      </c>
      <c r="O31" s="23">
        <v>1384898.4900000002</v>
      </c>
      <c r="P31" s="140">
        <f>SUM(P25:P30)</f>
        <v>2300000</v>
      </c>
      <c r="Q31" s="115">
        <f>SUM(Q25:Q30)</f>
        <v>2308899.8000000007</v>
      </c>
      <c r="R31" s="23">
        <v>1953027.15</v>
      </c>
      <c r="S31" s="115">
        <f>SUM(S25:S30)</f>
        <v>2311769.8600000003</v>
      </c>
      <c r="T31" s="23">
        <v>2561250.7200000007</v>
      </c>
      <c r="U31" s="115">
        <f>SUM(U25:U30)</f>
        <v>2800000</v>
      </c>
      <c r="V31" s="115">
        <f>SUM(V25:V30)</f>
        <v>3248063.5799999996</v>
      </c>
      <c r="W31" s="23">
        <v>2109129.36</v>
      </c>
      <c r="X31" s="115">
        <f>SUM(X25:X30)</f>
        <v>2650000</v>
      </c>
      <c r="Y31" s="23">
        <v>0</v>
      </c>
      <c r="Z31" s="23">
        <v>2044840.0599999998</v>
      </c>
      <c r="AA31" s="115"/>
      <c r="AB31" s="23">
        <v>0</v>
      </c>
      <c r="AC31" s="23">
        <v>23153448.239999998</v>
      </c>
      <c r="AD31" s="176" t="s">
        <v>25</v>
      </c>
      <c r="AE31" s="194">
        <f t="shared" si="2"/>
        <v>-0.18412927126260248</v>
      </c>
      <c r="AF31" s="195">
        <f t="shared" si="3"/>
        <v>0.25644261099281285</v>
      </c>
      <c r="AG31" s="158"/>
    </row>
    <row r="32" spans="2:35" ht="16.5" thickBot="1" x14ac:dyDescent="0.3">
      <c r="B32" s="245"/>
      <c r="C32" s="68"/>
      <c r="D32" s="68"/>
      <c r="E32" s="246"/>
      <c r="F32" s="68"/>
      <c r="G32" s="68"/>
      <c r="H32" s="68"/>
      <c r="I32" s="68"/>
      <c r="J32" s="68"/>
      <c r="K32" s="68"/>
      <c r="L32" s="134"/>
      <c r="M32" s="68"/>
      <c r="N32" s="68"/>
      <c r="O32" s="68"/>
      <c r="P32" s="135"/>
      <c r="Q32" s="135"/>
      <c r="R32" s="68"/>
      <c r="S32" s="135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133"/>
      <c r="AE32" s="196" t="e">
        <f t="shared" si="2"/>
        <v>#DIV/0!</v>
      </c>
      <c r="AF32" s="197" t="e">
        <f t="shared" si="3"/>
        <v>#DIV/0!</v>
      </c>
    </row>
    <row r="33" spans="2:33" ht="16.5" thickBot="1" x14ac:dyDescent="0.3">
      <c r="B33" s="119" t="s">
        <v>107</v>
      </c>
      <c r="C33" s="120"/>
      <c r="D33" s="215">
        <v>600000</v>
      </c>
      <c r="E33" s="228">
        <f t="shared" si="1"/>
        <v>0</v>
      </c>
      <c r="F33" s="121"/>
      <c r="G33" s="215"/>
      <c r="H33" s="122"/>
      <c r="I33" s="172"/>
      <c r="J33" s="123"/>
      <c r="K33" s="120"/>
      <c r="L33" s="124"/>
      <c r="M33" s="125"/>
      <c r="N33" s="126"/>
      <c r="O33" s="127"/>
      <c r="P33" s="128">
        <v>500000</v>
      </c>
      <c r="Q33" s="149">
        <v>304767.15000000008</v>
      </c>
      <c r="R33" s="127"/>
      <c r="S33" s="149">
        <v>474064.33</v>
      </c>
      <c r="T33" s="129"/>
      <c r="U33" s="149">
        <v>700000</v>
      </c>
      <c r="V33" s="126">
        <v>674851</v>
      </c>
      <c r="W33" s="131"/>
      <c r="X33" s="173">
        <v>800000</v>
      </c>
      <c r="Y33" s="130"/>
      <c r="Z33" s="131"/>
      <c r="AA33" s="173"/>
      <c r="AB33" s="130"/>
      <c r="AC33" s="132"/>
      <c r="AD33" s="119" t="s">
        <v>107</v>
      </c>
      <c r="AE33" s="192">
        <f t="shared" si="2"/>
        <v>0.1854468616035243</v>
      </c>
      <c r="AF33" s="193" t="e">
        <f t="shared" si="3"/>
        <v>#DIV/0!</v>
      </c>
    </row>
    <row r="34" spans="2:33" x14ac:dyDescent="0.25">
      <c r="B34" s="247"/>
      <c r="C34" s="110"/>
      <c r="D34" s="110"/>
      <c r="E34" s="89"/>
      <c r="F34" s="110"/>
      <c r="G34" s="110"/>
      <c r="H34" s="104"/>
      <c r="I34" s="104"/>
      <c r="J34" s="104"/>
      <c r="K34" s="110"/>
      <c r="L34" s="137"/>
      <c r="M34" s="108"/>
      <c r="N34" s="66"/>
      <c r="O34" s="108"/>
      <c r="P34" s="110"/>
      <c r="Q34" s="110"/>
      <c r="R34" s="108"/>
      <c r="S34" s="110"/>
      <c r="T34" s="108"/>
      <c r="U34" s="108"/>
      <c r="V34" s="110"/>
      <c r="W34" s="108"/>
      <c r="X34" s="108"/>
      <c r="Y34" s="138"/>
      <c r="Z34" s="108"/>
      <c r="AA34" s="108"/>
      <c r="AB34" s="138"/>
      <c r="AC34" s="139"/>
      <c r="AD34" s="136"/>
      <c r="AE34" s="192" t="e">
        <f t="shared" si="2"/>
        <v>#DIV/0!</v>
      </c>
      <c r="AF34" s="193" t="e">
        <f t="shared" si="3"/>
        <v>#DIV/0!</v>
      </c>
    </row>
    <row r="35" spans="2:33" ht="16.5" thickBot="1" x14ac:dyDescent="0.3">
      <c r="B35" s="50" t="s">
        <v>26</v>
      </c>
      <c r="C35" s="48"/>
      <c r="D35" s="49"/>
      <c r="E35" s="49"/>
      <c r="F35" s="49"/>
      <c r="G35" s="54"/>
      <c r="H35" s="54"/>
      <c r="I35" s="54"/>
      <c r="J35" s="48"/>
      <c r="K35" s="48"/>
      <c r="L35" s="48"/>
      <c r="M35" s="49"/>
      <c r="N35" s="49"/>
      <c r="O35" s="49"/>
      <c r="P35" s="49"/>
      <c r="Q35" s="49"/>
      <c r="R35" s="49"/>
      <c r="S35" s="49"/>
      <c r="T35" s="49">
        <v>0</v>
      </c>
      <c r="U35" s="49"/>
      <c r="V35" s="49"/>
      <c r="W35" s="49">
        <v>0</v>
      </c>
      <c r="X35" s="49"/>
      <c r="Y35" s="49"/>
      <c r="Z35" s="49">
        <v>0</v>
      </c>
      <c r="AA35" s="49"/>
      <c r="AB35" s="49"/>
      <c r="AC35" s="49"/>
      <c r="AD35" s="177" t="s">
        <v>26</v>
      </c>
      <c r="AE35" s="192" t="e">
        <f t="shared" si="2"/>
        <v>#DIV/0!</v>
      </c>
      <c r="AF35" s="193" t="e">
        <f t="shared" si="3"/>
        <v>#DIV/0!</v>
      </c>
      <c r="AG35" s="159" t="s">
        <v>122</v>
      </c>
    </row>
    <row r="36" spans="2:33" x14ac:dyDescent="0.25">
      <c r="B36" s="18" t="s">
        <v>27</v>
      </c>
      <c r="C36" s="39">
        <v>188134.43</v>
      </c>
      <c r="D36" s="167">
        <v>400000</v>
      </c>
      <c r="E36" s="217">
        <f t="shared" ref="E36:E52" si="5">IFERROR(D36/C36-1,0)</f>
        <v>1.1261392717962364</v>
      </c>
      <c r="F36" s="89">
        <v>427000.89</v>
      </c>
      <c r="G36" s="167"/>
      <c r="H36" s="39">
        <v>405698.08</v>
      </c>
      <c r="I36" s="167"/>
      <c r="J36" s="39">
        <v>451062.68</v>
      </c>
      <c r="K36" s="39">
        <v>514920.07</v>
      </c>
      <c r="L36" s="83">
        <v>467709.65</v>
      </c>
      <c r="M36" s="16">
        <v>300775.48</v>
      </c>
      <c r="N36" s="12">
        <v>496254</v>
      </c>
      <c r="O36" s="16">
        <v>432640.76</v>
      </c>
      <c r="P36" s="98">
        <v>500000</v>
      </c>
      <c r="Q36" s="142">
        <v>469088.25</v>
      </c>
      <c r="R36" s="16">
        <v>275421.05</v>
      </c>
      <c r="S36" s="9">
        <v>435209.02</v>
      </c>
      <c r="T36" s="16">
        <v>399792.08</v>
      </c>
      <c r="U36" s="9">
        <v>550000</v>
      </c>
      <c r="V36" s="9">
        <v>433324.37</v>
      </c>
      <c r="W36" s="16">
        <v>254803.38</v>
      </c>
      <c r="X36" s="166">
        <v>550000</v>
      </c>
      <c r="Y36" s="101"/>
      <c r="Z36" s="16">
        <v>175966.39</v>
      </c>
      <c r="AA36" s="166"/>
      <c r="AB36" s="101"/>
      <c r="AC36" s="70">
        <f t="shared" ref="AC36:AC43" si="6">SUM(C36:Z36)</f>
        <v>8127801.7061392711</v>
      </c>
      <c r="AD36" s="178" t="s">
        <v>27</v>
      </c>
      <c r="AE36" s="192">
        <f t="shared" si="2"/>
        <v>0.26925702332412094</v>
      </c>
      <c r="AF36" s="193">
        <f t="shared" si="3"/>
        <v>1.1585270964615932</v>
      </c>
      <c r="AG36" s="160">
        <v>550</v>
      </c>
    </row>
    <row r="37" spans="2:33" x14ac:dyDescent="0.25">
      <c r="B37" s="18" t="s">
        <v>28</v>
      </c>
      <c r="C37" s="39">
        <v>234725.84</v>
      </c>
      <c r="D37" s="167">
        <v>450000</v>
      </c>
      <c r="E37" s="217">
        <f t="shared" si="5"/>
        <v>0.91713021455158072</v>
      </c>
      <c r="F37" s="89">
        <v>528315.21</v>
      </c>
      <c r="G37" s="167"/>
      <c r="H37" s="39">
        <v>581778.34</v>
      </c>
      <c r="I37" s="167"/>
      <c r="J37" s="39">
        <v>508912.78</v>
      </c>
      <c r="K37" s="39">
        <v>456931.1</v>
      </c>
      <c r="L37" s="83">
        <v>580457.18000000005</v>
      </c>
      <c r="M37" s="16">
        <v>581864.32999999996</v>
      </c>
      <c r="N37" s="12">
        <v>713751</v>
      </c>
      <c r="O37" s="16">
        <v>448912.69</v>
      </c>
      <c r="P37" s="99">
        <v>500000</v>
      </c>
      <c r="Q37" s="143">
        <v>658252.71000000008</v>
      </c>
      <c r="R37" s="16">
        <v>360837.79</v>
      </c>
      <c r="S37" s="12">
        <v>408726.96</v>
      </c>
      <c r="T37" s="16">
        <v>439323.84</v>
      </c>
      <c r="U37" s="12">
        <v>650000</v>
      </c>
      <c r="V37" s="12">
        <v>512431.02</v>
      </c>
      <c r="W37" s="16">
        <v>338767.69</v>
      </c>
      <c r="X37" s="168">
        <v>850000</v>
      </c>
      <c r="Y37" s="102"/>
      <c r="Z37" s="16">
        <v>339410</v>
      </c>
      <c r="AA37" s="168"/>
      <c r="AB37" s="102"/>
      <c r="AC37" s="70">
        <f t="shared" si="6"/>
        <v>10143399.397130214</v>
      </c>
      <c r="AD37" s="178" t="s">
        <v>28</v>
      </c>
      <c r="AE37" s="192">
        <f t="shared" si="2"/>
        <v>0.65875984634966089</v>
      </c>
      <c r="AF37" s="193">
        <f t="shared" si="3"/>
        <v>1.5090940638406218</v>
      </c>
      <c r="AG37" s="160">
        <v>550</v>
      </c>
    </row>
    <row r="38" spans="2:33" hidden="1" x14ac:dyDescent="0.25">
      <c r="B38" s="15" t="s">
        <v>29</v>
      </c>
      <c r="C38" s="39">
        <v>58519.25</v>
      </c>
      <c r="D38" s="167"/>
      <c r="E38" s="217">
        <f t="shared" si="5"/>
        <v>-1</v>
      </c>
      <c r="F38" s="89">
        <v>11664.64</v>
      </c>
      <c r="G38" s="167"/>
      <c r="H38" s="39">
        <v>314180.31</v>
      </c>
      <c r="I38" s="167"/>
      <c r="J38" s="39">
        <v>326560.09000000003</v>
      </c>
      <c r="K38" s="39">
        <v>367707.18</v>
      </c>
      <c r="L38" s="83">
        <v>344007.51</v>
      </c>
      <c r="M38" s="16">
        <v>177041.7</v>
      </c>
      <c r="N38" s="12"/>
      <c r="O38" s="16">
        <v>229144.76</v>
      </c>
      <c r="P38" s="99"/>
      <c r="Q38" s="143"/>
      <c r="R38" s="16">
        <v>114214.76</v>
      </c>
      <c r="S38" s="12">
        <v>0</v>
      </c>
      <c r="T38" s="16">
        <v>190364.16</v>
      </c>
      <c r="U38" s="12"/>
      <c r="V38" s="12"/>
      <c r="W38" s="16">
        <v>183824.73</v>
      </c>
      <c r="X38" s="167"/>
      <c r="Y38" s="102"/>
      <c r="Z38" s="16">
        <v>165796.13</v>
      </c>
      <c r="AA38" s="167"/>
      <c r="AB38" s="102"/>
      <c r="AC38" s="70">
        <f t="shared" si="6"/>
        <v>2483024.2199999997</v>
      </c>
      <c r="AD38" s="4" t="s">
        <v>29</v>
      </c>
      <c r="AE38" s="192" t="e">
        <f t="shared" si="2"/>
        <v>#DIV/0!</v>
      </c>
      <c r="AF38" s="193">
        <f t="shared" si="3"/>
        <v>-1</v>
      </c>
      <c r="AG38" s="160"/>
    </row>
    <row r="39" spans="2:33" x14ac:dyDescent="0.25">
      <c r="B39" s="18" t="s">
        <v>112</v>
      </c>
      <c r="C39" s="39">
        <v>108975.83</v>
      </c>
      <c r="D39" s="167">
        <v>400000</v>
      </c>
      <c r="E39" s="217">
        <f t="shared" si="5"/>
        <v>2.6705386873401191</v>
      </c>
      <c r="F39" s="89">
        <v>156540.03</v>
      </c>
      <c r="G39" s="167"/>
      <c r="H39" s="39">
        <v>280656.92</v>
      </c>
      <c r="I39" s="167"/>
      <c r="J39" s="39">
        <v>166016.99</v>
      </c>
      <c r="K39" s="39">
        <v>305027.86</v>
      </c>
      <c r="L39" s="83">
        <v>356837.61</v>
      </c>
      <c r="M39" s="16"/>
      <c r="N39" s="12">
        <v>376773</v>
      </c>
      <c r="O39" s="16">
        <v>24119.67</v>
      </c>
      <c r="P39" s="99">
        <v>350000</v>
      </c>
      <c r="Q39" s="143">
        <v>340978.18</v>
      </c>
      <c r="R39" s="16">
        <v>80065.72</v>
      </c>
      <c r="S39" s="12">
        <v>375934.03</v>
      </c>
      <c r="T39" s="16">
        <v>124604.74</v>
      </c>
      <c r="U39" s="12">
        <v>450000</v>
      </c>
      <c r="V39" s="12">
        <v>471419.44</v>
      </c>
      <c r="W39" s="16">
        <v>184033.98</v>
      </c>
      <c r="X39" s="168">
        <v>450000</v>
      </c>
      <c r="Y39" s="102"/>
      <c r="Z39" s="16">
        <v>185343.61</v>
      </c>
      <c r="AA39" s="168"/>
      <c r="AB39" s="102"/>
      <c r="AC39" s="70">
        <f t="shared" si="6"/>
        <v>5187330.2805386893</v>
      </c>
      <c r="AD39" s="178" t="s">
        <v>103</v>
      </c>
      <c r="AE39" s="192">
        <f t="shared" si="2"/>
        <v>-4.5436055840208933E-2</v>
      </c>
      <c r="AF39" s="193">
        <f t="shared" si="3"/>
        <v>1.4452006091483756</v>
      </c>
      <c r="AG39" s="160">
        <v>400</v>
      </c>
    </row>
    <row r="40" spans="2:33" x14ac:dyDescent="0.25">
      <c r="B40" s="18" t="s">
        <v>30</v>
      </c>
      <c r="C40" s="39">
        <v>128132</v>
      </c>
      <c r="D40" s="167">
        <v>400000</v>
      </c>
      <c r="E40" s="217">
        <f t="shared" si="5"/>
        <v>2.1217806636905689</v>
      </c>
      <c r="F40" s="89">
        <v>230664.95999999999</v>
      </c>
      <c r="G40" s="167"/>
      <c r="H40" s="39">
        <v>76540.34</v>
      </c>
      <c r="I40" s="167"/>
      <c r="J40" s="39">
        <v>33339.379999999997</v>
      </c>
      <c r="K40" s="39">
        <v>15219.52</v>
      </c>
      <c r="L40" s="83">
        <v>12765.55</v>
      </c>
      <c r="M40" s="16"/>
      <c r="N40" s="12">
        <v>357642</v>
      </c>
      <c r="O40" s="16"/>
      <c r="P40" s="99">
        <v>350000</v>
      </c>
      <c r="Q40" s="143">
        <v>379829.9</v>
      </c>
      <c r="R40" s="16">
        <v>64698.16</v>
      </c>
      <c r="S40" s="12">
        <v>438869.49</v>
      </c>
      <c r="T40" s="16">
        <v>101611.43</v>
      </c>
      <c r="U40" s="12">
        <v>550000</v>
      </c>
      <c r="V40" s="12">
        <v>886520.03</v>
      </c>
      <c r="W40" s="16">
        <v>134789.60999999999</v>
      </c>
      <c r="X40" s="168">
        <v>600000</v>
      </c>
      <c r="Y40" s="102"/>
      <c r="Z40" s="16">
        <v>93129.94</v>
      </c>
      <c r="AA40" s="168"/>
      <c r="AB40" s="102"/>
      <c r="AC40" s="70">
        <f t="shared" si="6"/>
        <v>4853754.4317806633</v>
      </c>
      <c r="AD40" s="179" t="s">
        <v>30</v>
      </c>
      <c r="AE40" s="192">
        <f t="shared" si="2"/>
        <v>-0.32319634109113138</v>
      </c>
      <c r="AF40" s="193">
        <f t="shared" si="3"/>
        <v>3.4513816754867088</v>
      </c>
      <c r="AG40" s="160">
        <v>700</v>
      </c>
    </row>
    <row r="41" spans="2:33" hidden="1" x14ac:dyDescent="0.25">
      <c r="B41" s="18" t="s">
        <v>31</v>
      </c>
      <c r="C41" s="39">
        <v>446.58</v>
      </c>
      <c r="D41" s="167"/>
      <c r="E41" s="217">
        <f t="shared" si="5"/>
        <v>-1</v>
      </c>
      <c r="F41" s="89">
        <v>26424.85</v>
      </c>
      <c r="G41" s="167"/>
      <c r="H41" s="39">
        <v>112108.39</v>
      </c>
      <c r="I41" s="167"/>
      <c r="J41" s="39">
        <v>85846.57</v>
      </c>
      <c r="K41" s="39">
        <v>51341.79</v>
      </c>
      <c r="L41" s="83">
        <v>86979.05</v>
      </c>
      <c r="M41" s="16"/>
      <c r="N41" s="12">
        <v>0</v>
      </c>
      <c r="O41" s="16"/>
      <c r="P41" s="99"/>
      <c r="Q41" s="143"/>
      <c r="R41" s="16"/>
      <c r="S41" s="12">
        <v>0</v>
      </c>
      <c r="T41" s="16"/>
      <c r="U41" s="12"/>
      <c r="V41" s="12"/>
      <c r="W41" s="16"/>
      <c r="X41" s="167"/>
      <c r="Y41" s="102"/>
      <c r="Z41" s="16">
        <v>2313</v>
      </c>
      <c r="AA41" s="167"/>
      <c r="AB41" s="102"/>
      <c r="AC41" s="70">
        <f t="shared" si="6"/>
        <v>365459.23</v>
      </c>
      <c r="AD41" s="179" t="s">
        <v>31</v>
      </c>
      <c r="AE41" s="192" t="e">
        <f t="shared" si="2"/>
        <v>#DIV/0!</v>
      </c>
      <c r="AF41" s="193" t="e">
        <f t="shared" si="3"/>
        <v>#DIV/0!</v>
      </c>
      <c r="AG41" s="160"/>
    </row>
    <row r="42" spans="2:33" ht="15.75" thickBot="1" x14ac:dyDescent="0.3">
      <c r="B42" s="15" t="s">
        <v>32</v>
      </c>
      <c r="C42" s="39">
        <v>65385</v>
      </c>
      <c r="D42" s="167">
        <v>100000</v>
      </c>
      <c r="E42" s="217">
        <f t="shared" si="5"/>
        <v>0.52940276821901056</v>
      </c>
      <c r="F42" s="89">
        <v>144605.19</v>
      </c>
      <c r="G42" s="167"/>
      <c r="H42" s="110"/>
      <c r="I42" s="167"/>
      <c r="J42" s="39">
        <v>-1068.1500000000001</v>
      </c>
      <c r="K42" s="39">
        <v>0</v>
      </c>
      <c r="L42" s="83">
        <v>2448.14</v>
      </c>
      <c r="M42" s="16">
        <v>1635.13</v>
      </c>
      <c r="N42" s="12">
        <v>95308</v>
      </c>
      <c r="O42" s="16">
        <v>580.45000000000005</v>
      </c>
      <c r="P42" s="100">
        <v>100000</v>
      </c>
      <c r="Q42" s="144">
        <v>146656.76999999999</v>
      </c>
      <c r="R42" s="16">
        <v>-1148.81</v>
      </c>
      <c r="S42" s="19">
        <v>78643.3</v>
      </c>
      <c r="T42" s="16">
        <v>28488.85</v>
      </c>
      <c r="U42" s="19">
        <v>150000</v>
      </c>
      <c r="V42" s="19">
        <v>101490.31</v>
      </c>
      <c r="W42" s="16">
        <v>93621.43</v>
      </c>
      <c r="X42" s="169">
        <v>100000</v>
      </c>
      <c r="Y42" s="103"/>
      <c r="Z42" s="16">
        <v>58730.85</v>
      </c>
      <c r="AA42" s="169"/>
      <c r="AB42" s="103"/>
      <c r="AC42" s="71">
        <f t="shared" si="6"/>
        <v>1265376.9894027682</v>
      </c>
      <c r="AD42" s="65" t="s">
        <v>32</v>
      </c>
      <c r="AE42" s="192">
        <f t="shared" si="2"/>
        <v>-1.4684259019407842E-2</v>
      </c>
      <c r="AF42" s="193">
        <f t="shared" si="3"/>
        <v>6.8131516470107512E-2</v>
      </c>
      <c r="AG42" s="160">
        <v>150</v>
      </c>
    </row>
    <row r="43" spans="2:33" ht="16.5" thickBot="1" x14ac:dyDescent="0.3">
      <c r="B43" s="22" t="s">
        <v>33</v>
      </c>
      <c r="C43" s="23">
        <f t="shared" ref="C43:K43" si="7">SUM(C36:C42)</f>
        <v>784318.92999999993</v>
      </c>
      <c r="D43" s="23">
        <f t="shared" si="7"/>
        <v>1750000</v>
      </c>
      <c r="E43" s="218">
        <f t="shared" si="5"/>
        <v>1.2312351940810609</v>
      </c>
      <c r="F43" s="107">
        <f t="shared" si="7"/>
        <v>1525215.77</v>
      </c>
      <c r="G43" s="23">
        <f t="shared" si="7"/>
        <v>0</v>
      </c>
      <c r="H43" s="25">
        <f t="shared" si="7"/>
        <v>1770962.38</v>
      </c>
      <c r="I43" s="23">
        <f t="shared" si="7"/>
        <v>0</v>
      </c>
      <c r="J43" s="23">
        <f t="shared" si="7"/>
        <v>1570670.34</v>
      </c>
      <c r="K43" s="23">
        <f t="shared" si="7"/>
        <v>1711147.52</v>
      </c>
      <c r="L43" s="77">
        <v>1851204.6900000002</v>
      </c>
      <c r="M43" s="23">
        <v>1517272.8099999996</v>
      </c>
      <c r="N43" s="107">
        <f>SUM(N36:N42)</f>
        <v>2039728</v>
      </c>
      <c r="O43" s="23">
        <v>1410717.6100000003</v>
      </c>
      <c r="P43" s="23">
        <f>SUM(P36:P42)</f>
        <v>1800000</v>
      </c>
      <c r="Q43" s="115">
        <f>SUM(Q36:Q42)</f>
        <v>1994805.81</v>
      </c>
      <c r="R43" s="23">
        <v>1140988.67</v>
      </c>
      <c r="S43" s="115">
        <f>SUM(S36:S42)</f>
        <v>1737382.8</v>
      </c>
      <c r="T43" s="23">
        <v>1374102.51</v>
      </c>
      <c r="U43" s="115">
        <f>SUM(U36:U42)</f>
        <v>2350000</v>
      </c>
      <c r="V43" s="115">
        <f>SUM(V36:V42)</f>
        <v>2405185.1700000004</v>
      </c>
      <c r="W43" s="23">
        <v>1189334.82</v>
      </c>
      <c r="X43" s="115">
        <f>SUM(X36:X42)</f>
        <v>2550000</v>
      </c>
      <c r="Y43" s="32">
        <v>0</v>
      </c>
      <c r="Z43" s="23">
        <v>1020689.92</v>
      </c>
      <c r="AA43" s="115"/>
      <c r="AB43" s="32">
        <v>0</v>
      </c>
      <c r="AC43" s="32">
        <f t="shared" si="6"/>
        <v>33493728.981235199</v>
      </c>
      <c r="AD43" s="176" t="s">
        <v>33</v>
      </c>
      <c r="AE43" s="194">
        <f t="shared" si="2"/>
        <v>6.0209430777423023E-2</v>
      </c>
      <c r="AF43" s="195">
        <f t="shared" si="3"/>
        <v>1.1440556158946054</v>
      </c>
    </row>
    <row r="44" spans="2:33" ht="16.5" thickBot="1" x14ac:dyDescent="0.3">
      <c r="B44" s="50" t="s">
        <v>34</v>
      </c>
      <c r="C44" s="51"/>
      <c r="D44" s="52"/>
      <c r="E44" s="52"/>
      <c r="F44" s="52"/>
      <c r="G44" s="53"/>
      <c r="H44" s="53"/>
      <c r="I44" s="53"/>
      <c r="J44" s="51"/>
      <c r="K44" s="51"/>
      <c r="L44" s="51"/>
      <c r="M44" s="52"/>
      <c r="N44" s="52"/>
      <c r="O44" s="52"/>
      <c r="P44" s="52"/>
      <c r="Q44" s="145"/>
      <c r="R44" s="52"/>
      <c r="S44" s="145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177" t="s">
        <v>34</v>
      </c>
      <c r="AE44" s="192" t="e">
        <f t="shared" si="2"/>
        <v>#DIV/0!</v>
      </c>
      <c r="AF44" s="193" t="e">
        <f t="shared" si="3"/>
        <v>#DIV/0!</v>
      </c>
    </row>
    <row r="45" spans="2:33" x14ac:dyDescent="0.25">
      <c r="B45" s="15" t="s">
        <v>113</v>
      </c>
      <c r="C45" s="39">
        <v>280149.95</v>
      </c>
      <c r="D45" s="167">
        <v>400000</v>
      </c>
      <c r="E45" s="217">
        <f t="shared" si="5"/>
        <v>0.42780678704386688</v>
      </c>
      <c r="F45" s="89">
        <v>354021.97</v>
      </c>
      <c r="G45" s="167"/>
      <c r="H45" s="39">
        <v>586329.61</v>
      </c>
      <c r="I45" s="167"/>
      <c r="J45" s="39">
        <v>487088.23</v>
      </c>
      <c r="K45" s="39">
        <v>552302.27</v>
      </c>
      <c r="L45" s="83">
        <v>558556.13</v>
      </c>
      <c r="M45" s="16">
        <v>554267.69999999995</v>
      </c>
      <c r="N45" s="12">
        <v>463302</v>
      </c>
      <c r="O45" s="16">
        <v>356452.62</v>
      </c>
      <c r="P45" s="98">
        <v>500000</v>
      </c>
      <c r="Q45" s="142">
        <v>530655.35</v>
      </c>
      <c r="R45" s="16">
        <v>476752.61</v>
      </c>
      <c r="S45" s="9">
        <v>544453.17000000004</v>
      </c>
      <c r="T45" s="16">
        <v>460218.83</v>
      </c>
      <c r="U45" s="9">
        <v>550000</v>
      </c>
      <c r="V45" s="9">
        <v>793974.36</v>
      </c>
      <c r="W45" s="16">
        <v>475606.61</v>
      </c>
      <c r="X45" s="166">
        <v>600000</v>
      </c>
      <c r="Y45" s="101"/>
      <c r="Z45" s="16">
        <v>348102.85</v>
      </c>
      <c r="AA45" s="166"/>
      <c r="AB45" s="101"/>
      <c r="AC45" s="70">
        <f t="shared" ref="AC45:AC52" si="8">SUM(C45:Z45)</f>
        <v>9872234.6878067851</v>
      </c>
      <c r="AD45" s="65" t="s">
        <v>104</v>
      </c>
      <c r="AE45" s="192">
        <f t="shared" si="2"/>
        <v>-0.24430809075497095</v>
      </c>
      <c r="AF45" s="193">
        <f t="shared" si="3"/>
        <v>0.26154680650884976</v>
      </c>
    </row>
    <row r="46" spans="2:33" x14ac:dyDescent="0.25">
      <c r="B46" s="15" t="s">
        <v>35</v>
      </c>
      <c r="C46" s="39">
        <v>279987.56</v>
      </c>
      <c r="D46" s="167">
        <v>400000</v>
      </c>
      <c r="E46" s="217">
        <f t="shared" si="5"/>
        <v>0.42863490077916322</v>
      </c>
      <c r="F46" s="89">
        <v>444623.66</v>
      </c>
      <c r="G46" s="167"/>
      <c r="H46" s="39">
        <v>498790.91</v>
      </c>
      <c r="I46" s="167"/>
      <c r="J46" s="39">
        <v>366579.75</v>
      </c>
      <c r="K46" s="39">
        <v>305633.78000000003</v>
      </c>
      <c r="L46" s="83">
        <v>432473.31</v>
      </c>
      <c r="M46" s="16">
        <v>526145.31999999995</v>
      </c>
      <c r="N46" s="12">
        <v>427189</v>
      </c>
      <c r="O46" s="16">
        <v>350951.13</v>
      </c>
      <c r="P46" s="99">
        <v>450000</v>
      </c>
      <c r="Q46" s="143">
        <v>563681.08000000007</v>
      </c>
      <c r="R46" s="16">
        <v>409279.95</v>
      </c>
      <c r="S46" s="12">
        <v>718965.41</v>
      </c>
      <c r="T46" s="16">
        <v>393767.99</v>
      </c>
      <c r="U46" s="12">
        <v>550000</v>
      </c>
      <c r="V46" s="12">
        <v>399301.15</v>
      </c>
      <c r="W46" s="16">
        <v>506362.68</v>
      </c>
      <c r="X46" s="168">
        <v>550000</v>
      </c>
      <c r="Y46" s="102"/>
      <c r="Z46" s="16">
        <v>633688.43999999994</v>
      </c>
      <c r="AA46" s="168"/>
      <c r="AB46" s="102"/>
      <c r="AC46" s="70">
        <f t="shared" si="8"/>
        <v>9207421.5486348998</v>
      </c>
      <c r="AD46" s="65" t="s">
        <v>35</v>
      </c>
      <c r="AE46" s="192">
        <f t="shared" si="2"/>
        <v>0.37740650133364251</v>
      </c>
      <c r="AF46" s="193">
        <f t="shared" si="3"/>
        <v>8.6177994002243574E-2</v>
      </c>
    </row>
    <row r="47" spans="2:33" x14ac:dyDescent="0.25">
      <c r="B47" s="15" t="s">
        <v>36</v>
      </c>
      <c r="C47" s="39">
        <v>302288.15000000002</v>
      </c>
      <c r="D47" s="167">
        <v>400000</v>
      </c>
      <c r="E47" s="217">
        <f t="shared" si="5"/>
        <v>0.3232407555506227</v>
      </c>
      <c r="F47" s="89">
        <v>826409.76</v>
      </c>
      <c r="G47" s="167"/>
      <c r="H47" s="39">
        <v>714122.85</v>
      </c>
      <c r="I47" s="167"/>
      <c r="J47" s="39">
        <v>381231.7</v>
      </c>
      <c r="K47" s="39">
        <v>372111.68</v>
      </c>
      <c r="L47" s="83">
        <v>350175.91</v>
      </c>
      <c r="M47" s="16"/>
      <c r="N47" s="12">
        <v>557059</v>
      </c>
      <c r="O47" s="16"/>
      <c r="P47" s="99">
        <v>900000</v>
      </c>
      <c r="Q47" s="143">
        <v>338923.08</v>
      </c>
      <c r="R47" s="16"/>
      <c r="S47" s="12">
        <v>427759.12</v>
      </c>
      <c r="T47" s="16">
        <v>339455.19</v>
      </c>
      <c r="U47" s="12">
        <v>550000</v>
      </c>
      <c r="V47" s="12">
        <v>329765.23</v>
      </c>
      <c r="W47" s="16">
        <v>424792.98</v>
      </c>
      <c r="X47" s="168">
        <v>550000</v>
      </c>
      <c r="Y47" s="102"/>
      <c r="Z47" s="16">
        <v>242438.85</v>
      </c>
      <c r="AA47" s="168"/>
      <c r="AB47" s="102"/>
      <c r="AC47" s="70">
        <f t="shared" si="8"/>
        <v>8006533.823240757</v>
      </c>
      <c r="AD47" s="4" t="s">
        <v>36</v>
      </c>
      <c r="AE47" s="192">
        <f t="shared" si="2"/>
        <v>0.66785321787867091</v>
      </c>
      <c r="AF47" s="193">
        <f t="shared" si="3"/>
        <v>0.2947483265848696</v>
      </c>
    </row>
    <row r="48" spans="2:33" x14ac:dyDescent="0.25">
      <c r="B48" s="15" t="s">
        <v>37</v>
      </c>
      <c r="C48" s="39">
        <v>85098</v>
      </c>
      <c r="D48" s="167">
        <v>150000</v>
      </c>
      <c r="E48" s="217">
        <f t="shared" si="5"/>
        <v>0.76267362335190025</v>
      </c>
      <c r="F48" s="89">
        <v>186965</v>
      </c>
      <c r="G48" s="167"/>
      <c r="H48" s="39">
        <v>245423.05</v>
      </c>
      <c r="I48" s="167"/>
      <c r="J48" s="39">
        <v>199291.18</v>
      </c>
      <c r="K48" s="39">
        <v>132825.59</v>
      </c>
      <c r="L48" s="83">
        <v>238358.03</v>
      </c>
      <c r="M48" s="16">
        <v>183616.63</v>
      </c>
      <c r="N48" s="12">
        <v>267519</v>
      </c>
      <c r="O48" s="16">
        <v>192522.8</v>
      </c>
      <c r="P48" s="99">
        <v>250000</v>
      </c>
      <c r="Q48" s="143">
        <v>235939.06000000006</v>
      </c>
      <c r="R48" s="16">
        <v>168335.24</v>
      </c>
      <c r="S48" s="12">
        <v>115106.94</v>
      </c>
      <c r="T48" s="16">
        <v>93936.78</v>
      </c>
      <c r="U48" s="12">
        <v>200000</v>
      </c>
      <c r="V48" s="12">
        <v>126278.79</v>
      </c>
      <c r="W48" s="16">
        <v>112972.57</v>
      </c>
      <c r="X48" s="168">
        <v>200000</v>
      </c>
      <c r="Y48" s="102"/>
      <c r="Z48" s="16">
        <v>94253.66</v>
      </c>
      <c r="AA48" s="168"/>
      <c r="AB48" s="102"/>
      <c r="AC48" s="70">
        <f t="shared" si="8"/>
        <v>3478443.0826736228</v>
      </c>
      <c r="AD48" s="65" t="s">
        <v>37</v>
      </c>
      <c r="AE48" s="192">
        <f t="shared" si="2"/>
        <v>0.5837972473445463</v>
      </c>
      <c r="AF48" s="193">
        <f t="shared" si="3"/>
        <v>0.77034124301146711</v>
      </c>
    </row>
    <row r="49" spans="2:32" x14ac:dyDescent="0.25">
      <c r="B49" s="15" t="s">
        <v>38</v>
      </c>
      <c r="C49" s="39">
        <v>233929.07</v>
      </c>
      <c r="D49" s="167">
        <v>400000</v>
      </c>
      <c r="E49" s="217">
        <f t="shared" si="5"/>
        <v>0.70992001977351515</v>
      </c>
      <c r="F49" s="89">
        <v>257356.5</v>
      </c>
      <c r="G49" s="167"/>
      <c r="H49" s="39">
        <v>524972.31999999995</v>
      </c>
      <c r="I49" s="167"/>
      <c r="J49" s="39">
        <v>353905.45</v>
      </c>
      <c r="K49" s="39">
        <v>291711.23</v>
      </c>
      <c r="L49" s="83">
        <v>317065.01</v>
      </c>
      <c r="M49" s="16">
        <v>178729.05</v>
      </c>
      <c r="N49" s="29">
        <v>293927</v>
      </c>
      <c r="O49" s="16">
        <v>262129.83</v>
      </c>
      <c r="P49" s="99">
        <v>350000</v>
      </c>
      <c r="Q49" s="143">
        <v>249797.25</v>
      </c>
      <c r="R49" s="16">
        <v>219428.23</v>
      </c>
      <c r="S49" s="12">
        <v>283549.40000000002</v>
      </c>
      <c r="T49" s="16">
        <v>377561.14</v>
      </c>
      <c r="U49" s="29">
        <v>400000</v>
      </c>
      <c r="V49" s="29">
        <v>296581.12</v>
      </c>
      <c r="W49" s="16">
        <v>326869.01</v>
      </c>
      <c r="X49" s="168">
        <v>400000</v>
      </c>
      <c r="Y49" s="102"/>
      <c r="Z49" s="16">
        <v>168040.85</v>
      </c>
      <c r="AA49" s="168"/>
      <c r="AB49" s="102"/>
      <c r="AC49" s="70">
        <f t="shared" si="8"/>
        <v>6185553.1699200189</v>
      </c>
      <c r="AD49" s="179" t="s">
        <v>38</v>
      </c>
      <c r="AE49" s="192">
        <f t="shared" si="2"/>
        <v>0.34870351828194601</v>
      </c>
      <c r="AF49" s="193">
        <f t="shared" si="3"/>
        <v>0.22373179396847687</v>
      </c>
    </row>
    <row r="50" spans="2:32" x14ac:dyDescent="0.25">
      <c r="B50" s="15" t="s">
        <v>88</v>
      </c>
      <c r="C50" s="39"/>
      <c r="D50" s="167">
        <v>150000</v>
      </c>
      <c r="E50" s="217">
        <f t="shared" si="5"/>
        <v>0</v>
      </c>
      <c r="F50" s="89"/>
      <c r="G50" s="167"/>
      <c r="H50" s="39"/>
      <c r="I50" s="167"/>
      <c r="J50" s="39">
        <v>28771.3</v>
      </c>
      <c r="K50" s="39">
        <v>197331.76</v>
      </c>
      <c r="L50" s="83">
        <v>112713.14</v>
      </c>
      <c r="M50" s="16"/>
      <c r="N50" s="29">
        <v>111364</v>
      </c>
      <c r="O50" s="16"/>
      <c r="P50" s="99">
        <v>150000</v>
      </c>
      <c r="Q50" s="143">
        <v>151729.55000000005</v>
      </c>
      <c r="R50" s="16"/>
      <c r="S50" s="12">
        <v>147061.85</v>
      </c>
      <c r="T50" s="16"/>
      <c r="U50" s="29">
        <v>200000</v>
      </c>
      <c r="V50" s="29">
        <v>246672.45</v>
      </c>
      <c r="W50" s="16"/>
      <c r="X50" s="168">
        <v>250000</v>
      </c>
      <c r="Y50" s="102"/>
      <c r="Z50" s="16"/>
      <c r="AA50" s="168"/>
      <c r="AB50" s="102"/>
      <c r="AC50" s="70">
        <f t="shared" si="8"/>
        <v>1745644.05</v>
      </c>
      <c r="AD50" s="4" t="s">
        <v>88</v>
      </c>
      <c r="AE50" s="192">
        <f t="shared" si="2"/>
        <v>1.3489751287588003E-2</v>
      </c>
      <c r="AF50" s="193" t="e">
        <f t="shared" si="3"/>
        <v>#DIV/0!</v>
      </c>
    </row>
    <row r="51" spans="2:32" ht="15.75" thickBot="1" x14ac:dyDescent="0.3">
      <c r="B51" s="15" t="s">
        <v>39</v>
      </c>
      <c r="C51" s="94">
        <v>74870.240000000005</v>
      </c>
      <c r="D51" s="216">
        <v>350000</v>
      </c>
      <c r="E51" s="220">
        <f t="shared" si="5"/>
        <v>3.6747546154520139</v>
      </c>
      <c r="F51" s="239">
        <v>160203.96</v>
      </c>
      <c r="G51" s="216"/>
      <c r="H51" s="39">
        <v>251556.49</v>
      </c>
      <c r="I51" s="167"/>
      <c r="J51" s="39">
        <v>283123.01</v>
      </c>
      <c r="K51" s="94">
        <v>471463.48</v>
      </c>
      <c r="L51" s="83">
        <v>393682.88</v>
      </c>
      <c r="M51" s="16">
        <v>377356.11</v>
      </c>
      <c r="N51" s="12">
        <v>249707</v>
      </c>
      <c r="O51" s="16">
        <v>293890.55</v>
      </c>
      <c r="P51" s="100">
        <v>350000</v>
      </c>
      <c r="Q51" s="144">
        <v>281168.28999999998</v>
      </c>
      <c r="R51" s="16">
        <v>446913.97</v>
      </c>
      <c r="S51" s="19">
        <v>534659.04</v>
      </c>
      <c r="T51" s="16">
        <v>228165.01</v>
      </c>
      <c r="U51" s="19">
        <v>500000</v>
      </c>
      <c r="V51" s="19">
        <v>494035.86</v>
      </c>
      <c r="W51" s="16">
        <v>137607.60999999999</v>
      </c>
      <c r="X51" s="170">
        <v>500000</v>
      </c>
      <c r="Y51" s="103"/>
      <c r="Z51" s="16">
        <v>246080.39</v>
      </c>
      <c r="AA51" s="170"/>
      <c r="AB51" s="103"/>
      <c r="AC51" s="71">
        <f t="shared" si="8"/>
        <v>6624487.5647546155</v>
      </c>
      <c r="AD51" s="65" t="s">
        <v>39</v>
      </c>
      <c r="AE51" s="192">
        <f t="shared" si="2"/>
        <v>1.2072281554622366E-2</v>
      </c>
      <c r="AF51" s="193">
        <f t="shared" si="3"/>
        <v>2.6335199775651947</v>
      </c>
    </row>
    <row r="52" spans="2:32" ht="16.5" thickBot="1" x14ac:dyDescent="0.3">
      <c r="B52" s="22" t="s">
        <v>40</v>
      </c>
      <c r="C52" s="23">
        <f t="shared" ref="C52:K52" si="9">SUM(C45:C51)</f>
        <v>1256322.97</v>
      </c>
      <c r="D52" s="23">
        <f t="shared" si="9"/>
        <v>2250000</v>
      </c>
      <c r="E52" s="218">
        <f t="shared" si="5"/>
        <v>0.7909407483013704</v>
      </c>
      <c r="F52" s="107">
        <f t="shared" si="9"/>
        <v>2229580.85</v>
      </c>
      <c r="G52" s="23">
        <f t="shared" si="9"/>
        <v>0</v>
      </c>
      <c r="H52" s="25">
        <f t="shared" si="9"/>
        <v>2821195.2300000004</v>
      </c>
      <c r="I52" s="23">
        <f t="shared" si="9"/>
        <v>0</v>
      </c>
      <c r="J52" s="23">
        <f t="shared" si="9"/>
        <v>2099990.62</v>
      </c>
      <c r="K52" s="23">
        <f t="shared" si="9"/>
        <v>2323379.79</v>
      </c>
      <c r="L52" s="77">
        <v>2403024.4099999997</v>
      </c>
      <c r="M52" s="23">
        <v>1820114.8099999998</v>
      </c>
      <c r="N52" s="107">
        <f>SUM(N45:N51)</f>
        <v>2370067</v>
      </c>
      <c r="O52" s="23">
        <v>1515662.73</v>
      </c>
      <c r="P52" s="116">
        <f>SUM(P45:P51)</f>
        <v>2950000</v>
      </c>
      <c r="Q52" s="115">
        <f>SUM(Q45:Q51)</f>
        <v>2351893.66</v>
      </c>
      <c r="R52" s="23">
        <v>1720710</v>
      </c>
      <c r="S52" s="115">
        <f>SUM(S45:S51)</f>
        <v>2771554.93</v>
      </c>
      <c r="T52" s="23">
        <v>1893104.94</v>
      </c>
      <c r="U52" s="115">
        <f>SUM(U45:U51)</f>
        <v>2950000</v>
      </c>
      <c r="V52" s="115">
        <f>SUM(V45:V51)</f>
        <v>2686608.96</v>
      </c>
      <c r="W52" s="23">
        <v>1984211.4600000002</v>
      </c>
      <c r="X52" s="115">
        <f>SUM(X45:X51)</f>
        <v>3050000</v>
      </c>
      <c r="Y52" s="32">
        <v>0</v>
      </c>
      <c r="Z52" s="23">
        <v>1732605.04</v>
      </c>
      <c r="AA52" s="115"/>
      <c r="AB52" s="32">
        <v>0</v>
      </c>
      <c r="AC52" s="32">
        <f t="shared" si="8"/>
        <v>45180028.190940745</v>
      </c>
      <c r="AD52" s="176" t="s">
        <v>40</v>
      </c>
      <c r="AE52" s="194">
        <f t="shared" si="2"/>
        <v>0.1352601161577307</v>
      </c>
      <c r="AF52" s="195">
        <f t="shared" si="3"/>
        <v>0.53713455520511899</v>
      </c>
    </row>
    <row r="53" spans="2:32" ht="16.5" thickBot="1" x14ac:dyDescent="0.3">
      <c r="B53" s="50" t="s">
        <v>41</v>
      </c>
      <c r="C53" s="48"/>
      <c r="D53" s="49"/>
      <c r="E53" s="49"/>
      <c r="F53" s="49"/>
      <c r="G53" s="54"/>
      <c r="H53" s="54"/>
      <c r="I53" s="54"/>
      <c r="J53" s="48"/>
      <c r="K53" s="48"/>
      <c r="L53" s="48"/>
      <c r="M53" s="49"/>
      <c r="N53" s="49"/>
      <c r="O53" s="49">
        <v>457581</v>
      </c>
      <c r="P53" s="49"/>
      <c r="Q53" s="57"/>
      <c r="R53" s="49"/>
      <c r="S53" s="57"/>
      <c r="T53" s="49"/>
      <c r="U53" s="49"/>
      <c r="V53" s="49"/>
      <c r="W53" s="49"/>
      <c r="X53" s="49"/>
      <c r="Y53" s="49"/>
      <c r="Z53" s="49"/>
      <c r="AA53" s="49"/>
      <c r="AB53" s="49"/>
      <c r="AC53" s="52"/>
      <c r="AD53" s="177" t="s">
        <v>41</v>
      </c>
      <c r="AE53" s="192" t="e">
        <f t="shared" si="2"/>
        <v>#DIV/0!</v>
      </c>
      <c r="AF53" s="193" t="e">
        <f t="shared" si="3"/>
        <v>#DIV/0!</v>
      </c>
    </row>
    <row r="54" spans="2:32" ht="15.75" hidden="1" thickBot="1" x14ac:dyDescent="0.3">
      <c r="B54" s="15" t="s">
        <v>42</v>
      </c>
      <c r="C54" s="39">
        <v>230921.57</v>
      </c>
      <c r="D54" s="39"/>
      <c r="E54" s="39"/>
      <c r="F54" s="89">
        <v>261019.85</v>
      </c>
      <c r="G54" s="39"/>
      <c r="H54" s="39">
        <v>312298.51</v>
      </c>
      <c r="I54" s="39"/>
      <c r="J54" s="39">
        <v>258856.66</v>
      </c>
      <c r="K54" s="39">
        <v>278799.2</v>
      </c>
      <c r="L54" s="83">
        <v>87203.4</v>
      </c>
      <c r="M54" s="16">
        <v>346415.91</v>
      </c>
      <c r="N54" s="39"/>
      <c r="O54" s="16">
        <v>344258.47</v>
      </c>
      <c r="P54" s="99"/>
      <c r="Q54" s="75"/>
      <c r="R54" s="16">
        <v>321431.83</v>
      </c>
      <c r="S54" s="9">
        <v>0</v>
      </c>
      <c r="T54" s="16">
        <v>303720.52</v>
      </c>
      <c r="U54" s="9"/>
      <c r="V54" s="9"/>
      <c r="W54" s="16">
        <v>344451.97</v>
      </c>
      <c r="X54" s="171"/>
      <c r="Y54" s="102"/>
      <c r="Z54" s="16">
        <v>184759.42</v>
      </c>
      <c r="AA54" s="171"/>
      <c r="AB54" s="102"/>
      <c r="AC54" s="70">
        <f t="shared" ref="AC54:AC60" si="10">SUM(C54:Z54)</f>
        <v>3274137.3099999996</v>
      </c>
      <c r="AD54" s="4" t="s">
        <v>42</v>
      </c>
      <c r="AE54" s="192" t="e">
        <f t="shared" si="2"/>
        <v>#DIV/0!</v>
      </c>
      <c r="AF54" s="193">
        <f t="shared" si="3"/>
        <v>-1</v>
      </c>
    </row>
    <row r="55" spans="2:32" x14ac:dyDescent="0.25">
      <c r="B55" s="15" t="s">
        <v>43</v>
      </c>
      <c r="C55" s="39">
        <v>119220.25</v>
      </c>
      <c r="D55" s="39"/>
      <c r="E55" s="217">
        <f t="shared" ref="E55:E107" si="11">IFERROR(D55/C55-1,0)</f>
        <v>-1</v>
      </c>
      <c r="F55" s="89">
        <v>230370.04</v>
      </c>
      <c r="G55" s="39"/>
      <c r="H55" s="39">
        <v>243623.06</v>
      </c>
      <c r="I55" s="39"/>
      <c r="J55" s="39">
        <v>178230.38</v>
      </c>
      <c r="K55" s="75">
        <v>232382.14</v>
      </c>
      <c r="L55" s="93">
        <v>353093.66</v>
      </c>
      <c r="M55" s="207">
        <v>207157.27</v>
      </c>
      <c r="N55" s="9">
        <v>356671</v>
      </c>
      <c r="O55" s="207">
        <v>227682.79</v>
      </c>
      <c r="P55" s="98">
        <v>350000</v>
      </c>
      <c r="Q55" s="147">
        <v>370860.22000000003</v>
      </c>
      <c r="R55" s="207">
        <v>234705.88</v>
      </c>
      <c r="S55" s="9">
        <v>439488.84</v>
      </c>
      <c r="T55" s="207">
        <v>193576.12</v>
      </c>
      <c r="U55" s="9">
        <v>450000</v>
      </c>
      <c r="V55" s="9">
        <v>262430.34999999998</v>
      </c>
      <c r="W55" s="207">
        <v>199307.1</v>
      </c>
      <c r="X55" s="166">
        <v>450000</v>
      </c>
      <c r="Y55" s="101"/>
      <c r="Z55" s="207">
        <v>94500.14</v>
      </c>
      <c r="AA55" s="166"/>
      <c r="AB55" s="101"/>
      <c r="AC55" s="69">
        <f t="shared" si="10"/>
        <v>5193298.2399999993</v>
      </c>
      <c r="AD55" s="1" t="s">
        <v>43</v>
      </c>
      <c r="AE55" s="192">
        <f t="shared" si="2"/>
        <v>0.71474069214936464</v>
      </c>
      <c r="AF55" s="193">
        <f t="shared" si="3"/>
        <v>1.2578222250988551</v>
      </c>
    </row>
    <row r="56" spans="2:32" x14ac:dyDescent="0.25">
      <c r="B56" s="15" t="s">
        <v>44</v>
      </c>
      <c r="C56" s="39">
        <v>36917.11</v>
      </c>
      <c r="D56" s="39">
        <v>350000</v>
      </c>
      <c r="E56" s="221">
        <f t="shared" si="11"/>
        <v>8.4806987870935728</v>
      </c>
      <c r="F56" s="89">
        <v>98280.86</v>
      </c>
      <c r="G56" s="39"/>
      <c r="H56" s="39">
        <v>123915.65</v>
      </c>
      <c r="I56" s="39"/>
      <c r="J56" s="39">
        <v>136547.43</v>
      </c>
      <c r="K56" s="39">
        <v>153897.62</v>
      </c>
      <c r="L56" s="83">
        <v>161549.20000000001</v>
      </c>
      <c r="M56" s="16"/>
      <c r="N56" s="12">
        <v>260901</v>
      </c>
      <c r="O56" s="16"/>
      <c r="P56" s="99">
        <v>250000</v>
      </c>
      <c r="Q56" s="146">
        <v>234591.97</v>
      </c>
      <c r="R56" s="16"/>
      <c r="S56" s="12">
        <v>266821.58</v>
      </c>
      <c r="T56" s="16"/>
      <c r="U56" s="12">
        <v>300000</v>
      </c>
      <c r="V56" s="12">
        <v>177217.39</v>
      </c>
      <c r="W56" s="16"/>
      <c r="X56" s="168">
        <v>350000</v>
      </c>
      <c r="Y56" s="102"/>
      <c r="Z56" s="16"/>
      <c r="AA56" s="168"/>
      <c r="AB56" s="102"/>
      <c r="AC56" s="70">
        <f t="shared" si="10"/>
        <v>2900648.2906987872</v>
      </c>
      <c r="AD56" s="15" t="s">
        <v>44</v>
      </c>
      <c r="AE56" s="192">
        <f t="shared" si="2"/>
        <v>0.97497548067940731</v>
      </c>
      <c r="AF56" s="193" t="e">
        <f t="shared" si="3"/>
        <v>#DIV/0!</v>
      </c>
    </row>
    <row r="57" spans="2:32" x14ac:dyDescent="0.25">
      <c r="B57" s="15" t="s">
        <v>114</v>
      </c>
      <c r="C57" s="39">
        <v>163793.01999999999</v>
      </c>
      <c r="D57" s="39">
        <v>300000</v>
      </c>
      <c r="E57" s="221">
        <f t="shared" si="11"/>
        <v>0.83157988051017084</v>
      </c>
      <c r="F57" s="89">
        <v>200214.89</v>
      </c>
      <c r="G57" s="39"/>
      <c r="H57" s="39">
        <v>228870.57</v>
      </c>
      <c r="I57" s="39"/>
      <c r="J57" s="39">
        <v>196168.46</v>
      </c>
      <c r="K57" s="39">
        <v>222137.52</v>
      </c>
      <c r="L57" s="83">
        <v>248468.04</v>
      </c>
      <c r="M57" s="16">
        <v>186887.05</v>
      </c>
      <c r="N57" s="12">
        <v>265594</v>
      </c>
      <c r="O57" s="16">
        <v>189672.23</v>
      </c>
      <c r="P57" s="99">
        <v>350000</v>
      </c>
      <c r="Q57" s="146">
        <v>383051.56</v>
      </c>
      <c r="R57" s="16">
        <v>244072.67</v>
      </c>
      <c r="S57" s="12">
        <v>238740.42</v>
      </c>
      <c r="T57" s="16">
        <v>227599.76</v>
      </c>
      <c r="U57" s="12">
        <v>350000</v>
      </c>
      <c r="V57" s="12">
        <v>255698.34</v>
      </c>
      <c r="W57" s="16">
        <v>105533.83</v>
      </c>
      <c r="X57" s="168">
        <v>400000</v>
      </c>
      <c r="Y57" s="102"/>
      <c r="Z57" s="16">
        <v>216313.33</v>
      </c>
      <c r="AA57" s="168"/>
      <c r="AB57" s="102"/>
      <c r="AC57" s="70">
        <f t="shared" si="10"/>
        <v>4972816.5215798803</v>
      </c>
      <c r="AD57" s="15" t="s">
        <v>105</v>
      </c>
      <c r="AE57" s="192">
        <f t="shared" si="2"/>
        <v>0.56434335866239893</v>
      </c>
      <c r="AF57" s="193">
        <f t="shared" si="3"/>
        <v>2.7902537982370204</v>
      </c>
    </row>
    <row r="58" spans="2:32" ht="15.75" thickBot="1" x14ac:dyDescent="0.3">
      <c r="B58" s="15" t="s">
        <v>45</v>
      </c>
      <c r="C58" s="39">
        <v>36757.839999999997</v>
      </c>
      <c r="D58" s="39">
        <v>50000</v>
      </c>
      <c r="E58" s="221">
        <f t="shared" si="11"/>
        <v>0.36025403016064073</v>
      </c>
      <c r="F58" s="89">
        <v>69669.59</v>
      </c>
      <c r="G58" s="39"/>
      <c r="H58" s="39">
        <v>56554.99</v>
      </c>
      <c r="I58" s="39"/>
      <c r="J58" s="39">
        <v>36255.199999999997</v>
      </c>
      <c r="K58" s="90">
        <v>97951.41</v>
      </c>
      <c r="L58" s="165">
        <v>69066.66</v>
      </c>
      <c r="M58" s="208">
        <v>74928.42</v>
      </c>
      <c r="N58" s="19">
        <v>51114</v>
      </c>
      <c r="O58" s="208">
        <v>67227.44</v>
      </c>
      <c r="P58" s="100">
        <v>100000</v>
      </c>
      <c r="Q58" s="148">
        <v>59107.720000000016</v>
      </c>
      <c r="R58" s="208">
        <v>68303.399999999994</v>
      </c>
      <c r="S58" s="19">
        <v>57214.93</v>
      </c>
      <c r="T58" s="208">
        <v>47231.95</v>
      </c>
      <c r="U58" s="19">
        <v>100000</v>
      </c>
      <c r="V58" s="209">
        <v>92191</v>
      </c>
      <c r="W58" s="208">
        <v>50448.36</v>
      </c>
      <c r="X58" s="170">
        <v>100000</v>
      </c>
      <c r="Y58" s="103"/>
      <c r="Z58" s="208">
        <v>36463.07</v>
      </c>
      <c r="AA58" s="170"/>
      <c r="AB58" s="103"/>
      <c r="AC58" s="71">
        <f t="shared" si="10"/>
        <v>1320486.3402540302</v>
      </c>
      <c r="AD58" s="3" t="s">
        <v>45</v>
      </c>
      <c r="AE58" s="192">
        <f t="shared" si="2"/>
        <v>8.4704580707444244E-2</v>
      </c>
      <c r="AF58" s="193">
        <f t="shared" si="3"/>
        <v>0.98222499205127778</v>
      </c>
    </row>
    <row r="59" spans="2:32" ht="15.75" hidden="1" thickBot="1" x14ac:dyDescent="0.3">
      <c r="B59" s="15" t="s">
        <v>115</v>
      </c>
      <c r="C59" s="39">
        <v>0</v>
      </c>
      <c r="D59" s="39"/>
      <c r="E59" s="221">
        <f t="shared" si="11"/>
        <v>0</v>
      </c>
      <c r="F59" s="89">
        <v>0</v>
      </c>
      <c r="G59" s="39"/>
      <c r="H59" s="39">
        <v>0</v>
      </c>
      <c r="I59" s="39"/>
      <c r="J59" s="39">
        <v>0</v>
      </c>
      <c r="K59" s="94">
        <v>13126.97</v>
      </c>
      <c r="L59" s="83">
        <v>34597.83</v>
      </c>
      <c r="M59" s="16"/>
      <c r="N59" s="12">
        <v>24448</v>
      </c>
      <c r="O59" s="16"/>
      <c r="P59" s="100">
        <v>150000</v>
      </c>
      <c r="Q59" s="90"/>
      <c r="R59" s="16"/>
      <c r="S59" s="19">
        <v>3415.97</v>
      </c>
      <c r="T59" s="16"/>
      <c r="U59" s="19">
        <v>10000</v>
      </c>
      <c r="V59" s="19">
        <v>3121.74</v>
      </c>
      <c r="W59" s="16"/>
      <c r="X59" s="169"/>
      <c r="Y59" s="103"/>
      <c r="Z59" s="16"/>
      <c r="AA59" s="169"/>
      <c r="AB59" s="103"/>
      <c r="AC59" s="71">
        <f t="shared" si="10"/>
        <v>238710.50999999998</v>
      </c>
      <c r="AD59" s="180"/>
      <c r="AE59" s="192">
        <f t="shared" si="2"/>
        <v>-1</v>
      </c>
      <c r="AF59" s="193" t="e">
        <f t="shared" si="3"/>
        <v>#DIV/0!</v>
      </c>
    </row>
    <row r="60" spans="2:32" ht="16.5" thickBot="1" x14ac:dyDescent="0.3">
      <c r="B60" s="22" t="s">
        <v>46</v>
      </c>
      <c r="C60" s="23">
        <f>SUM(C54:C59)</f>
        <v>587609.78999999992</v>
      </c>
      <c r="D60" s="23">
        <f>SUM(D54:D59)</f>
        <v>700000</v>
      </c>
      <c r="E60" s="218">
        <f t="shared" si="11"/>
        <v>0.191266741828791</v>
      </c>
      <c r="F60" s="107">
        <f>SUM(F54:F59)</f>
        <v>859555.23</v>
      </c>
      <c r="G60" s="24"/>
      <c r="H60" s="25">
        <f>SUM(H54:H59)</f>
        <v>965262.78</v>
      </c>
      <c r="I60" s="25"/>
      <c r="J60" s="23">
        <f>SUM(J54:J59)</f>
        <v>806058.12999999989</v>
      </c>
      <c r="K60" s="23">
        <f>SUM(K54:K59)</f>
        <v>998294.86</v>
      </c>
      <c r="L60" s="77">
        <v>959338.01</v>
      </c>
      <c r="M60" s="23">
        <v>1222112.8</v>
      </c>
      <c r="N60" s="107">
        <f>SUM(N54:N59)</f>
        <v>958728</v>
      </c>
      <c r="O60" s="23">
        <v>1296335.8900000001</v>
      </c>
      <c r="P60" s="23">
        <f>SUM(P54:P59)</f>
        <v>1200000</v>
      </c>
      <c r="Q60" s="115">
        <f>SUM(Q53:Q59)</f>
        <v>1047611.47</v>
      </c>
      <c r="R60" s="23">
        <v>1534841.87</v>
      </c>
      <c r="S60" s="16">
        <f>SUM(S53:S59)</f>
        <v>1005681.7400000001</v>
      </c>
      <c r="T60" s="23">
        <v>2188731.6100000003</v>
      </c>
      <c r="U60" s="115">
        <f>SUM(U54:U59)</f>
        <v>1210000</v>
      </c>
      <c r="V60" s="115">
        <f>SUM(V54:V59)</f>
        <v>790658.82</v>
      </c>
      <c r="W60" s="23">
        <v>1272979.02</v>
      </c>
      <c r="X60" s="115">
        <f>SUM(X54:X59)</f>
        <v>1300000</v>
      </c>
      <c r="Y60" s="32">
        <v>0</v>
      </c>
      <c r="Z60" s="23">
        <v>720288.89</v>
      </c>
      <c r="AA60" s="115"/>
      <c r="AB60" s="32">
        <v>0</v>
      </c>
      <c r="AC60" s="32">
        <f t="shared" si="10"/>
        <v>21624089.101266745</v>
      </c>
      <c r="AD60" s="176" t="s">
        <v>46</v>
      </c>
      <c r="AE60" s="194">
        <f t="shared" si="2"/>
        <v>0.64419844200308818</v>
      </c>
      <c r="AF60" s="195">
        <f t="shared" si="3"/>
        <v>2.1226571353862411E-2</v>
      </c>
    </row>
    <row r="61" spans="2:32" ht="16.5" thickBot="1" x14ac:dyDescent="0.3">
      <c r="B61" s="44" t="s">
        <v>47</v>
      </c>
      <c r="C61" s="45"/>
      <c r="D61" s="60"/>
      <c r="E61" s="60"/>
      <c r="F61" s="60"/>
      <c r="G61" s="61"/>
      <c r="H61" s="47"/>
      <c r="I61" s="47"/>
      <c r="J61" s="45"/>
      <c r="K61" s="45"/>
      <c r="L61" s="45"/>
      <c r="M61" s="45"/>
      <c r="N61" s="45"/>
      <c r="O61" s="45">
        <v>106769.52</v>
      </c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181" t="s">
        <v>47</v>
      </c>
      <c r="AE61" s="192" t="e">
        <f t="shared" si="2"/>
        <v>#DIV/0!</v>
      </c>
      <c r="AF61" s="193" t="e">
        <f t="shared" si="3"/>
        <v>#DIV/0!</v>
      </c>
    </row>
    <row r="62" spans="2:32" ht="15.75" thickBot="1" x14ac:dyDescent="0.3">
      <c r="B62" s="15" t="s">
        <v>49</v>
      </c>
      <c r="C62" s="92">
        <v>234531.85</v>
      </c>
      <c r="D62" s="92">
        <v>1000000</v>
      </c>
      <c r="E62" s="221">
        <f t="shared" si="11"/>
        <v>3.2638132091654075</v>
      </c>
      <c r="F62" s="237">
        <v>274363.18</v>
      </c>
      <c r="G62" s="89"/>
      <c r="H62" s="89">
        <v>367962.79</v>
      </c>
      <c r="I62" s="89"/>
      <c r="J62" s="89">
        <v>368658.41</v>
      </c>
      <c r="K62" s="120">
        <v>432662.11</v>
      </c>
      <c r="L62" s="161">
        <v>383639.33</v>
      </c>
      <c r="M62" s="162">
        <v>311566.37</v>
      </c>
      <c r="N62" s="162">
        <v>425708</v>
      </c>
      <c r="O62" s="162">
        <v>279761.14</v>
      </c>
      <c r="P62" s="128">
        <v>600000</v>
      </c>
      <c r="Q62" s="163">
        <v>606000</v>
      </c>
      <c r="R62" s="162">
        <v>312631.83</v>
      </c>
      <c r="S62" s="164">
        <v>605909.17000000004</v>
      </c>
      <c r="T62" s="162">
        <v>322952.34000000003</v>
      </c>
      <c r="U62" s="126">
        <v>650000</v>
      </c>
      <c r="V62" s="120">
        <v>578176</v>
      </c>
      <c r="W62" s="126">
        <v>351131.75</v>
      </c>
      <c r="X62" s="172">
        <v>750000</v>
      </c>
      <c r="Y62" s="128"/>
      <c r="Z62" s="162">
        <v>207816.35</v>
      </c>
      <c r="AA62" s="172"/>
      <c r="AB62" s="128"/>
      <c r="AC62" s="132">
        <f>SUM(C62:Z62)</f>
        <v>9063473.883813208</v>
      </c>
      <c r="AD62" s="182" t="s">
        <v>49</v>
      </c>
      <c r="AE62" s="192">
        <f t="shared" si="2"/>
        <v>0.29718286473322997</v>
      </c>
      <c r="AF62" s="193">
        <f t="shared" si="3"/>
        <v>1.1359503946880336</v>
      </c>
    </row>
    <row r="63" spans="2:32" ht="15.75" hidden="1" thickBot="1" x14ac:dyDescent="0.3">
      <c r="B63" s="15" t="s">
        <v>85</v>
      </c>
      <c r="C63" s="92"/>
      <c r="D63" s="92"/>
      <c r="E63" s="221">
        <f t="shared" si="11"/>
        <v>0</v>
      </c>
      <c r="F63" s="89"/>
      <c r="G63" s="89"/>
      <c r="H63" s="89">
        <v>28045.55</v>
      </c>
      <c r="I63" s="89"/>
      <c r="J63" s="89">
        <v>54784.58</v>
      </c>
      <c r="K63" s="39">
        <v>86652.45</v>
      </c>
      <c r="L63" s="84">
        <v>150943.34</v>
      </c>
      <c r="M63" s="16"/>
      <c r="N63" s="16">
        <v>78343</v>
      </c>
      <c r="O63" s="16"/>
      <c r="P63" s="103"/>
      <c r="Q63" s="90"/>
      <c r="R63" s="16"/>
      <c r="S63" s="90"/>
      <c r="T63" s="16"/>
      <c r="U63" s="19"/>
      <c r="V63" s="90"/>
      <c r="W63" s="19"/>
      <c r="X63" s="19"/>
      <c r="Y63" s="103"/>
      <c r="Z63" s="16"/>
      <c r="AA63" s="19"/>
      <c r="AB63" s="103"/>
      <c r="AC63" s="71">
        <f>SUM(C63:Z63)</f>
        <v>398768.92000000004</v>
      </c>
      <c r="AD63" s="4" t="s">
        <v>85</v>
      </c>
      <c r="AE63" s="192" t="e">
        <f t="shared" si="2"/>
        <v>#DIV/0!</v>
      </c>
      <c r="AF63" s="193" t="e">
        <f t="shared" si="3"/>
        <v>#DIV/0!</v>
      </c>
    </row>
    <row r="64" spans="2:32" ht="16.5" thickBot="1" x14ac:dyDescent="0.3">
      <c r="B64" s="28" t="s">
        <v>50</v>
      </c>
      <c r="C64" s="31">
        <f>SUM(C62)</f>
        <v>234531.85</v>
      </c>
      <c r="D64" s="31">
        <f>SUM(D62)</f>
        <v>1000000</v>
      </c>
      <c r="E64" s="230">
        <f t="shared" si="11"/>
        <v>3.2638132091654075</v>
      </c>
      <c r="F64" s="30">
        <f>SUM(F62)</f>
        <v>274363.18</v>
      </c>
      <c r="G64" s="229"/>
      <c r="H64" s="35">
        <f>SUM(H62:H63)</f>
        <v>396008.33999999997</v>
      </c>
      <c r="I64" s="35"/>
      <c r="J64" s="35">
        <f>SUM(J62:J63)</f>
        <v>423442.99</v>
      </c>
      <c r="K64" s="35">
        <f>SUM(K62:K63)</f>
        <v>519314.56</v>
      </c>
      <c r="L64" s="85">
        <v>534582.67000000004</v>
      </c>
      <c r="M64" s="85">
        <v>311566.37</v>
      </c>
      <c r="N64" s="107">
        <f>SUM(N62:N63)</f>
        <v>504051</v>
      </c>
      <c r="O64" s="107">
        <v>386830</v>
      </c>
      <c r="P64" s="107">
        <f>SUM(P62:P63)</f>
        <v>600000</v>
      </c>
      <c r="Q64" s="115">
        <f>SUM(Q62:Q63)</f>
        <v>606000</v>
      </c>
      <c r="R64" s="35"/>
      <c r="S64" s="115">
        <f>SUM(S62:S63)</f>
        <v>605909.17000000004</v>
      </c>
      <c r="T64" s="30"/>
      <c r="U64" s="115">
        <f>SUM(U62:U63)</f>
        <v>650000</v>
      </c>
      <c r="V64" s="115">
        <f>SUM(V62:V63)</f>
        <v>578176</v>
      </c>
      <c r="W64" s="115">
        <f>SUM(W62:W63)</f>
        <v>351131.75</v>
      </c>
      <c r="X64" s="115">
        <f>SUM(X62:X63)</f>
        <v>750000</v>
      </c>
      <c r="Y64" s="32">
        <v>0</v>
      </c>
      <c r="Z64" s="30"/>
      <c r="AA64" s="115"/>
      <c r="AB64" s="32">
        <v>0</v>
      </c>
      <c r="AC64" s="32">
        <f>SUM(C64:Z64)</f>
        <v>8725911.1438132096</v>
      </c>
      <c r="AD64" s="183" t="s">
        <v>50</v>
      </c>
      <c r="AE64" s="194">
        <f t="shared" si="2"/>
        <v>0.29718286473322997</v>
      </c>
      <c r="AF64" s="195">
        <f t="shared" si="3"/>
        <v>1.1359503946880336</v>
      </c>
    </row>
    <row r="65" spans="2:33" ht="16.5" thickBot="1" x14ac:dyDescent="0.3">
      <c r="B65" s="50" t="s">
        <v>48</v>
      </c>
      <c r="C65" s="51"/>
      <c r="D65" s="52"/>
      <c r="E65" s="52"/>
      <c r="F65" s="52"/>
      <c r="G65" s="53"/>
      <c r="H65" s="53"/>
      <c r="I65" s="53"/>
      <c r="J65" s="51"/>
      <c r="K65" s="51"/>
      <c r="L65" s="51"/>
      <c r="M65" s="52"/>
      <c r="N65" s="52"/>
      <c r="O65" s="52">
        <v>94448</v>
      </c>
      <c r="P65" s="52"/>
      <c r="Q65" s="145"/>
      <c r="R65" s="52"/>
      <c r="S65" s="145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184" t="s">
        <v>48</v>
      </c>
      <c r="AE65" s="192" t="e">
        <f t="shared" si="2"/>
        <v>#DIV/0!</v>
      </c>
      <c r="AF65" s="193" t="e">
        <f t="shared" si="3"/>
        <v>#DIV/0!</v>
      </c>
    </row>
    <row r="66" spans="2:33" x14ac:dyDescent="0.25">
      <c r="B66" s="15" t="s">
        <v>51</v>
      </c>
      <c r="C66" s="39">
        <v>150635.97</v>
      </c>
      <c r="D66" s="39">
        <v>250000</v>
      </c>
      <c r="E66" s="221">
        <f t="shared" si="11"/>
        <v>0.65963016668595165</v>
      </c>
      <c r="F66" s="89">
        <v>207912.25</v>
      </c>
      <c r="G66" s="89"/>
      <c r="H66" s="89">
        <v>279655.63</v>
      </c>
      <c r="I66" s="89"/>
      <c r="J66" s="89">
        <v>465511.9</v>
      </c>
      <c r="K66" s="39">
        <v>265448.21000000002</v>
      </c>
      <c r="L66" s="84">
        <v>559113.15</v>
      </c>
      <c r="M66" s="16">
        <v>416979.43</v>
      </c>
      <c r="N66" s="16">
        <v>250059</v>
      </c>
      <c r="O66" s="16">
        <v>189173.49</v>
      </c>
      <c r="P66" s="99">
        <v>350000</v>
      </c>
      <c r="Q66" s="147">
        <v>313875.56999999989</v>
      </c>
      <c r="R66" s="16">
        <v>243743.25</v>
      </c>
      <c r="S66" s="9">
        <v>391306.66</v>
      </c>
      <c r="T66" s="16">
        <v>287565.05</v>
      </c>
      <c r="U66" s="9">
        <v>450000</v>
      </c>
      <c r="V66" s="9">
        <v>378473.69</v>
      </c>
      <c r="W66" s="16">
        <v>216801.38</v>
      </c>
      <c r="X66" s="166">
        <v>400000</v>
      </c>
      <c r="Y66" s="102"/>
      <c r="Z66" s="16">
        <v>165240.19</v>
      </c>
      <c r="AA66" s="166"/>
      <c r="AB66" s="102"/>
      <c r="AC66" s="70">
        <f>SUM(C66:Z66)</f>
        <v>6231495.4796301667</v>
      </c>
      <c r="AD66" s="65" t="s">
        <v>51</v>
      </c>
      <c r="AE66" s="192">
        <f t="shared" si="2"/>
        <v>5.6876635202832704E-2</v>
      </c>
      <c r="AF66" s="193">
        <f t="shared" si="3"/>
        <v>0.84500670613812501</v>
      </c>
    </row>
    <row r="67" spans="2:33" hidden="1" x14ac:dyDescent="0.25">
      <c r="B67" s="152" t="s">
        <v>102</v>
      </c>
      <c r="C67" s="39"/>
      <c r="D67" s="39"/>
      <c r="E67" s="221">
        <f t="shared" si="11"/>
        <v>0</v>
      </c>
      <c r="F67" s="89"/>
      <c r="G67" s="89"/>
      <c r="H67" s="89"/>
      <c r="I67" s="89"/>
      <c r="J67" s="89"/>
      <c r="K67" s="39"/>
      <c r="L67" s="84"/>
      <c r="M67" s="16"/>
      <c r="N67" s="16">
        <v>191</v>
      </c>
      <c r="O67" s="16"/>
      <c r="P67" s="99"/>
      <c r="Q67" s="39"/>
      <c r="R67" s="16"/>
      <c r="S67" s="12">
        <v>0</v>
      </c>
      <c r="T67" s="16"/>
      <c r="U67" s="12"/>
      <c r="V67" s="102"/>
      <c r="W67" s="16"/>
      <c r="X67" s="167"/>
      <c r="Y67" s="102"/>
      <c r="Z67" s="16"/>
      <c r="AA67" s="167"/>
      <c r="AB67" s="102"/>
      <c r="AC67" s="70"/>
      <c r="AD67" s="185" t="s">
        <v>102</v>
      </c>
      <c r="AE67" s="192" t="e">
        <f t="shared" si="2"/>
        <v>#DIV/0!</v>
      </c>
      <c r="AF67" s="193" t="e">
        <f t="shared" si="3"/>
        <v>#DIV/0!</v>
      </c>
      <c r="AG67" t="s">
        <v>119</v>
      </c>
    </row>
    <row r="68" spans="2:33" x14ac:dyDescent="0.25">
      <c r="B68" s="15" t="s">
        <v>52</v>
      </c>
      <c r="C68" s="39">
        <v>192359.63</v>
      </c>
      <c r="D68" s="39">
        <v>200000</v>
      </c>
      <c r="E68" s="221">
        <f t="shared" si="11"/>
        <v>3.9719196798205569E-2</v>
      </c>
      <c r="F68" s="89">
        <v>189582.24</v>
      </c>
      <c r="G68" s="89"/>
      <c r="H68" s="89">
        <v>242654.81</v>
      </c>
      <c r="I68" s="89"/>
      <c r="J68" s="89">
        <v>207210.19</v>
      </c>
      <c r="K68" s="39">
        <v>298755.64</v>
      </c>
      <c r="L68" s="84">
        <v>352055.09</v>
      </c>
      <c r="M68" s="16">
        <v>205884.83</v>
      </c>
      <c r="N68" s="16">
        <v>187414</v>
      </c>
      <c r="O68" s="16">
        <v>197324.54</v>
      </c>
      <c r="P68" s="99">
        <v>300000</v>
      </c>
      <c r="Q68" s="146">
        <v>335156.93</v>
      </c>
      <c r="R68" s="16">
        <v>242618.6</v>
      </c>
      <c r="S68" s="12">
        <v>337688.81</v>
      </c>
      <c r="T68" s="16">
        <v>20368.73</v>
      </c>
      <c r="U68" s="12">
        <v>400000</v>
      </c>
      <c r="V68" s="12">
        <v>378540.11</v>
      </c>
      <c r="W68" s="16">
        <v>240902.52</v>
      </c>
      <c r="X68" s="168">
        <v>400000</v>
      </c>
      <c r="Y68" s="102"/>
      <c r="Z68" s="16">
        <v>221068.17</v>
      </c>
      <c r="AA68" s="168"/>
      <c r="AB68" s="102"/>
      <c r="AC68" s="70">
        <f>SUM(C68:Z68)</f>
        <v>5149584.8797191968</v>
      </c>
      <c r="AD68" s="65" t="s">
        <v>52</v>
      </c>
      <c r="AE68" s="192">
        <f t="shared" si="2"/>
        <v>5.6691191852826339E-2</v>
      </c>
      <c r="AF68" s="193">
        <f t="shared" si="3"/>
        <v>0.66042264730148958</v>
      </c>
    </row>
    <row r="69" spans="2:33" ht="15.75" thickBot="1" x14ac:dyDescent="0.3">
      <c r="B69" s="15" t="s">
        <v>53</v>
      </c>
      <c r="C69" s="39">
        <v>216648.26</v>
      </c>
      <c r="D69" s="39">
        <v>300000</v>
      </c>
      <c r="E69" s="221">
        <f t="shared" si="11"/>
        <v>0.38473302301158574</v>
      </c>
      <c r="F69" s="89">
        <v>198084.14</v>
      </c>
      <c r="G69" s="89"/>
      <c r="H69" s="89">
        <v>242400.64000000001</v>
      </c>
      <c r="I69" s="89"/>
      <c r="J69" s="89">
        <v>406030.84</v>
      </c>
      <c r="K69" s="39">
        <v>396165.78</v>
      </c>
      <c r="L69" s="84">
        <v>299795.15999999997</v>
      </c>
      <c r="M69" s="16">
        <v>235758.67</v>
      </c>
      <c r="N69" s="16">
        <v>376060</v>
      </c>
      <c r="O69" s="16">
        <v>168072.95999999999</v>
      </c>
      <c r="P69" s="100">
        <v>380000</v>
      </c>
      <c r="Q69" s="148">
        <v>316339.3000000001</v>
      </c>
      <c r="R69" s="16">
        <v>223816.62</v>
      </c>
      <c r="S69" s="19">
        <v>368312.32000000001</v>
      </c>
      <c r="T69" s="16">
        <v>220121.05</v>
      </c>
      <c r="U69" s="19">
        <v>450000</v>
      </c>
      <c r="V69" s="19">
        <v>491321.5</v>
      </c>
      <c r="W69" s="16">
        <v>195820.52</v>
      </c>
      <c r="X69" s="170">
        <v>400000</v>
      </c>
      <c r="Y69" s="103"/>
      <c r="Z69" s="16">
        <v>177501.47</v>
      </c>
      <c r="AA69" s="170"/>
      <c r="AB69" s="103"/>
      <c r="AC69" s="71">
        <f>SUM(C69:Z69)</f>
        <v>6062249.6147330226</v>
      </c>
      <c r="AD69" s="65" t="s">
        <v>53</v>
      </c>
      <c r="AE69" s="192">
        <f t="shared" ref="AE69:AE107" si="12">X69/V69-1</f>
        <v>-0.18586913049805476</v>
      </c>
      <c r="AF69" s="193">
        <f t="shared" ref="AF69:AF107" si="13">X69/W69-1</f>
        <v>1.0426868440549542</v>
      </c>
    </row>
    <row r="70" spans="2:33" ht="16.5" thickBot="1" x14ac:dyDescent="0.3">
      <c r="B70" s="22" t="s">
        <v>54</v>
      </c>
      <c r="C70" s="23">
        <f>SUM(C66:C69)</f>
        <v>559643.86</v>
      </c>
      <c r="D70" s="23">
        <f>SUM(D66:D69)</f>
        <v>750000</v>
      </c>
      <c r="E70" s="218">
        <f t="shared" si="11"/>
        <v>0.34013799418794655</v>
      </c>
      <c r="F70" s="24">
        <f>SUM(F66:F69)</f>
        <v>595578.63</v>
      </c>
      <c r="G70" s="24"/>
      <c r="H70" s="24">
        <f>SUM(H66:H69)</f>
        <v>764711.08000000007</v>
      </c>
      <c r="I70" s="24"/>
      <c r="J70" s="25">
        <f>SUM(J66:J69)</f>
        <v>1078752.9300000002</v>
      </c>
      <c r="K70" s="25">
        <f>SUM(K66:K69)</f>
        <v>960369.63000000012</v>
      </c>
      <c r="L70" s="86">
        <v>1210963.3999999999</v>
      </c>
      <c r="M70" s="23">
        <v>1347131.0599999998</v>
      </c>
      <c r="N70" s="107">
        <f>SUM(N66:N69)</f>
        <v>813724</v>
      </c>
      <c r="O70" s="23">
        <v>660748</v>
      </c>
      <c r="P70" s="23">
        <f>SUM(P66:P69)</f>
        <v>1030000</v>
      </c>
      <c r="Q70" s="115">
        <f>SUM(Q66:Q69)</f>
        <v>965371.8</v>
      </c>
      <c r="R70" s="23">
        <v>1124501.4700000002</v>
      </c>
      <c r="S70" s="115">
        <f>SUM(S66:S69)</f>
        <v>1097307.79</v>
      </c>
      <c r="T70" s="23">
        <v>1026754.3699999999</v>
      </c>
      <c r="U70" s="115">
        <f>SUM(U66:U69)</f>
        <v>1300000</v>
      </c>
      <c r="V70" s="115">
        <f>SUM(V66:V69)</f>
        <v>1248335.3</v>
      </c>
      <c r="W70" s="23">
        <v>1112384.05</v>
      </c>
      <c r="X70" s="115">
        <f>SUM(X66:X69)</f>
        <v>1200000</v>
      </c>
      <c r="Y70" s="32">
        <v>0</v>
      </c>
      <c r="Z70" s="23">
        <v>798022.2</v>
      </c>
      <c r="AA70" s="115"/>
      <c r="AB70" s="32">
        <v>0</v>
      </c>
      <c r="AC70" s="32">
        <f>SUM(C70:Z70)</f>
        <v>19644299.910137996</v>
      </c>
      <c r="AD70" s="176" t="s">
        <v>54</v>
      </c>
      <c r="AE70" s="194">
        <f t="shared" si="12"/>
        <v>-3.87198054881569E-2</v>
      </c>
      <c r="AF70" s="195">
        <f t="shared" si="13"/>
        <v>7.8764119280566813E-2</v>
      </c>
    </row>
    <row r="71" spans="2:33" ht="16.5" thickBot="1" x14ac:dyDescent="0.3">
      <c r="B71" s="55" t="s">
        <v>55</v>
      </c>
      <c r="C71" s="56"/>
      <c r="D71" s="57"/>
      <c r="E71" s="222">
        <f t="shared" si="11"/>
        <v>0</v>
      </c>
      <c r="F71" s="57"/>
      <c r="G71" s="111"/>
      <c r="H71" s="111"/>
      <c r="I71" s="111"/>
      <c r="J71" s="56"/>
      <c r="K71" s="56"/>
      <c r="L71" s="56"/>
      <c r="M71" s="56"/>
      <c r="N71" s="56"/>
      <c r="O71" s="56">
        <v>9944</v>
      </c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9"/>
      <c r="AD71" s="186" t="s">
        <v>55</v>
      </c>
      <c r="AE71" s="192" t="e">
        <f t="shared" si="12"/>
        <v>#DIV/0!</v>
      </c>
      <c r="AF71" s="193" t="e">
        <f t="shared" si="13"/>
        <v>#DIV/0!</v>
      </c>
    </row>
    <row r="72" spans="2:33" x14ac:dyDescent="0.25">
      <c r="B72" s="2" t="s">
        <v>56</v>
      </c>
      <c r="C72" s="75">
        <v>122835.99</v>
      </c>
      <c r="D72" s="75">
        <v>250000</v>
      </c>
      <c r="E72" s="223">
        <f t="shared" si="11"/>
        <v>1.0352341361843544</v>
      </c>
      <c r="F72" s="237">
        <v>112381.12</v>
      </c>
      <c r="G72" s="75"/>
      <c r="H72" s="75">
        <v>215481.39</v>
      </c>
      <c r="I72" s="75"/>
      <c r="J72" s="75">
        <v>143324.09</v>
      </c>
      <c r="K72" s="75">
        <v>229563.14</v>
      </c>
      <c r="L72" s="93">
        <v>339096.2</v>
      </c>
      <c r="M72" s="9">
        <v>300216.26</v>
      </c>
      <c r="N72" s="9">
        <v>410286</v>
      </c>
      <c r="O72" s="9">
        <v>178740.76</v>
      </c>
      <c r="P72" s="101">
        <v>380000</v>
      </c>
      <c r="Q72" s="147">
        <v>341380.73</v>
      </c>
      <c r="R72" s="9">
        <v>151139.73000000001</v>
      </c>
      <c r="S72" s="9">
        <v>287803.33</v>
      </c>
      <c r="T72" s="9">
        <v>179142.2</v>
      </c>
      <c r="U72" s="9">
        <v>400000</v>
      </c>
      <c r="V72" s="9">
        <v>253630.5</v>
      </c>
      <c r="W72" s="9">
        <v>100007.69</v>
      </c>
      <c r="X72" s="166">
        <v>400000</v>
      </c>
      <c r="Y72" s="101"/>
      <c r="Z72" s="9">
        <v>305255.56</v>
      </c>
      <c r="AA72" s="166"/>
      <c r="AB72" s="101"/>
      <c r="AC72" s="69">
        <f t="shared" ref="AC72:AC77" si="14">SUM(C72:Z72)</f>
        <v>5100285.725234136</v>
      </c>
      <c r="AD72" s="2" t="s">
        <v>56</v>
      </c>
      <c r="AE72" s="192">
        <f t="shared" si="12"/>
        <v>0.5770973916780513</v>
      </c>
      <c r="AF72" s="193">
        <f t="shared" si="13"/>
        <v>2.999692423652621</v>
      </c>
    </row>
    <row r="73" spans="2:33" x14ac:dyDescent="0.25">
      <c r="B73" s="4" t="s">
        <v>57</v>
      </c>
      <c r="C73" s="39">
        <v>126421.15</v>
      </c>
      <c r="D73" s="39">
        <v>300000</v>
      </c>
      <c r="E73" s="221">
        <f t="shared" si="11"/>
        <v>1.3730206535852587</v>
      </c>
      <c r="F73" s="89">
        <v>219570.3</v>
      </c>
      <c r="G73" s="39"/>
      <c r="H73" s="39">
        <v>254782.97</v>
      </c>
      <c r="I73" s="39"/>
      <c r="J73" s="39">
        <v>262504.01</v>
      </c>
      <c r="K73" s="39">
        <v>343576.33</v>
      </c>
      <c r="L73" s="83">
        <v>381156.79</v>
      </c>
      <c r="M73" s="12">
        <v>298755.03000000003</v>
      </c>
      <c r="N73" s="12">
        <v>305599</v>
      </c>
      <c r="O73" s="12">
        <v>255405.33</v>
      </c>
      <c r="P73" s="102">
        <v>350000</v>
      </c>
      <c r="Q73" s="146">
        <v>551394.4700000002</v>
      </c>
      <c r="R73" s="12">
        <v>367639.56</v>
      </c>
      <c r="S73" s="12">
        <v>428962.05</v>
      </c>
      <c r="T73" s="12">
        <v>256698.48</v>
      </c>
      <c r="U73" s="12">
        <v>400000</v>
      </c>
      <c r="V73" s="12">
        <v>471375.71</v>
      </c>
      <c r="W73" s="12">
        <v>209355.99</v>
      </c>
      <c r="X73" s="168">
        <v>450000</v>
      </c>
      <c r="Y73" s="102"/>
      <c r="Z73" s="12">
        <v>181173.13</v>
      </c>
      <c r="AA73" s="168"/>
      <c r="AB73" s="102"/>
      <c r="AC73" s="70">
        <f t="shared" si="14"/>
        <v>6414371.6730206544</v>
      </c>
      <c r="AD73" s="4" t="s">
        <v>57</v>
      </c>
      <c r="AE73" s="192">
        <f t="shared" si="12"/>
        <v>-4.534749998042964E-2</v>
      </c>
      <c r="AF73" s="193">
        <f t="shared" si="13"/>
        <v>1.1494488884698262</v>
      </c>
    </row>
    <row r="74" spans="2:33" x14ac:dyDescent="0.25">
      <c r="B74" s="4" t="s">
        <v>58</v>
      </c>
      <c r="C74" s="39">
        <v>134542.74</v>
      </c>
      <c r="D74" s="39">
        <v>250000</v>
      </c>
      <c r="E74" s="221">
        <f t="shared" si="11"/>
        <v>0.85814559745104058</v>
      </c>
      <c r="F74" s="89">
        <v>219337.47</v>
      </c>
      <c r="G74" s="39"/>
      <c r="H74" s="39">
        <v>289894.90000000002</v>
      </c>
      <c r="I74" s="39"/>
      <c r="J74" s="39">
        <v>201705.4</v>
      </c>
      <c r="K74" s="39">
        <v>201387.33</v>
      </c>
      <c r="L74" s="83">
        <v>274134.01</v>
      </c>
      <c r="M74" s="12">
        <v>210332.79999999999</v>
      </c>
      <c r="N74" s="12">
        <v>220351</v>
      </c>
      <c r="O74" s="12">
        <v>192032.22</v>
      </c>
      <c r="P74" s="102">
        <v>300000</v>
      </c>
      <c r="Q74" s="146">
        <v>177642.76000000007</v>
      </c>
      <c r="R74" s="12">
        <v>200148.87</v>
      </c>
      <c r="S74" s="12">
        <v>215251.28</v>
      </c>
      <c r="T74" s="12">
        <v>208635.69</v>
      </c>
      <c r="U74" s="12">
        <v>350000</v>
      </c>
      <c r="V74" s="12">
        <v>280834.03000000003</v>
      </c>
      <c r="W74" s="12">
        <v>201455.57</v>
      </c>
      <c r="X74" s="168">
        <v>350000</v>
      </c>
      <c r="Y74" s="102"/>
      <c r="Z74" s="12">
        <v>205476.41</v>
      </c>
      <c r="AA74" s="168"/>
      <c r="AB74" s="102"/>
      <c r="AC74" s="70">
        <f t="shared" si="14"/>
        <v>4683163.3381455969</v>
      </c>
      <c r="AD74" s="4" t="s">
        <v>58</v>
      </c>
      <c r="AE74" s="192">
        <f t="shared" si="12"/>
        <v>0.24628770950585999</v>
      </c>
      <c r="AF74" s="193">
        <f t="shared" si="13"/>
        <v>0.7373557851986916</v>
      </c>
    </row>
    <row r="75" spans="2:33" ht="15.75" thickBot="1" x14ac:dyDescent="0.3">
      <c r="B75" s="4" t="s">
        <v>116</v>
      </c>
      <c r="C75" s="39">
        <v>63228.77</v>
      </c>
      <c r="D75" s="39">
        <v>80000</v>
      </c>
      <c r="E75" s="221">
        <f t="shared" si="11"/>
        <v>0.26524681723209231</v>
      </c>
      <c r="F75" s="89">
        <v>60518.99</v>
      </c>
      <c r="G75" s="39"/>
      <c r="H75" s="39">
        <v>78090.36</v>
      </c>
      <c r="I75" s="39"/>
      <c r="J75" s="39">
        <v>105579.82</v>
      </c>
      <c r="K75" s="90">
        <v>87764.44</v>
      </c>
      <c r="L75" s="165">
        <v>24508.48</v>
      </c>
      <c r="M75" s="19"/>
      <c r="N75" s="118"/>
      <c r="O75" s="19"/>
      <c r="P75" s="103"/>
      <c r="Q75" s="148"/>
      <c r="R75" s="19"/>
      <c r="S75" s="19">
        <v>33502.93</v>
      </c>
      <c r="T75" s="19"/>
      <c r="U75" s="19">
        <v>80000</v>
      </c>
      <c r="V75" s="19">
        <v>85055.91</v>
      </c>
      <c r="W75" s="19">
        <v>15846.15</v>
      </c>
      <c r="X75" s="170">
        <v>100000</v>
      </c>
      <c r="Y75" s="103"/>
      <c r="Z75" s="19">
        <v>78613.13</v>
      </c>
      <c r="AA75" s="170"/>
      <c r="AB75" s="103"/>
      <c r="AC75" s="71">
        <f t="shared" si="14"/>
        <v>892709.24524681724</v>
      </c>
      <c r="AD75" s="4" t="s">
        <v>116</v>
      </c>
      <c r="AE75" s="192">
        <f t="shared" si="12"/>
        <v>0.17569725607544484</v>
      </c>
      <c r="AF75" s="193">
        <f t="shared" si="13"/>
        <v>5.3106811433692096</v>
      </c>
    </row>
    <row r="76" spans="2:33" ht="15.75" hidden="1" thickBot="1" x14ac:dyDescent="0.3">
      <c r="B76" s="4" t="s">
        <v>59</v>
      </c>
      <c r="C76" s="39">
        <v>46795.63</v>
      </c>
      <c r="D76" s="39"/>
      <c r="E76" s="221">
        <f t="shared" si="11"/>
        <v>-1</v>
      </c>
      <c r="F76" s="89">
        <v>79615.98</v>
      </c>
      <c r="G76" s="39"/>
      <c r="H76" s="39">
        <v>210745.53</v>
      </c>
      <c r="I76" s="39"/>
      <c r="J76" s="39">
        <v>582</v>
      </c>
      <c r="K76" s="39"/>
      <c r="L76" s="112"/>
      <c r="M76" s="12">
        <v>129436</v>
      </c>
      <c r="N76" s="118"/>
      <c r="O76" s="12">
        <v>171470.04</v>
      </c>
      <c r="P76" s="102"/>
      <c r="Q76" s="90"/>
      <c r="R76" s="12">
        <v>131805.44</v>
      </c>
      <c r="S76" s="19">
        <v>0</v>
      </c>
      <c r="T76" s="12">
        <v>165654.1</v>
      </c>
      <c r="U76" s="19"/>
      <c r="V76" s="103"/>
      <c r="W76" s="12">
        <v>102141.83</v>
      </c>
      <c r="X76" s="12"/>
      <c r="Y76" s="103"/>
      <c r="Z76" s="12">
        <v>95002.84</v>
      </c>
      <c r="AA76" s="12"/>
      <c r="AB76" s="103"/>
      <c r="AC76" s="71">
        <f t="shared" si="14"/>
        <v>1133248.3900000001</v>
      </c>
      <c r="AD76" s="187" t="s">
        <v>59</v>
      </c>
      <c r="AE76" s="192" t="e">
        <f t="shared" si="12"/>
        <v>#DIV/0!</v>
      </c>
      <c r="AF76" s="193">
        <f t="shared" si="13"/>
        <v>-1</v>
      </c>
    </row>
    <row r="77" spans="2:33" ht="16.5" thickBot="1" x14ac:dyDescent="0.3">
      <c r="B77" s="22" t="s">
        <v>60</v>
      </c>
      <c r="C77" s="23">
        <f>SUM(C72:C76)</f>
        <v>493824.28</v>
      </c>
      <c r="D77" s="23">
        <f>SUM(D72:D76)</f>
        <v>880000</v>
      </c>
      <c r="E77" s="218">
        <f t="shared" si="11"/>
        <v>0.78201039446663079</v>
      </c>
      <c r="F77" s="107">
        <f>SUM(F72:F76)</f>
        <v>691423.86</v>
      </c>
      <c r="G77" s="24"/>
      <c r="H77" s="24">
        <f>SUM(H72:H76)</f>
        <v>1048995.1499999999</v>
      </c>
      <c r="I77" s="24"/>
      <c r="J77" s="23">
        <f>SUM(J72:J76)</f>
        <v>713695.32000000007</v>
      </c>
      <c r="K77" s="23">
        <f>SUM(K72:K76)</f>
        <v>862291.24</v>
      </c>
      <c r="L77" s="86">
        <v>1018895.48</v>
      </c>
      <c r="M77" s="23">
        <v>938740.09000000008</v>
      </c>
      <c r="N77" s="107">
        <f>SUM(N72:N76)</f>
        <v>936236</v>
      </c>
      <c r="O77" s="23">
        <v>803559.4800000001</v>
      </c>
      <c r="P77" s="117">
        <f>SUM(P72:P76)</f>
        <v>1030000</v>
      </c>
      <c r="Q77" s="115">
        <f>SUM(Q72:Q76)</f>
        <v>1070417.9600000002</v>
      </c>
      <c r="R77" s="23">
        <v>912570.07000000007</v>
      </c>
      <c r="S77" s="115">
        <f>SUM(S72:S76)</f>
        <v>965519.59000000008</v>
      </c>
      <c r="T77" s="23">
        <v>873592.10000000009</v>
      </c>
      <c r="U77" s="115">
        <f>SUM(U72:U76)</f>
        <v>1230000</v>
      </c>
      <c r="V77" s="115">
        <f>SUM(V72:V76)</f>
        <v>1090896.1499999999</v>
      </c>
      <c r="W77" s="23">
        <v>697333.53</v>
      </c>
      <c r="X77" s="115">
        <f>SUM(X72:X76)</f>
        <v>1300000</v>
      </c>
      <c r="Y77" s="32">
        <v>0</v>
      </c>
      <c r="Z77" s="23">
        <v>918849.85</v>
      </c>
      <c r="AA77" s="115"/>
      <c r="AB77" s="32">
        <v>0</v>
      </c>
      <c r="AC77" s="32">
        <f t="shared" si="14"/>
        <v>18476840.932010397</v>
      </c>
      <c r="AD77" s="188" t="s">
        <v>60</v>
      </c>
      <c r="AE77" s="194">
        <f t="shared" si="12"/>
        <v>0.19168080298019219</v>
      </c>
      <c r="AF77" s="195">
        <f t="shared" si="13"/>
        <v>0.86424421610703273</v>
      </c>
    </row>
    <row r="78" spans="2:33" ht="16.5" thickBot="1" x14ac:dyDescent="0.3">
      <c r="B78" s="58" t="s">
        <v>61</v>
      </c>
      <c r="C78" s="59"/>
      <c r="D78" s="60"/>
      <c r="E78" s="224">
        <f t="shared" si="11"/>
        <v>0</v>
      </c>
      <c r="F78" s="60"/>
      <c r="G78" s="61"/>
      <c r="H78" s="61"/>
      <c r="I78" s="61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189" t="s">
        <v>61</v>
      </c>
      <c r="AE78" s="192" t="e">
        <f t="shared" si="12"/>
        <v>#DIV/0!</v>
      </c>
      <c r="AF78" s="193" t="e">
        <f t="shared" si="13"/>
        <v>#DIV/0!</v>
      </c>
    </row>
    <row r="79" spans="2:33" x14ac:dyDescent="0.25">
      <c r="B79" s="1" t="s">
        <v>62</v>
      </c>
      <c r="C79" s="75">
        <v>319799.56</v>
      </c>
      <c r="D79" s="75">
        <v>450000</v>
      </c>
      <c r="E79" s="223">
        <f t="shared" si="11"/>
        <v>0.40713139192561743</v>
      </c>
      <c r="F79" s="237">
        <v>335833.29</v>
      </c>
      <c r="G79" s="91"/>
      <c r="H79" s="91">
        <v>836457.25</v>
      </c>
      <c r="I79" s="91"/>
      <c r="J79" s="91">
        <v>1121458.53</v>
      </c>
      <c r="K79" s="75">
        <v>624592.76</v>
      </c>
      <c r="L79" s="82">
        <v>557100.07999999996</v>
      </c>
      <c r="M79" s="10">
        <v>1026744.97</v>
      </c>
      <c r="N79" s="10">
        <v>658123</v>
      </c>
      <c r="O79" s="10">
        <v>926094.44</v>
      </c>
      <c r="P79" s="102">
        <v>650000</v>
      </c>
      <c r="Q79" s="147">
        <v>771952.20999999985</v>
      </c>
      <c r="R79" s="10">
        <v>772172</v>
      </c>
      <c r="S79" s="9">
        <v>771157.95</v>
      </c>
      <c r="T79" s="10">
        <v>1131455.3</v>
      </c>
      <c r="U79" s="9">
        <v>700000</v>
      </c>
      <c r="V79" s="9">
        <v>910578.02</v>
      </c>
      <c r="W79" s="10">
        <v>506396.07</v>
      </c>
      <c r="X79" s="166">
        <v>700000</v>
      </c>
      <c r="Y79" s="101"/>
      <c r="Z79" s="10">
        <v>458185.5</v>
      </c>
      <c r="AA79" s="166"/>
      <c r="AB79" s="101"/>
      <c r="AC79" s="70">
        <f t="shared" ref="AC79:AC86" si="15">SUM(C79:Z79)</f>
        <v>14228101.337131392</v>
      </c>
      <c r="AD79" s="190" t="s">
        <v>62</v>
      </c>
      <c r="AE79" s="192">
        <f t="shared" si="12"/>
        <v>-0.23125752585154646</v>
      </c>
      <c r="AF79" s="193">
        <f t="shared" si="13"/>
        <v>0.38231720479189346</v>
      </c>
    </row>
    <row r="80" spans="2:33" x14ac:dyDescent="0.25">
      <c r="B80" s="15" t="s">
        <v>63</v>
      </c>
      <c r="C80" s="39">
        <v>228606.93</v>
      </c>
      <c r="D80" s="39">
        <v>350000</v>
      </c>
      <c r="E80" s="221">
        <f t="shared" si="11"/>
        <v>0.53101220509806946</v>
      </c>
      <c r="F80" s="89">
        <v>530862</v>
      </c>
      <c r="G80" s="92"/>
      <c r="H80" s="92">
        <v>656294.88</v>
      </c>
      <c r="I80" s="92"/>
      <c r="J80" s="92">
        <v>610834.35</v>
      </c>
      <c r="K80" s="39">
        <v>763427.21</v>
      </c>
      <c r="L80" s="79">
        <v>580334.80000000005</v>
      </c>
      <c r="M80" s="13">
        <v>272390.11</v>
      </c>
      <c r="N80" s="13">
        <v>597682</v>
      </c>
      <c r="O80" s="13">
        <v>303438.89</v>
      </c>
      <c r="P80" s="102">
        <v>600000</v>
      </c>
      <c r="Q80" s="146">
        <v>589369.90000000026</v>
      </c>
      <c r="R80" s="13">
        <v>375818.32</v>
      </c>
      <c r="S80" s="12">
        <v>671425.15</v>
      </c>
      <c r="T80" s="13">
        <v>446469.01</v>
      </c>
      <c r="U80" s="12">
        <v>700000</v>
      </c>
      <c r="V80" s="12">
        <v>504360.47</v>
      </c>
      <c r="W80" s="13">
        <v>478071.93</v>
      </c>
      <c r="X80" s="168">
        <v>600000</v>
      </c>
      <c r="Y80" s="102"/>
      <c r="Z80" s="13">
        <v>304030.36</v>
      </c>
      <c r="AA80" s="168"/>
      <c r="AB80" s="102"/>
      <c r="AC80" s="70">
        <f t="shared" si="15"/>
        <v>10163416.841012204</v>
      </c>
      <c r="AD80" s="65" t="s">
        <v>63</v>
      </c>
      <c r="AE80" s="192">
        <f t="shared" si="12"/>
        <v>0.18962534871140879</v>
      </c>
      <c r="AF80" s="193">
        <f t="shared" si="13"/>
        <v>0.25504126544304739</v>
      </c>
    </row>
    <row r="81" spans="2:32" x14ac:dyDescent="0.25">
      <c r="B81" s="15" t="s">
        <v>64</v>
      </c>
      <c r="C81" s="39">
        <v>171076.72</v>
      </c>
      <c r="D81" s="39">
        <v>300000</v>
      </c>
      <c r="E81" s="221">
        <f t="shared" si="11"/>
        <v>0.75359920391272395</v>
      </c>
      <c r="F81" s="89">
        <v>197586.61</v>
      </c>
      <c r="G81" s="92"/>
      <c r="H81" s="92">
        <v>335718.55</v>
      </c>
      <c r="I81" s="92"/>
      <c r="J81" s="92">
        <v>212572.28</v>
      </c>
      <c r="K81" s="39">
        <v>284528.90999999997</v>
      </c>
      <c r="L81" s="79">
        <v>315978.68</v>
      </c>
      <c r="M81" s="13">
        <v>280719.40000000002</v>
      </c>
      <c r="N81" s="13">
        <v>303858</v>
      </c>
      <c r="O81" s="13">
        <v>260231.83</v>
      </c>
      <c r="P81" s="102">
        <v>350000</v>
      </c>
      <c r="Q81" s="146">
        <v>333563.35000000003</v>
      </c>
      <c r="R81" s="13">
        <v>378954.86</v>
      </c>
      <c r="S81" s="12">
        <v>444472.66</v>
      </c>
      <c r="T81" s="13">
        <v>223416.02</v>
      </c>
      <c r="U81" s="12">
        <v>450000</v>
      </c>
      <c r="V81" s="12">
        <v>398742.89</v>
      </c>
      <c r="W81" s="13">
        <v>242462.68</v>
      </c>
      <c r="X81" s="167">
        <v>450000</v>
      </c>
      <c r="Y81" s="102"/>
      <c r="Z81" s="13">
        <v>180898.02</v>
      </c>
      <c r="AA81" s="167"/>
      <c r="AB81" s="102"/>
      <c r="AC81" s="70">
        <f t="shared" si="15"/>
        <v>6114782.2135992022</v>
      </c>
      <c r="AD81" s="65" t="s">
        <v>64</v>
      </c>
      <c r="AE81" s="192">
        <f t="shared" si="12"/>
        <v>0.12854676857059433</v>
      </c>
      <c r="AF81" s="193">
        <f t="shared" si="13"/>
        <v>0.85595572893939798</v>
      </c>
    </row>
    <row r="82" spans="2:32" hidden="1" x14ac:dyDescent="0.25">
      <c r="B82" s="15" t="s">
        <v>65</v>
      </c>
      <c r="C82" s="39">
        <v>101142.13</v>
      </c>
      <c r="D82" s="39"/>
      <c r="E82" s="221">
        <f t="shared" si="11"/>
        <v>-1</v>
      </c>
      <c r="F82" s="89">
        <v>161645.71</v>
      </c>
      <c r="G82" s="92"/>
      <c r="H82" s="92">
        <v>211616.41</v>
      </c>
      <c r="I82" s="92"/>
      <c r="J82" s="92">
        <v>228175.16</v>
      </c>
      <c r="K82" s="39">
        <v>355242.7</v>
      </c>
      <c r="L82" s="79">
        <v>223817.61</v>
      </c>
      <c r="M82" s="13">
        <v>225590.93</v>
      </c>
      <c r="N82" s="13">
        <v>279059</v>
      </c>
      <c r="O82" s="13">
        <v>406638.74</v>
      </c>
      <c r="P82" s="102"/>
      <c r="Q82" s="39"/>
      <c r="R82" s="13">
        <v>338079</v>
      </c>
      <c r="S82" s="12">
        <v>0</v>
      </c>
      <c r="T82" s="13">
        <v>194454.44</v>
      </c>
      <c r="U82" s="12"/>
      <c r="V82" s="12"/>
      <c r="W82" s="13">
        <v>291094.90000000002</v>
      </c>
      <c r="X82" s="167"/>
      <c r="Y82" s="102"/>
      <c r="Z82" s="13">
        <v>172999.07</v>
      </c>
      <c r="AA82" s="167"/>
      <c r="AB82" s="102"/>
      <c r="AC82" s="70">
        <f t="shared" si="15"/>
        <v>3189554.8</v>
      </c>
      <c r="AD82" s="65" t="s">
        <v>65</v>
      </c>
      <c r="AE82" s="192" t="e">
        <f t="shared" si="12"/>
        <v>#DIV/0!</v>
      </c>
      <c r="AF82" s="193">
        <f t="shared" si="13"/>
        <v>-1</v>
      </c>
    </row>
    <row r="83" spans="2:32" x14ac:dyDescent="0.25">
      <c r="B83" s="15" t="s">
        <v>66</v>
      </c>
      <c r="C83" s="39">
        <v>172431.45</v>
      </c>
      <c r="D83" s="39">
        <v>300000</v>
      </c>
      <c r="E83" s="221">
        <f t="shared" si="11"/>
        <v>0.73982182484691728</v>
      </c>
      <c r="F83" s="89">
        <v>152603.13</v>
      </c>
      <c r="G83" s="92"/>
      <c r="H83" s="92">
        <v>248985.09</v>
      </c>
      <c r="I83" s="92"/>
      <c r="J83" s="92">
        <v>211933.59</v>
      </c>
      <c r="K83" s="39">
        <v>203148.21</v>
      </c>
      <c r="L83" s="79">
        <v>253786.88</v>
      </c>
      <c r="M83" s="13">
        <v>255465.06</v>
      </c>
      <c r="N83" s="13">
        <v>289204</v>
      </c>
      <c r="O83" s="13">
        <v>164357.13</v>
      </c>
      <c r="P83" s="102">
        <v>350000</v>
      </c>
      <c r="Q83" s="146">
        <v>372651.0500000001</v>
      </c>
      <c r="R83" s="13">
        <v>256929.77</v>
      </c>
      <c r="S83" s="12">
        <v>386554.01</v>
      </c>
      <c r="T83" s="13">
        <v>413181.39</v>
      </c>
      <c r="U83" s="12">
        <v>500000</v>
      </c>
      <c r="V83" s="12">
        <v>381610.23</v>
      </c>
      <c r="W83" s="13">
        <v>304019.08</v>
      </c>
      <c r="X83" s="168">
        <v>500000</v>
      </c>
      <c r="Y83" s="102"/>
      <c r="Z83" s="13">
        <v>147217.54</v>
      </c>
      <c r="AA83" s="168"/>
      <c r="AB83" s="102"/>
      <c r="AC83" s="70">
        <f t="shared" si="15"/>
        <v>5864078.3498218255</v>
      </c>
      <c r="AD83" s="65" t="s">
        <v>66</v>
      </c>
      <c r="AE83" s="192">
        <f t="shared" si="12"/>
        <v>0.31023741161236695</v>
      </c>
      <c r="AF83" s="193">
        <f t="shared" si="13"/>
        <v>0.64463361970571054</v>
      </c>
    </row>
    <row r="84" spans="2:32" x14ac:dyDescent="0.25">
      <c r="B84" s="4" t="s">
        <v>125</v>
      </c>
      <c r="C84" s="39">
        <v>0</v>
      </c>
      <c r="D84" s="39">
        <v>100000</v>
      </c>
      <c r="E84" s="221">
        <f t="shared" si="11"/>
        <v>0</v>
      </c>
      <c r="F84" s="89">
        <v>0</v>
      </c>
      <c r="G84" s="92"/>
      <c r="H84" s="92">
        <v>0</v>
      </c>
      <c r="I84" s="92"/>
      <c r="J84" s="92">
        <v>0</v>
      </c>
      <c r="K84" s="39">
        <v>60358.36</v>
      </c>
      <c r="L84" s="79">
        <v>69114.009999999995</v>
      </c>
      <c r="M84" s="13"/>
      <c r="N84" s="29"/>
      <c r="O84" s="13"/>
      <c r="P84" s="102"/>
      <c r="Q84" s="39"/>
      <c r="R84" s="13"/>
      <c r="S84" s="12">
        <v>0</v>
      </c>
      <c r="T84" s="13"/>
      <c r="U84" s="12">
        <v>100000</v>
      </c>
      <c r="V84" s="12">
        <v>26421.78</v>
      </c>
      <c r="W84" s="13"/>
      <c r="X84" s="168">
        <v>100000</v>
      </c>
      <c r="Y84" s="102"/>
      <c r="Z84" s="13"/>
      <c r="AA84" s="168"/>
      <c r="AB84" s="102"/>
      <c r="AC84" s="70">
        <f t="shared" si="15"/>
        <v>455894.15</v>
      </c>
      <c r="AD84" s="4" t="s">
        <v>94</v>
      </c>
      <c r="AE84" s="192">
        <f t="shared" si="12"/>
        <v>2.7847563638785884</v>
      </c>
      <c r="AF84" s="193" t="e">
        <f t="shared" si="13"/>
        <v>#DIV/0!</v>
      </c>
    </row>
    <row r="85" spans="2:32" ht="15.75" thickBot="1" x14ac:dyDescent="0.3">
      <c r="B85" s="15" t="s">
        <v>67</v>
      </c>
      <c r="C85" s="39">
        <v>11706.46</v>
      </c>
      <c r="D85" s="39">
        <v>50000</v>
      </c>
      <c r="E85" s="221">
        <f t="shared" si="11"/>
        <v>3.2711460168146482</v>
      </c>
      <c r="F85" s="89">
        <v>75751.73</v>
      </c>
      <c r="G85" s="92"/>
      <c r="H85" s="92">
        <v>86464.91</v>
      </c>
      <c r="I85" s="92"/>
      <c r="J85" s="39">
        <v>68223</v>
      </c>
      <c r="K85" s="39">
        <v>86735</v>
      </c>
      <c r="L85" s="79">
        <v>53152.65</v>
      </c>
      <c r="M85" s="13">
        <v>15307.46</v>
      </c>
      <c r="N85" s="13">
        <v>65970</v>
      </c>
      <c r="O85" s="13">
        <v>7725.29</v>
      </c>
      <c r="P85" s="102">
        <v>100000</v>
      </c>
      <c r="Q85" s="148">
        <v>103379.92</v>
      </c>
      <c r="R85" s="13">
        <v>66571</v>
      </c>
      <c r="S85" s="19">
        <v>64880.01</v>
      </c>
      <c r="T85" s="13">
        <v>80545.440000000002</v>
      </c>
      <c r="U85" s="19">
        <v>100000</v>
      </c>
      <c r="V85" s="90">
        <v>53829</v>
      </c>
      <c r="W85" s="13">
        <v>55317.9</v>
      </c>
      <c r="X85" s="170">
        <v>100000</v>
      </c>
      <c r="Y85" s="103"/>
      <c r="Z85" s="13">
        <v>77261.14</v>
      </c>
      <c r="AA85" s="170"/>
      <c r="AB85" s="103"/>
      <c r="AC85" s="71">
        <f t="shared" si="15"/>
        <v>1322824.1811460168</v>
      </c>
      <c r="AD85" s="65" t="s">
        <v>67</v>
      </c>
      <c r="AE85" s="192">
        <f t="shared" si="12"/>
        <v>0.85773467833324046</v>
      </c>
      <c r="AF85" s="193">
        <f t="shared" si="13"/>
        <v>0.80773312074391823</v>
      </c>
    </row>
    <row r="86" spans="2:32" ht="16.5" thickBot="1" x14ac:dyDescent="0.3">
      <c r="B86" s="22" t="s">
        <v>68</v>
      </c>
      <c r="C86" s="23">
        <f>SUM(C79:C85)</f>
        <v>1004763.25</v>
      </c>
      <c r="D86" s="23">
        <f>SUM(D79:D85)</f>
        <v>1550000</v>
      </c>
      <c r="E86" s="225">
        <f t="shared" si="11"/>
        <v>0.54265196303706364</v>
      </c>
      <c r="F86" s="107">
        <f>SUM(F79:F85)</f>
        <v>1454282.4699999997</v>
      </c>
      <c r="G86" s="23"/>
      <c r="H86" s="23">
        <f>SUM(H79:H85)</f>
        <v>2375537.09</v>
      </c>
      <c r="I86" s="23"/>
      <c r="J86" s="23">
        <f>SUM(J79:J85)</f>
        <v>2453196.9099999997</v>
      </c>
      <c r="K86" s="23">
        <f>SUM(K79:K85)</f>
        <v>2378033.15</v>
      </c>
      <c r="L86" s="86">
        <v>2053284.7099999997</v>
      </c>
      <c r="M86" s="23">
        <v>2357733.39</v>
      </c>
      <c r="N86" s="107">
        <f>SUM(N79:N85)</f>
        <v>2193896</v>
      </c>
      <c r="O86" s="23">
        <v>2058424</v>
      </c>
      <c r="P86" s="23">
        <f>SUM(P79:P85)</f>
        <v>2050000</v>
      </c>
      <c r="Q86" s="115">
        <f>SUM(Q79:Q85)</f>
        <v>2170916.4300000002</v>
      </c>
      <c r="R86" s="23">
        <v>2514188.64</v>
      </c>
      <c r="S86" s="115">
        <f>SUM(S79:S85)</f>
        <v>2338489.7799999998</v>
      </c>
      <c r="T86" s="23">
        <v>2925132.48</v>
      </c>
      <c r="U86" s="115">
        <f>SUM(U79:U85)</f>
        <v>2550000</v>
      </c>
      <c r="V86" s="115">
        <f>SUM(V79:V85)</f>
        <v>2275542.3899999997</v>
      </c>
      <c r="W86" s="23">
        <v>2288756.17</v>
      </c>
      <c r="X86" s="115">
        <f>SUM(X79:X85)</f>
        <v>2450000</v>
      </c>
      <c r="Y86" s="32">
        <v>0</v>
      </c>
      <c r="Z86" s="23">
        <v>1634511.2799999998</v>
      </c>
      <c r="AA86" s="115"/>
      <c r="AB86" s="32">
        <v>0</v>
      </c>
      <c r="AC86" s="32">
        <f t="shared" si="15"/>
        <v>43076688.682651967</v>
      </c>
      <c r="AD86" s="188" t="s">
        <v>68</v>
      </c>
      <c r="AE86" s="194">
        <f t="shared" si="12"/>
        <v>7.6666385458985076E-2</v>
      </c>
      <c r="AF86" s="195">
        <f t="shared" si="13"/>
        <v>7.0450418490843436E-2</v>
      </c>
    </row>
    <row r="87" spans="2:32" ht="16.5" thickBot="1" x14ac:dyDescent="0.3">
      <c r="B87" s="44" t="s">
        <v>95</v>
      </c>
      <c r="C87" s="59"/>
      <c r="D87" s="60"/>
      <c r="E87" s="224">
        <f t="shared" si="11"/>
        <v>0</v>
      </c>
      <c r="F87" s="60"/>
      <c r="G87" s="61"/>
      <c r="H87" s="61"/>
      <c r="I87" s="61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181" t="s">
        <v>95</v>
      </c>
      <c r="AE87" s="192" t="e">
        <f t="shared" si="12"/>
        <v>#DIV/0!</v>
      </c>
      <c r="AF87" s="193" t="e">
        <f t="shared" si="13"/>
        <v>#DIV/0!</v>
      </c>
    </row>
    <row r="88" spans="2:32" ht="15.75" hidden="1" thickBot="1" x14ac:dyDescent="0.3">
      <c r="B88" s="15" t="s">
        <v>109</v>
      </c>
      <c r="C88" s="39">
        <v>37780.410000000003</v>
      </c>
      <c r="D88" s="39"/>
      <c r="E88" s="221">
        <f t="shared" si="11"/>
        <v>-1</v>
      </c>
      <c r="F88" s="89">
        <v>172678.49</v>
      </c>
      <c r="G88" s="39"/>
      <c r="H88" s="39">
        <v>140282.29999999999</v>
      </c>
      <c r="I88" s="39"/>
      <c r="J88" s="39">
        <v>3817.34</v>
      </c>
      <c r="K88" s="39">
        <v>0</v>
      </c>
      <c r="L88" s="83"/>
      <c r="M88" s="12">
        <v>125955.21</v>
      </c>
      <c r="N88" s="29"/>
      <c r="O88" s="12">
        <v>79978.55</v>
      </c>
      <c r="P88" s="102"/>
      <c r="Q88" s="39"/>
      <c r="R88" s="12">
        <v>104263</v>
      </c>
      <c r="S88" s="12">
        <v>0</v>
      </c>
      <c r="T88" s="12">
        <v>192359.46</v>
      </c>
      <c r="U88" s="9"/>
      <c r="V88" s="102"/>
      <c r="W88" s="12">
        <v>171482.23</v>
      </c>
      <c r="X88" s="12"/>
      <c r="Y88" s="102"/>
      <c r="Z88" s="12">
        <v>119086.96</v>
      </c>
      <c r="AA88" s="12"/>
      <c r="AB88" s="102"/>
      <c r="AC88" s="11">
        <f>K88-L91</f>
        <v>0</v>
      </c>
      <c r="AD88" s="65" t="s">
        <v>69</v>
      </c>
      <c r="AE88" s="192" t="e">
        <f t="shared" si="12"/>
        <v>#DIV/0!</v>
      </c>
      <c r="AF88" s="193">
        <f t="shared" si="13"/>
        <v>-1</v>
      </c>
    </row>
    <row r="89" spans="2:32" x14ac:dyDescent="0.25">
      <c r="B89" s="15" t="s">
        <v>70</v>
      </c>
      <c r="C89" s="39">
        <v>14114.21</v>
      </c>
      <c r="D89" s="39"/>
      <c r="E89" s="221">
        <f t="shared" si="11"/>
        <v>-1</v>
      </c>
      <c r="F89" s="89">
        <v>33275.410000000003</v>
      </c>
      <c r="G89" s="39"/>
      <c r="H89" s="39">
        <v>44254.37</v>
      </c>
      <c r="I89" s="39"/>
      <c r="J89" s="39">
        <v>56687.38</v>
      </c>
      <c r="K89" s="39">
        <v>51697.52</v>
      </c>
      <c r="L89" s="83">
        <v>74395</v>
      </c>
      <c r="M89" s="12">
        <v>44193.599999999999</v>
      </c>
      <c r="N89" s="12">
        <v>33343</v>
      </c>
      <c r="O89" s="12">
        <v>24459.88</v>
      </c>
      <c r="P89" s="102">
        <v>100000</v>
      </c>
      <c r="Q89" s="141">
        <v>67773.87</v>
      </c>
      <c r="R89" s="12">
        <v>32400.34</v>
      </c>
      <c r="S89" s="12">
        <v>9734.7900000000009</v>
      </c>
      <c r="T89" s="12">
        <v>31393.17</v>
      </c>
      <c r="U89" s="12">
        <v>100000</v>
      </c>
      <c r="V89" s="9">
        <v>26045.62</v>
      </c>
      <c r="W89" s="9">
        <v>43687.040000000001</v>
      </c>
      <c r="X89" s="166">
        <v>50000</v>
      </c>
      <c r="Y89" s="102"/>
      <c r="Z89" s="12">
        <v>43235.23</v>
      </c>
      <c r="AA89" s="166"/>
      <c r="AB89" s="102"/>
      <c r="AC89" s="14">
        <f>K89-L92</f>
        <v>-425927.8</v>
      </c>
      <c r="AD89" s="65" t="s">
        <v>70</v>
      </c>
      <c r="AE89" s="192">
        <f t="shared" si="12"/>
        <v>0.91970857288096819</v>
      </c>
      <c r="AF89" s="193">
        <f t="shared" si="13"/>
        <v>0.14450418247608443</v>
      </c>
    </row>
    <row r="90" spans="2:32" x14ac:dyDescent="0.25">
      <c r="B90" s="15" t="s">
        <v>71</v>
      </c>
      <c r="C90" s="39">
        <v>141838.91</v>
      </c>
      <c r="D90" s="39"/>
      <c r="E90" s="221">
        <f t="shared" si="11"/>
        <v>-1</v>
      </c>
      <c r="F90" s="89">
        <v>122513.26</v>
      </c>
      <c r="G90" s="39"/>
      <c r="H90" s="39">
        <v>254832.46</v>
      </c>
      <c r="I90" s="39"/>
      <c r="J90" s="39">
        <v>358638.32</v>
      </c>
      <c r="K90" s="39">
        <v>608493.55000000005</v>
      </c>
      <c r="L90" s="83">
        <v>402956.37</v>
      </c>
      <c r="M90" s="12">
        <v>111366.65</v>
      </c>
      <c r="N90" s="12">
        <v>420767</v>
      </c>
      <c r="O90" s="12">
        <v>162708.73000000001</v>
      </c>
      <c r="P90" s="102">
        <v>400000</v>
      </c>
      <c r="Q90" s="141">
        <v>364455.57999999996</v>
      </c>
      <c r="R90" s="12">
        <v>189000</v>
      </c>
      <c r="S90" s="12">
        <v>362485.62</v>
      </c>
      <c r="T90" s="12">
        <v>211858.25</v>
      </c>
      <c r="U90" s="12">
        <v>500000</v>
      </c>
      <c r="V90" s="12">
        <v>352677.25</v>
      </c>
      <c r="W90" s="12">
        <v>196224.34</v>
      </c>
      <c r="X90" s="168">
        <v>450000</v>
      </c>
      <c r="Y90" s="102"/>
      <c r="Z90" s="12">
        <v>131597.46</v>
      </c>
      <c r="AA90" s="168"/>
      <c r="AB90" s="102"/>
      <c r="AC90" s="14">
        <v>608493.55000000005</v>
      </c>
      <c r="AD90" s="65" t="s">
        <v>71</v>
      </c>
      <c r="AE90" s="192">
        <f t="shared" si="12"/>
        <v>0.27595414787883255</v>
      </c>
      <c r="AF90" s="193">
        <f t="shared" si="13"/>
        <v>1.2932934823478068</v>
      </c>
    </row>
    <row r="91" spans="2:32" ht="15.75" thickBot="1" x14ac:dyDescent="0.3">
      <c r="B91" s="15" t="s">
        <v>110</v>
      </c>
      <c r="C91" s="39"/>
      <c r="D91" s="39">
        <v>250000</v>
      </c>
      <c r="E91" s="221">
        <f t="shared" si="11"/>
        <v>0</v>
      </c>
      <c r="F91" s="89"/>
      <c r="G91" s="39"/>
      <c r="H91" s="39"/>
      <c r="I91" s="39"/>
      <c r="J91" s="39"/>
      <c r="K91" s="39"/>
      <c r="L91" s="83"/>
      <c r="M91" s="12"/>
      <c r="N91" s="12"/>
      <c r="O91" s="12"/>
      <c r="P91" s="102"/>
      <c r="Q91" s="141"/>
      <c r="R91" s="12"/>
      <c r="S91" s="12">
        <v>15318.84</v>
      </c>
      <c r="T91" s="12">
        <v>211858.25</v>
      </c>
      <c r="U91" s="19">
        <v>50000</v>
      </c>
      <c r="V91" s="19">
        <v>11197.57</v>
      </c>
      <c r="W91" s="19"/>
      <c r="X91" s="170">
        <v>50000</v>
      </c>
      <c r="Y91" s="103"/>
      <c r="Z91" s="12">
        <v>131597.46</v>
      </c>
      <c r="AA91" s="170"/>
      <c r="AB91" s="103"/>
      <c r="AC91" s="33">
        <f>K91-L93</f>
        <v>0</v>
      </c>
      <c r="AD91" s="4" t="s">
        <v>110</v>
      </c>
      <c r="AE91" s="192">
        <f t="shared" si="12"/>
        <v>3.465254515042103</v>
      </c>
      <c r="AF91" s="193" t="e">
        <f t="shared" si="13"/>
        <v>#DIV/0!</v>
      </c>
    </row>
    <row r="92" spans="2:32" ht="16.5" thickBot="1" x14ac:dyDescent="0.3">
      <c r="B92" s="22" t="s">
        <v>72</v>
      </c>
      <c r="C92" s="23">
        <f>SUM(C88:C91)</f>
        <v>193733.53</v>
      </c>
      <c r="D92" s="23">
        <f>SUM(D88:D91)</f>
        <v>250000</v>
      </c>
      <c r="E92" s="225">
        <f t="shared" si="11"/>
        <v>0.29043227571396657</v>
      </c>
      <c r="F92" s="107">
        <f>SUM(F88:F91)</f>
        <v>328467.15999999997</v>
      </c>
      <c r="G92" s="23"/>
      <c r="H92" s="23">
        <f>SUM(H88:H91)</f>
        <v>439369.13</v>
      </c>
      <c r="I92" s="23"/>
      <c r="J92" s="23">
        <f>SUM(J88:J91)</f>
        <v>419143.04000000004</v>
      </c>
      <c r="K92" s="23">
        <f>SUM(K88:K91)</f>
        <v>660191.07000000007</v>
      </c>
      <c r="L92" s="77">
        <v>477625.32</v>
      </c>
      <c r="M92" s="23">
        <v>281515</v>
      </c>
      <c r="N92" s="107">
        <f>SUM(N88:N91)</f>
        <v>454110</v>
      </c>
      <c r="O92" s="23">
        <v>268820</v>
      </c>
      <c r="P92" s="23">
        <f>SUM(P88:P91)</f>
        <v>500000</v>
      </c>
      <c r="Q92" s="149">
        <f>SUM(Q88:Q91)</f>
        <v>432229.44999999995</v>
      </c>
      <c r="R92" s="149">
        <f>SUM(R88:R91)</f>
        <v>325663.33999999997</v>
      </c>
      <c r="S92" s="149">
        <f>SUM(S88:S91)</f>
        <v>387539.25</v>
      </c>
      <c r="T92" s="23"/>
      <c r="U92" s="115">
        <f>SUM(U88:U91)</f>
        <v>650000</v>
      </c>
      <c r="V92" s="115">
        <f>SUM(V88:V91)</f>
        <v>389920.44</v>
      </c>
      <c r="W92" s="115">
        <f>SUM(W88:W91)</f>
        <v>411393.61</v>
      </c>
      <c r="X92" s="115">
        <f>SUM(X88:X91)</f>
        <v>550000</v>
      </c>
      <c r="Y92" s="32">
        <v>0</v>
      </c>
      <c r="Z92" s="23"/>
      <c r="AA92" s="115"/>
      <c r="AB92" s="32">
        <v>0</v>
      </c>
      <c r="AC92" s="32">
        <f>SUM(C92:Z92)</f>
        <v>7419720.630432277</v>
      </c>
      <c r="AD92" s="188" t="s">
        <v>72</v>
      </c>
      <c r="AE92" s="194">
        <f t="shared" si="12"/>
        <v>0.41054416126530846</v>
      </c>
      <c r="AF92" s="195">
        <f t="shared" si="13"/>
        <v>0.33691916118969378</v>
      </c>
    </row>
    <row r="93" spans="2:32" ht="16.5" thickBot="1" x14ac:dyDescent="0.3">
      <c r="B93" s="44" t="s">
        <v>73</v>
      </c>
      <c r="C93" s="62"/>
      <c r="D93" s="62"/>
      <c r="E93" s="226">
        <f t="shared" si="11"/>
        <v>0</v>
      </c>
      <c r="F93" s="240"/>
      <c r="G93" s="63"/>
      <c r="H93" s="63"/>
      <c r="I93" s="63"/>
      <c r="J93" s="62"/>
      <c r="K93" s="62"/>
      <c r="L93" s="62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181" t="s">
        <v>73</v>
      </c>
      <c r="AE93" s="192" t="e">
        <f t="shared" si="12"/>
        <v>#DIV/0!</v>
      </c>
      <c r="AF93" s="193" t="e">
        <f t="shared" si="13"/>
        <v>#DIV/0!</v>
      </c>
    </row>
    <row r="94" spans="2:32" x14ac:dyDescent="0.25">
      <c r="B94" s="1" t="s">
        <v>74</v>
      </c>
      <c r="C94" s="75">
        <v>256858.91</v>
      </c>
      <c r="D94" s="75">
        <v>450000</v>
      </c>
      <c r="E94" s="223">
        <f t="shared" si="11"/>
        <v>0.75193455426560818</v>
      </c>
      <c r="F94" s="237">
        <v>387866.75</v>
      </c>
      <c r="G94" s="74"/>
      <c r="H94" s="74">
        <v>693039.55</v>
      </c>
      <c r="I94" s="74"/>
      <c r="J94" s="75">
        <v>738430.34</v>
      </c>
      <c r="K94" s="75">
        <v>457629.26</v>
      </c>
      <c r="L94" s="87">
        <v>755394</v>
      </c>
      <c r="M94" s="9">
        <v>452432.55</v>
      </c>
      <c r="N94" s="12">
        <v>465669</v>
      </c>
      <c r="O94" s="34">
        <v>420701.39</v>
      </c>
      <c r="P94" s="102">
        <v>500000</v>
      </c>
      <c r="Q94" s="141">
        <v>589885.62999999989</v>
      </c>
      <c r="R94" s="9">
        <v>364115.72</v>
      </c>
      <c r="S94" s="9">
        <v>775740.62</v>
      </c>
      <c r="T94" s="9">
        <v>449884.19</v>
      </c>
      <c r="U94" s="12">
        <v>600000</v>
      </c>
      <c r="V94" s="9">
        <v>736817.74</v>
      </c>
      <c r="W94" s="9">
        <v>537399.77</v>
      </c>
      <c r="X94" s="166">
        <v>600000</v>
      </c>
      <c r="Y94" s="102"/>
      <c r="Z94" s="34">
        <v>315911.5</v>
      </c>
      <c r="AA94" s="166"/>
      <c r="AB94" s="102"/>
      <c r="AC94" s="11">
        <f>K94-L96</f>
        <v>-184627.26</v>
      </c>
      <c r="AD94" s="190" t="s">
        <v>74</v>
      </c>
      <c r="AE94" s="192">
        <f t="shared" si="12"/>
        <v>-0.18568735872184616</v>
      </c>
      <c r="AF94" s="193">
        <f t="shared" si="13"/>
        <v>0.11648726608126392</v>
      </c>
    </row>
    <row r="95" spans="2:32" x14ac:dyDescent="0.25">
      <c r="B95" s="15" t="s">
        <v>75</v>
      </c>
      <c r="C95" s="39">
        <v>236574.15</v>
      </c>
      <c r="D95" s="39">
        <v>400000</v>
      </c>
      <c r="E95" s="221">
        <f t="shared" si="11"/>
        <v>0.6908018056917884</v>
      </c>
      <c r="F95" s="89">
        <v>308014.59999999998</v>
      </c>
      <c r="G95" s="110"/>
      <c r="H95" s="110">
        <v>487670.15</v>
      </c>
      <c r="I95" s="110"/>
      <c r="J95" s="39">
        <v>373558.3</v>
      </c>
      <c r="K95" s="39">
        <v>314098.23</v>
      </c>
      <c r="L95" s="78">
        <v>343692.21</v>
      </c>
      <c r="M95" s="12">
        <v>253786.58</v>
      </c>
      <c r="N95" s="12">
        <v>502674</v>
      </c>
      <c r="O95" s="66">
        <v>227682.79</v>
      </c>
      <c r="P95" s="102">
        <v>550000</v>
      </c>
      <c r="Q95" s="141">
        <v>430130.43000000011</v>
      </c>
      <c r="R95" s="12">
        <v>377662</v>
      </c>
      <c r="S95" s="12">
        <v>441907.71</v>
      </c>
      <c r="T95" s="12">
        <v>392988.05</v>
      </c>
      <c r="U95" s="12">
        <v>550000</v>
      </c>
      <c r="V95" s="12">
        <v>456701.26</v>
      </c>
      <c r="W95" s="12">
        <v>291940.82</v>
      </c>
      <c r="X95" s="168">
        <v>550000</v>
      </c>
      <c r="Y95" s="102"/>
      <c r="Z95" s="66">
        <v>250674.06</v>
      </c>
      <c r="AA95" s="168"/>
      <c r="AB95" s="102"/>
      <c r="AC95" s="14">
        <f>K95-L97</f>
        <v>66565.27999999997</v>
      </c>
      <c r="AD95" s="65" t="s">
        <v>75</v>
      </c>
      <c r="AE95" s="192">
        <f t="shared" si="12"/>
        <v>0.20428833500481258</v>
      </c>
      <c r="AF95" s="193">
        <f t="shared" si="13"/>
        <v>0.88394346498033394</v>
      </c>
    </row>
    <row r="96" spans="2:32" x14ac:dyDescent="0.25">
      <c r="B96" s="15" t="s">
        <v>117</v>
      </c>
      <c r="C96" s="39">
        <v>252012.63</v>
      </c>
      <c r="D96" s="39">
        <v>500000</v>
      </c>
      <c r="E96" s="221">
        <f t="shared" si="11"/>
        <v>0.98402754655590075</v>
      </c>
      <c r="F96" s="89">
        <v>620278.64</v>
      </c>
      <c r="G96" s="110"/>
      <c r="H96" s="88">
        <v>776953.9</v>
      </c>
      <c r="I96" s="88"/>
      <c r="J96" s="39">
        <v>694919.71</v>
      </c>
      <c r="K96" s="39">
        <v>813213.01</v>
      </c>
      <c r="L96" s="78">
        <v>642256.52</v>
      </c>
      <c r="M96" s="12">
        <v>629673.02</v>
      </c>
      <c r="N96" s="12">
        <v>458109</v>
      </c>
      <c r="O96" s="66">
        <v>574538.61</v>
      </c>
      <c r="P96" s="102">
        <v>550000</v>
      </c>
      <c r="Q96" s="141">
        <v>578320.70999999961</v>
      </c>
      <c r="R96" s="12">
        <v>450938.34</v>
      </c>
      <c r="S96" s="12">
        <v>574445.6</v>
      </c>
      <c r="T96" s="12">
        <v>568154.87</v>
      </c>
      <c r="U96" s="12">
        <v>600000</v>
      </c>
      <c r="V96" s="12">
        <v>762196.19</v>
      </c>
      <c r="W96" s="12">
        <v>572480.80000000005</v>
      </c>
      <c r="X96" s="168">
        <v>650000</v>
      </c>
      <c r="Y96" s="102"/>
      <c r="Z96" s="66">
        <v>373123.02</v>
      </c>
      <c r="AA96" s="168"/>
      <c r="AB96" s="102"/>
      <c r="AC96" s="14" t="e">
        <f>K96-#REF!</f>
        <v>#REF!</v>
      </c>
      <c r="AD96" s="65" t="s">
        <v>106</v>
      </c>
      <c r="AE96" s="192">
        <f t="shared" si="12"/>
        <v>-0.14720119500990936</v>
      </c>
      <c r="AF96" s="193">
        <f t="shared" si="13"/>
        <v>0.13540925739343557</v>
      </c>
    </row>
    <row r="97" spans="2:32" x14ac:dyDescent="0.25">
      <c r="B97" s="18" t="s">
        <v>76</v>
      </c>
      <c r="C97" s="39">
        <v>742271.46</v>
      </c>
      <c r="D97" s="39">
        <v>400000</v>
      </c>
      <c r="E97" s="221">
        <f t="shared" si="11"/>
        <v>-0.46111359313208666</v>
      </c>
      <c r="F97" s="89">
        <v>631639.79</v>
      </c>
      <c r="G97" s="110"/>
      <c r="H97" s="110">
        <v>327664.28999999998</v>
      </c>
      <c r="I97" s="110"/>
      <c r="J97" s="39">
        <v>223435.23</v>
      </c>
      <c r="K97" s="39">
        <v>257245.37</v>
      </c>
      <c r="L97" s="78">
        <v>247532.95</v>
      </c>
      <c r="M97" s="12"/>
      <c r="N97" s="39">
        <v>691920</v>
      </c>
      <c r="O97" s="110"/>
      <c r="P97" s="39">
        <v>600000</v>
      </c>
      <c r="Q97" s="151">
        <v>728727.44000000006</v>
      </c>
      <c r="R97" s="12"/>
      <c r="S97" s="12">
        <v>443728.69</v>
      </c>
      <c r="T97" s="12"/>
      <c r="U97" s="12">
        <v>550000</v>
      </c>
      <c r="V97" s="12">
        <v>280242.65999999997</v>
      </c>
      <c r="W97" s="12"/>
      <c r="X97" s="168">
        <v>500000</v>
      </c>
      <c r="Y97" s="102"/>
      <c r="Z97" s="66">
        <v>165596.48000000001</v>
      </c>
      <c r="AA97" s="168"/>
      <c r="AB97" s="102"/>
      <c r="AC97" s="14">
        <f>K97-L98</f>
        <v>257245.37</v>
      </c>
      <c r="AD97" s="178" t="s">
        <v>76</v>
      </c>
      <c r="AE97" s="192">
        <f t="shared" si="12"/>
        <v>0.78416804921848815</v>
      </c>
      <c r="AF97" s="193" t="e">
        <f t="shared" si="13"/>
        <v>#DIV/0!</v>
      </c>
    </row>
    <row r="98" spans="2:32" ht="15.75" thickBot="1" x14ac:dyDescent="0.3">
      <c r="B98" s="18" t="s">
        <v>111</v>
      </c>
      <c r="C98" s="39">
        <v>0</v>
      </c>
      <c r="D98" s="89">
        <v>100000</v>
      </c>
      <c r="E98" s="227">
        <f t="shared" si="11"/>
        <v>0</v>
      </c>
      <c r="F98" s="89">
        <v>0</v>
      </c>
      <c r="G98" s="110"/>
      <c r="H98" s="110">
        <v>28494.92</v>
      </c>
      <c r="I98" s="110"/>
      <c r="J98" s="90">
        <v>7028.77</v>
      </c>
      <c r="K98" s="39">
        <v>0</v>
      </c>
      <c r="L98" s="78">
        <v>0</v>
      </c>
      <c r="M98" s="19">
        <v>291576.23</v>
      </c>
      <c r="N98" s="90"/>
      <c r="O98" s="110">
        <v>348328.19</v>
      </c>
      <c r="P98" s="39"/>
      <c r="Q98" s="39"/>
      <c r="R98" s="19">
        <v>188414.39</v>
      </c>
      <c r="S98" s="19">
        <v>31080.55</v>
      </c>
      <c r="T98" s="19">
        <v>340714.01</v>
      </c>
      <c r="U98" s="19">
        <v>80000</v>
      </c>
      <c r="V98" s="19">
        <v>55509.75</v>
      </c>
      <c r="W98" s="19">
        <v>197738.04</v>
      </c>
      <c r="X98" s="170">
        <v>80000</v>
      </c>
      <c r="Y98" s="103"/>
      <c r="Z98" s="66">
        <v>44104.45</v>
      </c>
      <c r="AA98" s="170"/>
      <c r="AB98" s="103"/>
      <c r="AC98" s="33">
        <f>K98-L100</f>
        <v>0</v>
      </c>
      <c r="AD98" s="179" t="s">
        <v>111</v>
      </c>
      <c r="AE98" s="192">
        <f t="shared" si="12"/>
        <v>0.44118825972013931</v>
      </c>
      <c r="AF98" s="193">
        <f t="shared" si="13"/>
        <v>-0.59542433008843421</v>
      </c>
    </row>
    <row r="99" spans="2:32" ht="16.5" thickBot="1" x14ac:dyDescent="0.3">
      <c r="B99" s="22" t="s">
        <v>77</v>
      </c>
      <c r="C99" s="23">
        <f>SUM(C94:C98)</f>
        <v>1487717.15</v>
      </c>
      <c r="D99" s="23">
        <f>SUM(D94:D98)</f>
        <v>1850000</v>
      </c>
      <c r="E99" s="225">
        <f t="shared" si="11"/>
        <v>0.24351594656282627</v>
      </c>
      <c r="F99" s="107">
        <f>SUM(F94:F98)</f>
        <v>1947799.78</v>
      </c>
      <c r="G99" s="23"/>
      <c r="H99" s="23">
        <f>SUM(H94:H98)</f>
        <v>2313822.81</v>
      </c>
      <c r="I99" s="23"/>
      <c r="J99" s="23">
        <f>SUM(J94:J98)</f>
        <v>2037372.3499999999</v>
      </c>
      <c r="K99" s="23">
        <f>SUM(K94:K98)</f>
        <v>1842185.87</v>
      </c>
      <c r="L99" s="77">
        <v>2031894.72</v>
      </c>
      <c r="M99" s="23">
        <v>1627468.38</v>
      </c>
      <c r="N99" s="107">
        <f>SUM(N94:N98)</f>
        <v>2118372</v>
      </c>
      <c r="O99" s="117">
        <v>1592302.24</v>
      </c>
      <c r="P99" s="117">
        <f>SUM(P94:P98)</f>
        <v>2200000</v>
      </c>
      <c r="Q99" s="149">
        <f>SUM(Q94:Q98)</f>
        <v>2327064.2099999995</v>
      </c>
      <c r="R99" s="23">
        <v>1381130.4500000002</v>
      </c>
      <c r="S99" s="149">
        <f>SUM(S94:S98)</f>
        <v>2266903.17</v>
      </c>
      <c r="T99" s="23">
        <v>1751741.1199999999</v>
      </c>
      <c r="U99" s="115">
        <f>SUM(U94:U98)</f>
        <v>2380000</v>
      </c>
      <c r="V99" s="115">
        <f>SUM(V94:V98)</f>
        <v>2291467.6</v>
      </c>
      <c r="W99" s="23">
        <v>1599559.4300000002</v>
      </c>
      <c r="X99" s="115">
        <f>SUM(X94:X98)</f>
        <v>2380000</v>
      </c>
      <c r="Y99" s="32">
        <v>0</v>
      </c>
      <c r="Z99" s="23">
        <v>1149409.51</v>
      </c>
      <c r="AA99" s="115"/>
      <c r="AB99" s="32">
        <v>0</v>
      </c>
      <c r="AC99" s="32">
        <f>SUM(C99:Z99)</f>
        <v>38576211.033515953</v>
      </c>
      <c r="AD99" s="188" t="s">
        <v>77</v>
      </c>
      <c r="AE99" s="194">
        <f t="shared" si="12"/>
        <v>3.8635676105566619E-2</v>
      </c>
      <c r="AF99" s="195">
        <f t="shared" si="13"/>
        <v>0.48790970523677246</v>
      </c>
    </row>
    <row r="100" spans="2:32" ht="16.5" thickBot="1" x14ac:dyDescent="0.3">
      <c r="B100" s="44" t="s">
        <v>78</v>
      </c>
      <c r="C100" s="62"/>
      <c r="D100" s="62"/>
      <c r="E100" s="226">
        <f t="shared" si="11"/>
        <v>0</v>
      </c>
      <c r="F100" s="240"/>
      <c r="G100" s="63"/>
      <c r="H100" s="63"/>
      <c r="I100" s="63"/>
      <c r="J100" s="62"/>
      <c r="K100" s="62"/>
      <c r="L100" s="62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181" t="s">
        <v>78</v>
      </c>
      <c r="AE100" s="192" t="e">
        <f t="shared" si="12"/>
        <v>#DIV/0!</v>
      </c>
      <c r="AF100" s="193" t="e">
        <f t="shared" si="13"/>
        <v>#DIV/0!</v>
      </c>
    </row>
    <row r="101" spans="2:32" x14ac:dyDescent="0.25">
      <c r="B101" s="1" t="s">
        <v>79</v>
      </c>
      <c r="C101" s="9">
        <v>410157.24</v>
      </c>
      <c r="D101" s="34">
        <v>250000</v>
      </c>
      <c r="E101" s="248">
        <f t="shared" si="11"/>
        <v>-0.39047766168896592</v>
      </c>
      <c r="F101" s="34">
        <v>175790.11</v>
      </c>
      <c r="G101" s="34"/>
      <c r="H101" s="10">
        <v>336909.37</v>
      </c>
      <c r="I101" s="10"/>
      <c r="J101" s="9">
        <v>258757.49</v>
      </c>
      <c r="K101" s="10">
        <v>232632.37</v>
      </c>
      <c r="L101" s="80">
        <v>440623.08</v>
      </c>
      <c r="M101" s="10">
        <v>311915.96000000002</v>
      </c>
      <c r="N101" s="10">
        <v>434882</v>
      </c>
      <c r="O101" s="10">
        <v>281727.3</v>
      </c>
      <c r="P101" s="101">
        <v>350000</v>
      </c>
      <c r="Q101" s="142">
        <v>228244.43999999994</v>
      </c>
      <c r="R101" s="10">
        <v>257003.51999999999</v>
      </c>
      <c r="S101" s="10">
        <v>358137.63</v>
      </c>
      <c r="T101" s="10">
        <v>280552.65000000002</v>
      </c>
      <c r="U101" s="10">
        <v>400000</v>
      </c>
      <c r="V101" s="9">
        <v>340573.76</v>
      </c>
      <c r="W101" s="9">
        <v>252837.33</v>
      </c>
      <c r="X101" s="166">
        <v>400000</v>
      </c>
      <c r="Y101" s="101"/>
      <c r="Z101" s="10">
        <v>118578.96</v>
      </c>
      <c r="AA101" s="166"/>
      <c r="AB101" s="101"/>
      <c r="AC101" s="11">
        <f>K101-L103</f>
        <v>172630.59</v>
      </c>
      <c r="AD101" s="205" t="s">
        <v>79</v>
      </c>
      <c r="AE101" s="192">
        <f t="shared" si="12"/>
        <v>0.17448860417197132</v>
      </c>
      <c r="AF101" s="193">
        <f t="shared" si="13"/>
        <v>0.58204486655510879</v>
      </c>
    </row>
    <row r="102" spans="2:32" x14ac:dyDescent="0.25">
      <c r="B102" s="15" t="s">
        <v>80</v>
      </c>
      <c r="C102" s="12">
        <v>221610.58</v>
      </c>
      <c r="D102" s="66">
        <v>250000</v>
      </c>
      <c r="E102" s="249">
        <f t="shared" si="11"/>
        <v>0.12810498487933208</v>
      </c>
      <c r="F102" s="66">
        <v>255316.4</v>
      </c>
      <c r="G102" s="66"/>
      <c r="H102" s="13">
        <v>264539.55</v>
      </c>
      <c r="I102" s="13"/>
      <c r="J102" s="12">
        <v>513428.6</v>
      </c>
      <c r="K102" s="13">
        <v>252741.57</v>
      </c>
      <c r="L102" s="76">
        <v>310013.88</v>
      </c>
      <c r="M102" s="13">
        <v>314368.39</v>
      </c>
      <c r="N102" s="13">
        <v>275918</v>
      </c>
      <c r="O102" s="13">
        <v>223281.27</v>
      </c>
      <c r="P102" s="102">
        <v>300000</v>
      </c>
      <c r="Q102" s="143">
        <v>967527.07</v>
      </c>
      <c r="R102" s="13">
        <v>229259.12</v>
      </c>
      <c r="S102" s="13">
        <v>669043.77</v>
      </c>
      <c r="T102" s="13">
        <v>253437.34</v>
      </c>
      <c r="U102" s="13">
        <v>400000</v>
      </c>
      <c r="V102" s="12">
        <v>323787.67</v>
      </c>
      <c r="W102" s="12">
        <v>244424.4</v>
      </c>
      <c r="X102" s="168">
        <v>400000</v>
      </c>
      <c r="Y102" s="102"/>
      <c r="Z102" s="13">
        <v>188063</v>
      </c>
      <c r="AA102" s="168"/>
      <c r="AB102" s="102"/>
      <c r="AC102" s="14">
        <f>K102-L104</f>
        <v>172246.23</v>
      </c>
      <c r="AD102" s="5" t="s">
        <v>80</v>
      </c>
      <c r="AE102" s="192">
        <f t="shared" si="12"/>
        <v>0.23537749291070909</v>
      </c>
      <c r="AF102" s="193">
        <f t="shared" si="13"/>
        <v>0.63649782918562958</v>
      </c>
    </row>
    <row r="103" spans="2:32" ht="15.75" thickBot="1" x14ac:dyDescent="0.3">
      <c r="B103" s="15" t="s">
        <v>120</v>
      </c>
      <c r="C103" s="12">
        <v>32004.98</v>
      </c>
      <c r="D103" s="66">
        <v>150000</v>
      </c>
      <c r="E103" s="249">
        <f t="shared" si="11"/>
        <v>3.686770621322057</v>
      </c>
      <c r="F103" s="66">
        <v>203161.8</v>
      </c>
      <c r="G103" s="66"/>
      <c r="H103" s="13">
        <v>283678.45</v>
      </c>
      <c r="I103" s="13"/>
      <c r="J103" s="12">
        <v>144358.14000000001</v>
      </c>
      <c r="K103" s="21">
        <v>234981.22</v>
      </c>
      <c r="L103" s="81">
        <v>60001.78</v>
      </c>
      <c r="M103" s="21">
        <v>25251.89</v>
      </c>
      <c r="N103" s="21">
        <v>273223</v>
      </c>
      <c r="O103" s="21">
        <v>83533.27</v>
      </c>
      <c r="P103" s="103">
        <v>300000</v>
      </c>
      <c r="Q103" s="144">
        <v>269244.81999999995</v>
      </c>
      <c r="R103" s="21">
        <v>63408</v>
      </c>
      <c r="S103" s="21">
        <v>74788.850000000006</v>
      </c>
      <c r="T103" s="21">
        <v>61931.69</v>
      </c>
      <c r="U103" s="21">
        <v>150000</v>
      </c>
      <c r="V103" s="19">
        <v>215998</v>
      </c>
      <c r="W103" s="19">
        <v>54481.66</v>
      </c>
      <c r="X103" s="170">
        <v>200000</v>
      </c>
      <c r="Y103" s="103"/>
      <c r="Z103" s="21">
        <v>32518.720000000001</v>
      </c>
      <c r="AA103" s="170"/>
      <c r="AB103" s="103"/>
      <c r="AC103" s="33">
        <f>K103-L105</f>
        <v>-656152.86</v>
      </c>
      <c r="AD103" s="206" t="s">
        <v>120</v>
      </c>
      <c r="AE103" s="192">
        <f t="shared" si="12"/>
        <v>-7.4065500606487089E-2</v>
      </c>
      <c r="AF103" s="193">
        <f t="shared" si="13"/>
        <v>2.6709600992333931</v>
      </c>
    </row>
    <row r="104" spans="2:32" ht="15.75" hidden="1" thickBot="1" x14ac:dyDescent="0.3">
      <c r="B104" s="3" t="s">
        <v>108</v>
      </c>
      <c r="C104" s="19">
        <v>0</v>
      </c>
      <c r="D104" s="20"/>
      <c r="E104" s="250">
        <f t="shared" si="11"/>
        <v>0</v>
      </c>
      <c r="F104" s="20">
        <v>0</v>
      </c>
      <c r="G104" s="20"/>
      <c r="H104" s="21">
        <v>274.52999999999997</v>
      </c>
      <c r="I104" s="21"/>
      <c r="J104" s="19">
        <v>0</v>
      </c>
      <c r="K104" s="20">
        <v>50575.46</v>
      </c>
      <c r="L104" s="81">
        <v>80495.34</v>
      </c>
      <c r="M104" s="21"/>
      <c r="N104" s="21">
        <v>94993</v>
      </c>
      <c r="O104" s="21"/>
      <c r="P104" s="103">
        <v>150000</v>
      </c>
      <c r="Q104" s="144">
        <v>47779.649999999994</v>
      </c>
      <c r="R104" s="21"/>
      <c r="S104" s="21">
        <v>206139.16</v>
      </c>
      <c r="T104" s="21"/>
      <c r="U104" s="21">
        <v>250000</v>
      </c>
      <c r="V104" s="19">
        <v>168161.27</v>
      </c>
      <c r="W104" s="19"/>
      <c r="X104" s="169"/>
      <c r="Y104" s="103"/>
      <c r="Z104" s="21"/>
      <c r="AA104" s="169"/>
      <c r="AB104" s="103"/>
      <c r="AC104" s="33">
        <f>K104-L106</f>
        <v>50575.46</v>
      </c>
      <c r="AD104" s="3" t="s">
        <v>108</v>
      </c>
      <c r="AE104" s="192">
        <f t="shared" si="12"/>
        <v>-1</v>
      </c>
      <c r="AF104" s="193" t="e">
        <f t="shared" si="13"/>
        <v>#DIV/0!</v>
      </c>
    </row>
    <row r="105" spans="2:32" ht="16.5" thickBot="1" x14ac:dyDescent="0.3">
      <c r="B105" s="22" t="s">
        <v>81</v>
      </c>
      <c r="C105" s="23">
        <f>SUM(C101:C104)</f>
        <v>663772.79999999993</v>
      </c>
      <c r="D105" s="23">
        <f>SUM(D101:D104)</f>
        <v>650000</v>
      </c>
      <c r="E105" s="225">
        <f t="shared" si="11"/>
        <v>-2.074926842437641E-2</v>
      </c>
      <c r="F105" s="107">
        <f>SUM(F101:F104)</f>
        <v>634268.31000000006</v>
      </c>
      <c r="G105" s="23"/>
      <c r="H105" s="23">
        <f>SUM(H101:H104)</f>
        <v>885401.89999999991</v>
      </c>
      <c r="I105" s="23"/>
      <c r="J105" s="23">
        <f>SUM(J101:J104)</f>
        <v>916544.23</v>
      </c>
      <c r="K105" s="23">
        <f>SUM(K101:K104)</f>
        <v>770930.62</v>
      </c>
      <c r="L105" s="77">
        <v>891134.08</v>
      </c>
      <c r="M105" s="23">
        <v>651536.24000000011</v>
      </c>
      <c r="N105" s="107">
        <f>SUM(N101:N104)</f>
        <v>1079016</v>
      </c>
      <c r="O105" s="23">
        <v>632363.20000000007</v>
      </c>
      <c r="P105" s="23">
        <f>SUM(P101:P104)</f>
        <v>1100000</v>
      </c>
      <c r="Q105" s="149">
        <f>SUM(Q101:Q104)</f>
        <v>1512795.9799999995</v>
      </c>
      <c r="R105" s="23">
        <v>549670.64</v>
      </c>
      <c r="S105" s="149">
        <f>SUM(S101:S104)</f>
        <v>1308109.4099999999</v>
      </c>
      <c r="T105" s="23">
        <v>596197.77999999991</v>
      </c>
      <c r="U105" s="115">
        <f>SUM(U101:U104)</f>
        <v>1200000</v>
      </c>
      <c r="V105" s="115">
        <f>SUM(V101:V104)</f>
        <v>1048520.7</v>
      </c>
      <c r="W105" s="23">
        <v>551839.13</v>
      </c>
      <c r="X105" s="115">
        <f>SUM(X101:X104)</f>
        <v>1000000</v>
      </c>
      <c r="Y105" s="32">
        <v>0</v>
      </c>
      <c r="Z105" s="23">
        <v>339185.88000000006</v>
      </c>
      <c r="AA105" s="115"/>
      <c r="AB105" s="32">
        <v>0</v>
      </c>
      <c r="AC105" s="23">
        <f>SUM(C105:Z105)</f>
        <v>16981286.879250731</v>
      </c>
      <c r="AD105" s="188" t="s">
        <v>81</v>
      </c>
      <c r="AE105" s="194">
        <f t="shared" si="12"/>
        <v>-4.6275385884131714E-2</v>
      </c>
      <c r="AF105" s="195">
        <f t="shared" si="13"/>
        <v>0.81212231180489147</v>
      </c>
    </row>
    <row r="106" spans="2:32" ht="15.75" x14ac:dyDescent="0.25">
      <c r="B106" s="4"/>
      <c r="C106" s="66"/>
      <c r="D106" s="66"/>
      <c r="E106" s="16"/>
      <c r="F106" s="66"/>
      <c r="G106" s="66"/>
      <c r="H106" s="66"/>
      <c r="I106" s="66"/>
      <c r="J106" s="66"/>
      <c r="K106" s="66"/>
      <c r="L106" s="68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5"/>
      <c r="AE106" s="192" t="e">
        <f t="shared" si="12"/>
        <v>#DIV/0!</v>
      </c>
      <c r="AF106" s="193" t="e">
        <f t="shared" si="13"/>
        <v>#DIV/0!</v>
      </c>
    </row>
    <row r="107" spans="2:32" s="40" customFormat="1" ht="31.15" customHeight="1" thickBot="1" x14ac:dyDescent="0.3">
      <c r="B107" s="251" t="s">
        <v>82</v>
      </c>
      <c r="C107" s="252">
        <f t="shared" ref="C107:N107" si="16">C23+C31+C43+C52+C60+C64+C64+C70+C77+C86+C92+C99+C105</f>
        <v>13615336.729999999</v>
      </c>
      <c r="D107" s="252">
        <f>SUM(D105,D99,D92,D86,D77,D70,D64,D60,D52,D43,D33,D31,D23)</f>
        <v>19480000</v>
      </c>
      <c r="E107" s="253">
        <f t="shared" si="11"/>
        <v>0.43073949519572419</v>
      </c>
      <c r="F107" s="241">
        <f t="shared" si="16"/>
        <v>19920344.920000002</v>
      </c>
      <c r="G107" s="73"/>
      <c r="H107" s="73">
        <f t="shared" si="16"/>
        <v>23963906.559999991</v>
      </c>
      <c r="I107" s="73"/>
      <c r="J107" s="73">
        <f t="shared" si="16"/>
        <v>24073838.469999999</v>
      </c>
      <c r="K107" s="73">
        <f t="shared" si="16"/>
        <v>24429841.927999999</v>
      </c>
      <c r="L107" s="73">
        <f t="shared" si="16"/>
        <v>23002424.409999996</v>
      </c>
      <c r="M107" s="73">
        <f t="shared" si="16"/>
        <v>20575215.889999997</v>
      </c>
      <c r="N107" s="73">
        <f t="shared" ca="1" si="16"/>
        <v>22844047</v>
      </c>
      <c r="O107" s="73">
        <f>SUM(O105,O99,O92,O86,O77,O70,O64,O60,O52,O43,O31,O23)</f>
        <v>18972089.040000003</v>
      </c>
      <c r="P107" s="73">
        <f>P105+P99+P92+P86+P77+P70+P64+P60+P52+P43+P33+P31+P23</f>
        <v>24870000</v>
      </c>
      <c r="Q107" s="73">
        <f t="shared" ref="Q107:AC107" si="17">Q23+Q31+Q43+Q52+Q60+Q64+Q64+Q70+Q77+Q86+Q92+Q99+Q105</f>
        <v>24381641.960000005</v>
      </c>
      <c r="R107" s="73">
        <f t="shared" si="17"/>
        <v>20485762.309999999</v>
      </c>
      <c r="S107" s="73">
        <f>SUM(S105,S99,S92,S86,S77,S70,S64,S60,S52,S43,S33,S31,S23)</f>
        <v>23748857.460000001</v>
      </c>
      <c r="T107" s="73">
        <f t="shared" si="17"/>
        <v>22804907.780000001</v>
      </c>
      <c r="U107" s="73">
        <f t="shared" si="17"/>
        <v>27240000</v>
      </c>
      <c r="V107" s="73">
        <f t="shared" si="17"/>
        <v>25487787.739999998</v>
      </c>
      <c r="W107" s="73">
        <f t="shared" si="17"/>
        <v>21582027.77</v>
      </c>
      <c r="X107" s="73">
        <f t="shared" si="17"/>
        <v>27050000</v>
      </c>
      <c r="Y107" s="73">
        <f t="shared" si="17"/>
        <v>0</v>
      </c>
      <c r="Z107" s="73">
        <f t="shared" si="17"/>
        <v>15799837.52</v>
      </c>
      <c r="AA107" s="73"/>
      <c r="AB107" s="73">
        <f t="shared" si="17"/>
        <v>0</v>
      </c>
      <c r="AC107" s="73">
        <f t="shared" si="17"/>
        <v>425710405.66413182</v>
      </c>
      <c r="AD107" s="72" t="s">
        <v>82</v>
      </c>
      <c r="AE107" s="198">
        <f t="shared" si="12"/>
        <v>6.1292579643869916E-2</v>
      </c>
      <c r="AF107" s="199">
        <f t="shared" si="13"/>
        <v>0.25335766816131766</v>
      </c>
    </row>
    <row r="108" spans="2:32" x14ac:dyDescent="0.25">
      <c r="L108" s="40"/>
      <c r="Q108" s="150"/>
    </row>
    <row r="109" spans="2:32" x14ac:dyDescent="0.25">
      <c r="Q109" s="141"/>
      <c r="R109" s="141"/>
      <c r="U109">
        <f>U107/T107</f>
        <v>1.1944797261530518</v>
      </c>
    </row>
  </sheetData>
  <phoneticPr fontId="14" type="noConversion"/>
  <pageMargins left="1" right="0.25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Target</vt:lpstr>
      <vt:lpstr>Target!Print_Area</vt:lpstr>
      <vt:lpstr>Target!Print_Titles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Niculescu</dc:creator>
  <cp:lastModifiedBy>UiPath</cp:lastModifiedBy>
  <cp:lastPrinted>2022-01-12T11:44:27Z</cp:lastPrinted>
  <dcterms:created xsi:type="dcterms:W3CDTF">2021-06-24T06:06:10Z</dcterms:created>
  <dcterms:modified xsi:type="dcterms:W3CDTF">2022-01-31T07:59:45Z</dcterms:modified>
</cp:coreProperties>
</file>