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ใบปะหน้า" sheetId="1" r:id="rId4"/>
    <sheet state="visible" name="Defect from Program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 :
จำนวน Defectsทั้งหมดที่พบ</t>
      </text>
    </comment>
    <comment authorId="0" ref="D10">
      <text>
        <t xml:space="preserve"> :
จำนวน Defects ที่อยู่สถานะ เปิด</t>
      </text>
    </comment>
    <comment authorId="0" ref="E10">
      <text>
        <t xml:space="preserve"> :
จำนวน Defects ที่อยู่สถานะ ปิด 
(ปิดโดย SQA)</t>
      </text>
    </comment>
    <comment authorId="0" ref="F10">
      <text>
        <t xml:space="preserve"> :
จำนวน Defects ที่อยู่สถานะ ขอปิด 
(SA เป็นผู้ขอปิดกับ SQA)</t>
      </text>
    </comment>
    <comment authorId="0" ref="C30">
      <text>
        <t xml:space="preserve"> :
จำนวน Defectsทั้งหมดที่พบ</t>
      </text>
    </comment>
    <comment authorId="0" ref="D30">
      <text>
        <t xml:space="preserve"> :
จำนวน Defects ที่อยู่สถานะ เปิด</t>
      </text>
    </comment>
    <comment authorId="0" ref="E30">
      <text>
        <t xml:space="preserve"> :
จำนวน Defects ที่อยู่สถานะ ปิด 
(ปิดโดย SQA)</t>
      </text>
    </comment>
    <comment authorId="0" ref="F30">
      <text>
        <t xml:space="preserve"> :
จำนวน Defects ที่อยู่สถานะ ขอปิด 
(SA เป็นผู้ขอปิดกับ SQA)</t>
      </text>
    </comment>
    <comment authorId="0" ref="C40">
      <text>
        <t xml:space="preserve"> :
จำนวน Defectsทั้งหมดที่พบ</t>
      </text>
    </comment>
    <comment authorId="0" ref="D40">
      <text>
        <t xml:space="preserve"> :
จำนวน Defects ที่อยู่สถานะ เปิด</t>
      </text>
    </comment>
    <comment authorId="0" ref="E40">
      <text>
        <t xml:space="preserve"> :
จำนวน Defects ที่อยู่สถานะ ปิด 
(ปิดโดย SQA)</t>
      </text>
    </comment>
    <comment authorId="0" ref="F40">
      <text>
        <t xml:space="preserve"> :
จำนวน Defects ที่อยู่สถานะ ขอปิด 
(SA เป็นผู้ขอปิดกับ SQA)</t>
      </text>
    </comment>
  </commentList>
</comments>
</file>

<file path=xl/sharedStrings.xml><?xml version="1.0" encoding="utf-8"?>
<sst xmlns="http://schemas.openxmlformats.org/spreadsheetml/2006/main" count="674" uniqueCount="172">
  <si>
    <t>Professional computer Co., Ltd.</t>
  </si>
  <si>
    <t>FSD-DF2</t>
  </si>
  <si>
    <t>Defects Log</t>
  </si>
  <si>
    <t>Project ID. :</t>
  </si>
  <si>
    <t>ED-0012-65</t>
  </si>
  <si>
    <t>System Name :</t>
  </si>
  <si>
    <t>ระบบงานแจ้งราคาขายปลีกแนะนำ</t>
  </si>
  <si>
    <t>TOR ข้อ 2.2 ระบบงานแจ้งราคาขายปลีกแนะนำ</t>
  </si>
  <si>
    <t>Prepared by :</t>
  </si>
  <si>
    <t>มณฑล เธียรธนะกุล</t>
  </si>
  <si>
    <t>Prepared/Updated Date :</t>
  </si>
  <si>
    <t>Ack. by Responsible :</t>
  </si>
  <si>
    <t>นายประดิษฐ์  ศรีบุญ</t>
  </si>
  <si>
    <t>Acknowledge Date :</t>
  </si>
  <si>
    <t>Reviewed by SPL :</t>
  </si>
  <si>
    <t>นางสาววาณี ธรรมาธิมุขกุล</t>
  </si>
  <si>
    <t>Reviewed Date :</t>
  </si>
  <si>
    <t>ประเภทของปัญหา</t>
  </si>
  <si>
    <t>ระดับความสำคัญ</t>
  </si>
  <si>
    <t>รวมทั้งหมด</t>
  </si>
  <si>
    <t>เปิด</t>
  </si>
  <si>
    <t>ปิด</t>
  </si>
  <si>
    <t>ขอปิด</t>
  </si>
  <si>
    <t>ข้อผิดพลาด</t>
  </si>
  <si>
    <t>1. NORMAL</t>
  </si>
  <si>
    <t>2. URGENT</t>
  </si>
  <si>
    <t>3. CRITICAL</t>
  </si>
  <si>
    <t>เปลี่ยนแปลงโปรแกรม</t>
  </si>
  <si>
    <t>เพิ่มเติมโปรแกรม</t>
  </si>
  <si>
    <t>ตกแต่งสวยงาม</t>
  </si>
  <si>
    <t>อื่นๆ</t>
  </si>
  <si>
    <t>รวมตามประเภทของปัญหา</t>
  </si>
  <si>
    <t>รวมตามระดับความสำคัญ</t>
  </si>
  <si>
    <t>รายละเอียด ข้อผิดพลาดที่พบ ในการทดสอบการทำงานของโปรแกรม</t>
  </si>
  <si>
    <t>Defect
No.</t>
  </si>
  <si>
    <t>วันที่รับเรื่อง</t>
  </si>
  <si>
    <t>Program ID</t>
  </si>
  <si>
    <t>รายละเอียด</t>
  </si>
  <si>
    <t>SQA / ผู้แจ้ง</t>
  </si>
  <si>
    <t>Type</t>
  </si>
  <si>
    <t>Env.</t>
  </si>
  <si>
    <t>Status</t>
  </si>
  <si>
    <t>ความ
สำคัญ</t>
  </si>
  <si>
    <t>วันที่ขอปิด</t>
  </si>
  <si>
    <t>Closed Date</t>
  </si>
  <si>
    <t>File อ้างอิง</t>
  </si>
  <si>
    <t>การดำเนินการ</t>
  </si>
  <si>
    <t>PRCE0009</t>
  </si>
  <si>
    <t xml:space="preserve">เมื่อเลือกข้อมูล สินค้า และเลือก เครื่องหมายการค้าหลัก จากนั้นทำการเปลี่ยน ข้อมูลสินค้าหลัก เป็นชนิดอื่น ข้อมูล เครื่องการค้าหลัก ,เครื่องหมายการค้ารอง  ,แบบ/รุ่นสินค้า  ยังแสดงข้อมูลก่อนหน้า ขอให้เคลียร์ข้อมูล เครื่องหมายการค้าหลัก ออก เมื่อเลือก สินค้าใหม่  </t>
  </si>
  <si>
    <t>ณัฐดนัย เพ็ญจันทร์ </t>
  </si>
  <si>
    <t>B</t>
  </si>
  <si>
    <t>U</t>
  </si>
  <si>
    <t>N</t>
  </si>
  <si>
    <t>01 ED004160-TR1_PRCE0009.docx</t>
  </si>
  <si>
    <t>เลขทะเบียนรับซ้ำกัน เเต่สามารถใช้งานได้ปกติ  </t>
  </si>
  <si>
    <t>วันที่ รับ ขอแจ้งราคาขายปลีกแนะนำสินค้าที่ผลิต/นำเข้าใหม่ เพื่อ และ วันที่จำหน่าย ไม่สอดคล้องกัน </t>
  </si>
  <si>
    <t>เลขลำดับแสดงไม่ตรงกับช่องที่เลือก เมื่อเลือกแสดงข้อมูลทีละ50 และ 100 </t>
  </si>
  <si>
    <t>หลังจากบันทึกข้อมูลแล้ว ไม่สามารถลบ รายการสินค้าได้ </t>
  </si>
  <si>
    <r>
      <rPr>
        <rFont val="Angsana New"/>
        <color rgb="FF000000"/>
        <sz val="12.0"/>
      </rPr>
      <t>เลือกรายการสินค้า1รายการหลังการบันทึกแสดงรายการเดิมซ้ำ</t>
    </r>
    <r>
      <rPr>
        <rFont val="Times New Roman"/>
        <color rgb="FF000000"/>
        <sz val="12.0"/>
      </rPr>
      <t>(</t>
    </r>
    <r>
      <rPr>
        <rFont val="Angsana New"/>
        <color rgb="FF000000"/>
        <sz val="12.0"/>
      </rPr>
      <t>เลือกกลุ่มสินค้าเป็น 0101 น้ำมันเบนซินและน้ำมันที่คล้ายกัน , 0107 ก๊าซปิโตรเลียมเหลว</t>
    </r>
    <r>
      <rPr>
        <rFont val="Times New Roman"/>
        <color rgb="FF000000"/>
        <sz val="12.0"/>
      </rPr>
      <t>) </t>
    </r>
  </si>
  <si>
    <t>สามารถกดเลือกปีพ.ศ.ที่น้อยกว่า ปีพ.ศ.2450ได้ โดยกดที่รูปปฏิทิน </t>
  </si>
  <si>
    <t>21/9/2566</t>
  </si>
  <si>
    <t>29/09/2566</t>
  </si>
  <si>
    <t xml:space="preserve">ณัฐดนัย : ทดสอบผ่านเเล้ว 29/09/2566 </t>
  </si>
  <si>
    <t xml:space="preserve">สามารถกดเลือกปีพ.ศ.ที่มากกว่า ปีพ.ศ.2599ได้ โดยกดที่รูปปฏิทิน </t>
  </si>
  <si>
    <t>ณัฐดนัย : ทดสอบผ่านเเล้ว 29/09/2566 </t>
  </si>
  <si>
    <t>ไม่สามารถกดยกเลิกได้ </t>
  </si>
  <si>
    <t>02 ED004160-TR1_PRCE0009.docx</t>
  </si>
  <si>
    <t>ไม่มีเเจ้งเตือนในกรณี ไม่ใส่วันที่จำหน่าย</t>
  </si>
  <si>
    <t>ไม่มีเเจ้งเตือนในกรณี ไม่เลือกลักษณะการจำหน่าย</t>
  </si>
  <si>
    <r>
      <rPr>
        <rFont val="Angsana New"/>
        <color theme="1"/>
        <sz val="15.0"/>
      </rPr>
      <t xml:space="preserve">เลือกกลุ่มสินค้า 0601 – </t>
    </r>
    <r>
      <rPr>
        <rFont val="Times New Roman"/>
        <color theme="1"/>
        <sz val="12.0"/>
      </rPr>
      <t xml:space="preserve"> </t>
    </r>
    <r>
      <rPr>
        <rFont val="Angsana New"/>
        <color theme="1"/>
        <sz val="15.0"/>
      </rPr>
      <t>รถยนต์นั่ง แล้วขึ้นแจ้งเตือน  ดึงฐานข้อมูลไม่ได้</t>
    </r>
  </si>
  <si>
    <r>
      <rPr>
        <rFont val="Browallia New"/>
        <color theme="1"/>
        <sz val="15.0"/>
      </rPr>
      <t xml:space="preserve">เลือกกลุ่มสินค้า </t>
    </r>
    <r>
      <rPr>
        <rFont val="Browallia New"/>
        <color theme="1"/>
        <sz val="12.0"/>
      </rPr>
      <t xml:space="preserve">1410 - </t>
    </r>
    <r>
      <rPr>
        <rFont val="Browallia New"/>
        <color theme="1"/>
        <sz val="15.0"/>
      </rPr>
      <t>ใบยา แล้วเกิด</t>
    </r>
    <r>
      <rPr>
        <rFont val="Browallia New"/>
        <color theme="1"/>
        <sz val="12.0"/>
      </rPr>
      <t>Error</t>
    </r>
  </si>
  <si>
    <r>
      <rPr>
        <rFont val="Browallia New"/>
        <color theme="1"/>
        <sz val="15.0"/>
      </rPr>
      <t xml:space="preserve">เลือกกลุ่มสินค้า </t>
    </r>
    <r>
      <rPr>
        <rFont val="Browallia New"/>
        <color theme="1"/>
        <sz val="12.0"/>
      </rPr>
      <t xml:space="preserve">1411 - </t>
    </r>
    <r>
      <rPr>
        <rFont val="Browallia New"/>
        <color theme="1"/>
        <sz val="15.0"/>
      </rPr>
      <t>ยาอัด แล้เกิด</t>
    </r>
    <r>
      <rPr>
        <rFont val="Browallia New"/>
        <color theme="1"/>
        <sz val="12.0"/>
      </rPr>
      <t xml:space="preserve">Error </t>
    </r>
  </si>
  <si>
    <r>
      <rPr>
        <rFont val="Browallia New"/>
        <color rgb="FF000000"/>
        <sz val="15.0"/>
      </rPr>
      <t xml:space="preserve">กดเพิ่มรูปเเล้ว มีการเเจ้ง </t>
    </r>
    <r>
      <rPr>
        <rFont val="Browallia New"/>
        <color rgb="FF000000"/>
        <sz val="12.0"/>
      </rPr>
      <t xml:space="preserve">Error </t>
    </r>
  </si>
  <si>
    <r>
      <rPr>
        <rFont val="Browallia New"/>
        <color rgb="FF000000"/>
        <sz val="14.0"/>
      </rPr>
      <t xml:space="preserve">เลือกกลุ่มสินค้า 1302 </t>
    </r>
    <r>
      <rPr>
        <rFont val="Browallia New"/>
        <color rgb="FF000000"/>
        <sz val="11.0"/>
      </rPr>
      <t xml:space="preserve">–  </t>
    </r>
    <r>
      <rPr>
        <rFont val="Browallia New"/>
        <color rgb="FF000000"/>
        <sz val="14.0"/>
      </rPr>
      <t xml:space="preserve">สุรากลั่น แล้วขึ้นแจ้งเตือน </t>
    </r>
  </si>
  <si>
    <t>03 ED-0012-65-TR1_PRCE0009</t>
  </si>
  <si>
    <t>เมื่อทำการเลือก ลักษณะการจำหน่ายสินค้า อันดอันหนึ่ง แล้ว กดซ้ำอีกครั้ง ทำการเพิ่มรายการสินค้าได้ปกติ แต่ไม่สามารถบันทึกได้</t>
  </si>
  <si>
    <r>
      <rPr>
        <rFont val="Browallia New"/>
        <color theme="1"/>
        <sz val="15.0"/>
      </rPr>
      <t>ค่าปริมาณ</t>
    </r>
    <r>
      <rPr>
        <rFont val="Browallia New"/>
        <color theme="1"/>
        <sz val="12.0"/>
      </rPr>
      <t>CO2</t>
    </r>
    <r>
      <rPr>
        <rFont val="Browallia New"/>
        <color theme="1"/>
        <sz val="15.0"/>
      </rPr>
      <t>มากกว่าที่กำหนด แต่สามารถบันทึกได้</t>
    </r>
  </si>
  <si>
    <r>
      <rPr>
        <rFont val="Browallia New"/>
        <color theme="1"/>
        <sz val="12.0"/>
      </rPr>
      <t xml:space="preserve">Upload </t>
    </r>
    <r>
      <rPr>
        <rFont val="Browallia New"/>
        <color theme="1"/>
        <sz val="15.0"/>
      </rPr>
      <t>รูปแล้วเกิด</t>
    </r>
    <r>
      <rPr>
        <rFont val="Browallia New"/>
        <color theme="1"/>
        <sz val="12.0"/>
      </rPr>
      <t>Error</t>
    </r>
  </si>
  <si>
    <t>19/9/2566</t>
  </si>
  <si>
    <t xml:space="preserve">SD : แก้ไขแล้วเลขรับ 1909661 วันที่แจ้งขอปิด 19/9/66 ข้อ 19   
ณัฐดนัย: ทดสอบผ่านเเล้ว 29/09/2566 </t>
  </si>
  <si>
    <r>
      <rPr>
        <rFont val="Browallia New"/>
        <color theme="1"/>
        <sz val="15.0"/>
      </rPr>
      <t>เลขที่ใส่ได้ในช่อง ปริมาณ</t>
    </r>
    <r>
      <rPr>
        <rFont val="Browallia New"/>
        <color theme="1"/>
        <sz val="12.0"/>
      </rPr>
      <t xml:space="preserve">CO2 </t>
    </r>
    <r>
      <rPr>
        <rFont val="Browallia New"/>
        <color theme="1"/>
        <sz val="15.0"/>
      </rPr>
      <t>ไม่สอดคล้องกับความเป็นจริง เช่น สามารถใส่ 1000000000000 ได้</t>
    </r>
  </si>
  <si>
    <t>SD : ขอปิดแบบไม่แก้ไข เพราะไม่มีการแจ้งให้ validate วันที่แจ้งขอปิด 19/9/66
ณัฐดนัยอ: ปิดตามที่ SD เเจ้ง 03/10/2566</t>
  </si>
  <si>
    <t>เลือก กลุ่มสินค้าเป็น 0701 – รถจักรยานยนต์ เลือกมา 1 รายการ แต่ไม่สามารถบันทึกข้อมูลได้</t>
  </si>
  <si>
    <t>02/10/2566</t>
  </si>
  <si>
    <t xml:space="preserve">SD : แก้ไขแล้ว เลขรับ 1909661 วันที่แจ้งขอปิด 19/9/66
ณัฐดนัย : ทดสอบผ่านเเล้ว 02/10/2566 </t>
  </si>
  <si>
    <r>
      <rPr>
        <rFont val="Browallia New"/>
        <color theme="1"/>
        <sz val="15.0"/>
      </rPr>
      <t xml:space="preserve">เลือก กลุ่มสินค้าเป็น </t>
    </r>
    <r>
      <rPr>
        <rFont val="Browallia New"/>
        <color theme="1"/>
        <sz val="12.0"/>
      </rPr>
      <t xml:space="preserve">1301 - </t>
    </r>
    <r>
      <rPr>
        <rFont val="Browallia New"/>
        <color theme="1"/>
        <sz val="15.0"/>
      </rPr>
      <t>สุราแช่ หน้าตารางเลือกเรียงลับตาม ดีกรี ตารางไม่เรียงลำดับ ทั้งมากไปน้อย หรือ น้อยไปมาก</t>
    </r>
  </si>
  <si>
    <t>SD : แก้ไขแล้ว ทดสอบใหม่ วันที่แจ้งขอปิด 19/9/66
ณัฐดนัย : ทดสอบเเล้ว ยังเจอปัญหาเดิม 03/10/2566</t>
  </si>
  <si>
    <r>
      <rPr>
        <rFont val="Browallia New"/>
        <color rgb="FF000000"/>
        <sz val="15.0"/>
      </rPr>
      <t xml:space="preserve">เลือก กลุ่มสินค้าเป็น </t>
    </r>
    <r>
      <rPr>
        <rFont val="Browallia New"/>
        <color rgb="FF000000"/>
        <sz val="12.0"/>
      </rPr>
      <t xml:space="preserve">1401 – </t>
    </r>
    <r>
      <rPr>
        <rFont val="Browallia New"/>
        <color rgb="FF000000"/>
        <sz val="15.0"/>
      </rPr>
      <t>ยาสูบ ไม่มีกำหนดค่ามากสุด ที่ใส่ได้ในช่อง น้ำหนัก/มวน</t>
    </r>
  </si>
  <si>
    <t>SD : แก้ไขแล้ว ทดสอบใหม่ วันที่แจ้งขอปิด 19/9/66
ทดสอบเเล้วยังพบปัญหาเดิม</t>
  </si>
  <si>
    <t>ใส่ ทะเบียนรับเลขที่ ซ้ำกัน หน้า แสดงข้อมูลก่อนพิมพ์แสดงข้อมูลไม่ตรงกับเลขที่ใส่ ก่อนหน้า</t>
  </si>
  <si>
    <t>04 ED-0012-65-TR1_PRCE0009</t>
  </si>
  <si>
    <t>เอกสารแนบแล้วไม่สามารถเพิ่มได้</t>
  </si>
  <si>
    <t>เพิ่มเอกสารแนบแล้วไม่สามารถบันทึกได้ กรณี อัปโหลดเอกสารเป็นประเภท gif</t>
  </si>
  <si>
    <t>สามารถอัปโหลดไฟล์ที่นอกจากที่กำหนดได้</t>
  </si>
  <si>
    <t>SD : แก้ไขแล้ว เลขรับ 1909661 วันที่แจ้งขอปิด 19/9/66
ไม่มีเขียนกำหนดขนาไฟลไว้</t>
  </si>
  <si>
    <t>ใส่ “ . ” ไปในช่อง ราคา แสดงเป็น NaN.</t>
  </si>
  <si>
    <t xml:space="preserve">SD : แก้ไขแล้ว 21/9/2566 
 ณัฐดนัย : ทดสอบผ่านเเล้ว 02/10/2566 </t>
  </si>
  <si>
    <t>ใส่ “ .. ” ไปในช่อง ราคา แสดงเป็น 0..0</t>
  </si>
  <si>
    <t>ใส่ “ … ” ไปในช่อง ราคา แสดงเป็น 0…</t>
  </si>
  <si>
    <t>ใส่ “ . ” ไปในช่อง ราคา ที่มีค่าเป็น NaN. แสดงเป็น0.NaN</t>
  </si>
  <si>
    <t>ข้อมูลหน้าโครงสร้างต้นทุน ข้อ 3.2 ไม่ตรงกับ ข้อมูลหน้า แสดงข้อมูลก่อนพิมพ์ ข้อมูลหน้าโครงสร้างต้นทุน ควรติดลบ</t>
  </si>
  <si>
    <t>05 ED-0012-65-TR1_PRCE0009</t>
  </si>
  <si>
    <t xml:space="preserve">SD : แก้ไขแล้ว เลขรับ 1909661 วันที่แจ้งขอปิด 20/9/66
ณัฐดนัย : ทดสอบผ่านเเล้ว 03/10/2566 </t>
  </si>
  <si>
    <t>ปริมาณ CO2 ใส่เลขอะไรไปก็ขึ้นแจ้งเตือน</t>
  </si>
  <si>
    <t>เลือก เรียน อธิบดีกรมสรรพสามิต ในหน้าข้อมูลผู้ประกอบการ แต่ในหน้า แสดงข้อมูลก่อนพิมพ์ แสดง ทั้ง2อันดังรูป</t>
  </si>
  <si>
    <t xml:space="preserve">3/10/2566
</t>
  </si>
  <si>
    <t>SD : ปิดไม่แก้ไข เหมือนกับการพิมพ์แบบที่ใช้อยู่ปัจจุบัน วันที่แจ้งขอปิด 20/9/66 
ณัฐดนัย : ปิดตตามที่ SD เเจ้ง 03/10/2566</t>
  </si>
  <si>
    <t>หน้า ค้นหาร้านค้า ปุ่มยกเลิก กับปุ่มจบการทำงานต่างกันยังไง</t>
  </si>
  <si>
    <t>ไม่สามารถบันทึกเอกสารชื่อซ้ำกันได้ ในกรณีที่เลือกประเภทเอกสาร คนละประเภทกัน</t>
  </si>
  <si>
    <t>SD :ขอปิดแบบไม่แก้ไข เอกสารคนละประเภท เช่น Pricelist , แผนที่ ปกติเจ้าหน้าที่จะตั้งชื่อเอกสารไม่ซ้ำอยู่แล้ว วันที่แจ้งขอปิด 20/9/66</t>
  </si>
  <si>
    <t>อัพโหลดเอกสารแนบ ใส่ . ตรงจำนวนแผ่น มีข้อความแสดง บันทึกข้อมูลเรียบร้อย แต่ไม่มีข้อมูลแสดงในตาราง</t>
  </si>
  <si>
    <t>SD : แก้ไขแล้ว เลขรับ 1909661 วันที่แจ้งขอปิด 20/9/66 
ณัฐดนัย : ทดสอบเเล้ว ยังพบปัญหาเดิม 03/10/2566</t>
  </si>
  <si>
    <t>อัพโหลดเอกสารแนบร้านค้า เป็นไฟล์ประเภทอื่นนอกเหนือจากที่กำหนด ไม่มีการแจ้งเตือนไฟล์ผิดประเภท และโหลดค้างอยู่หน้าเดิม</t>
  </si>
  <si>
    <t>2/10/2566</t>
  </si>
  <si>
    <t xml:space="preserve">SD : แก้ไขแล้ว เลขรับ 1909661 วันที่แจ้งขอปิด 20/9/66
ณัฐดนัย : ทดสอบผ่านเเล้ว 02/10/2566 </t>
  </si>
  <si>
    <t>เพิ่มข้อมูลจากการ ค้นหาได้รอบเดียว ไม่สามากดเพิ่มเรื่อยๆได้ ข้อมูลคนละตัวกันและกรอกข้อมูลครบทุกช่องแล้ว</t>
  </si>
  <si>
    <t>13/9/2566</t>
  </si>
  <si>
    <t>ไม่สามารถ อัพโหดลไฟล์ที่มีขนาดเกิน 3MB ได้ </t>
  </si>
  <si>
    <t>06 ED-0012-65-TR1_PRCE0009</t>
  </si>
  <si>
    <t xml:space="preserve">SD : แก้ไขแล้ว เลขรับ 1909661 วันที่แจ้งขอปิด 20/9/66 </t>
  </si>
  <si>
    <t>ทะเบีนยเลขรับซ้ำกัน สามารถเลือกใช้งานและพิมพ์แบบ</t>
  </si>
  <si>
    <t>วันที่ ที่เเสดงตอนค้นหาแสดงคนละวันกันกับที่แจ้งเตือน</t>
  </si>
  <si>
    <t>14/9/2566</t>
  </si>
  <si>
    <t>ล้างข้อมูลแล้ววันที่ไม่หาย</t>
  </si>
  <si>
    <t>07 ED-0012-65-TR1_PRCE0009</t>
  </si>
  <si>
    <t>SD : แก้ไขแล้ว เลขรับ 1909661 วันที่แจ้งขอปิด 20/9/66 
ณัฐดนัย : ทดสอบผ่านเเล้ว 02/10/2566</t>
  </si>
  <si>
    <t>เลือกค้นหา วันที่ 30/09/2566 ไม่มีข้อมูลแสดงในตาราง  แต่ในหน้าแรกค้นหา มีแสดง</t>
  </si>
  <si>
    <t>วันที่หน้าค้นหา กับ ที่แสดงนตารางไม่ตรงกัน</t>
  </si>
  <si>
    <t xml:space="preserve">SD : sheet  60,62 เป็นไปตามช่วงวันที่เลือก วันที่แจ้งขอปิด 20/9/66 </t>
  </si>
  <si>
    <t>18/9/2566</t>
  </si>
  <si>
    <t>ค้นหารายการที่ยกเลิกไปแล้ว 1 จาก 2 อัน ยังแสดงค่าเหมือนเดิม</t>
  </si>
  <si>
    <t>08 ED-0012-65-TR1_PRCE0009</t>
  </si>
  <si>
    <t>PRCE0010</t>
  </si>
  <si>
    <t xml:space="preserve">ทะเบียนรับเลขที่ สามารถใส่ “ . ” ได้ และสามารถบันทึก ,ใช้งานได้ </t>
  </si>
  <si>
    <t>09 ED-0012-65-TR1_PRCE0010</t>
  </si>
  <si>
    <t>หน้า รายการค่าบริการ มีการบังคับให้ บันทึก ก่อนไปหน้าถัดไป ในหน้าเลือกใช้งานและพิมพ์แบบมีปุ่ม บันทึกแบบใช้ตอนไหน</t>
  </si>
  <si>
    <t>ไม่สามารถแจ้งรายการค่าบริการใหม่ได้ เนื่องจากมีการแจ้งไว้ก่อนหน้านี้แล้วแต่ยังไม่มีการใช้งาน</t>
  </si>
  <si>
    <t>ค่าบริการใส่ ”.” มากกว่า1ตัวได้</t>
  </si>
  <si>
    <t>22/9/2566</t>
  </si>
  <si>
    <t>หน้าขอแจ้งเปลี่ยนแปลงราคา เลือกรายการซ้ำได้ ,บันทึกได้ ,แสดงลำดับเป็น Trueเมื่อเลือกรายการที่แสดงซ้ำไม่ใช่ตัวเดิม และใช้งานได้ </t>
  </si>
  <si>
    <t>10 ED-0012-65-TR1_PRCE0010</t>
  </si>
  <si>
    <t>หน้าแสดงข้อมูลก่อนพิมพ์ ไม่มีการแสดงข้อมูล</t>
  </si>
  <si>
    <t>มณฑล : ให้ทดสอบใหม่ว่าเป็นอีกไหม 29/9/66</t>
  </si>
  <si>
    <t xml:space="preserve">ทะเบียนรับเลขที่ สามารถใส่ “ . ” ได้ </t>
  </si>
  <si>
    <t>28/09/2566</t>
  </si>
  <si>
    <t>ณัฐดนัย: ได้สอบถามจากพี่เลี้ยงว่ากระบวนการทำงานถูกเเล้ว</t>
  </si>
  <si>
    <t>27/9/2566</t>
  </si>
  <si>
    <t>ทะเบียนรับเลขที่สามารถใส่ “ / ” ได้ ,บันทึกและใช้งานได้</t>
  </si>
  <si>
    <t>11 ED-0012-65-TR1_PRCE0010</t>
  </si>
  <si>
    <t>กดยกเลิกทุกรายการแล้ว แต่หน้าค้นหาแสดงสถานะ ใช้งาน</t>
  </si>
  <si>
    <t>ทะเบียนรับเลขที่ สามารถctrl v ได้เรื่อย ๆ และสามารถกดถัดไปได้ แต่ไม่สามารถบันทึกได้</t>
  </si>
  <si>
    <t>รายชื่อเจ้าพนักงานผู้รับไม่แสดงใน หน้าค้นหา ,หน้าข้อมูลผู้ประกอบการและหน้าแสดงข้อมูลก่อนพิมพ์</t>
  </si>
  <si>
    <t>27/09/2566</t>
  </si>
  <si>
    <t>ใช้งานเลขทะเบียนซ้ำได้</t>
  </si>
  <si>
    <t>12 ED-0012-65-TR1_PRCE0010</t>
  </si>
  <si>
    <t>ขอแจ้งเปลี่ยนแปลงราคาค่าบริการ แล้วเลือกรายการที่จะแก้ไข แต่ไม่กรอกข้อมูล ทำการกดบันทึก ไม่มีการแจ้งเตือน</t>
  </si>
  <si>
    <t>ไม่สามารถกดกลับได้กรณีไม่กดบันทึก</t>
  </si>
  <si>
    <t>ยกเลิก การเลือกลำดับสุดท้าย รายการที่เลือกก่อนหน้าหายไปทั้งหมด</t>
  </si>
  <si>
    <t>13 ED-0012-65-TR1_PRCE0009</t>
  </si>
  <si>
    <t>Type :  B = โปรแกรมเกิดข้อผิดพลาด , A = เพิ่มเติมโปรแกรม , C = เปลี่ยนแปลงโปรแกรม , F = ตกแต่งสวยงาม , O = อื่นๆ</t>
  </si>
  <si>
    <t>Status :  เปิด , ขอปิด , ปิด</t>
  </si>
  <si>
    <t>Environment :  T = Test , U = UAT , P = Production</t>
  </si>
  <si>
    <t>ระดับความสำคัญ :  N = Normal , U = Urgent , C = Critical</t>
  </si>
  <si>
    <t>รวม</t>
  </si>
  <si>
    <t>B = โปรแกรมเกิดข้อผิดพลาด</t>
  </si>
  <si>
    <t>N = Normal</t>
  </si>
  <si>
    <t>U = Urgent</t>
  </si>
  <si>
    <t>C = Critical</t>
  </si>
  <si>
    <t>A = เพิ่มเติมโปรแกรม</t>
  </si>
  <si>
    <t>C = เปลี่ยนแปลงโปรแกรม</t>
  </si>
  <si>
    <t>F = ตกแต่งสวยงาม</t>
  </si>
  <si>
    <t>O = อื่นๆ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</si>
</sst>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\/mm\/yyyy"/>
    <numFmt numFmtId="166" formatCode="[$-1010000]d/m/yy"/>
  </numFmts>
  <fonts count="20">
    <font>
      <sz val="10.0"/>
      <color rgb="FF000000"/>
      <name val="Arial"/>
      <scheme val="minor"/>
    </font>
    <font>
      <sz val="14.0"/>
      <color theme="1"/>
      <name val="Browallia New"/>
    </font>
    <font>
      <sz val="10.0"/>
      <color theme="1"/>
      <name val="Arial"/>
    </font>
    <font>
      <b/>
      <sz val="18.0"/>
      <color theme="1"/>
      <name val="Browallia New"/>
    </font>
    <font>
      <b/>
      <sz val="14.0"/>
      <color theme="1"/>
      <name val="Browallia New"/>
    </font>
    <font/>
    <font>
      <b/>
      <sz val="16.0"/>
      <color theme="1"/>
      <name val="Browallia New"/>
    </font>
    <font>
      <sz val="14.0"/>
      <color rgb="FF000000"/>
      <name val="Browallia New"/>
    </font>
    <font>
      <sz val="14.0"/>
      <color rgb="FF00B050"/>
      <name val="Browallia New"/>
    </font>
    <font>
      <sz val="12.0"/>
      <color rgb="FF000000"/>
      <name val="Angsana New"/>
    </font>
    <font>
      <sz val="14.0"/>
      <color rgb="FFFF0000"/>
      <name val="Browallia New"/>
    </font>
    <font>
      <sz val="12.0"/>
      <color theme="1"/>
      <name val="Angsana New"/>
    </font>
    <font>
      <sz val="14.0"/>
      <color rgb="FF444444"/>
      <name val="Browallia New"/>
    </font>
    <font>
      <sz val="15.0"/>
      <color theme="1"/>
      <name val="Angsana New"/>
    </font>
    <font>
      <sz val="11.0"/>
      <color rgb="FF444444"/>
      <name val="Calibri"/>
    </font>
    <font>
      <sz val="15.0"/>
      <color theme="1"/>
      <name val="Browallia New"/>
    </font>
    <font>
      <sz val="15.0"/>
      <color rgb="FF000000"/>
      <name val="Browallia New"/>
    </font>
    <font>
      <sz val="12.0"/>
      <color theme="1"/>
      <name val="Browallia New"/>
    </font>
    <font>
      <sz val="14.0"/>
      <color rgb="FF00B050"/>
      <name val="Arial"/>
    </font>
    <font>
      <sz val="10.0"/>
      <color theme="1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</fills>
  <borders count="2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right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horizontal="left" shrinkToFit="0" vertical="top" wrapText="1"/>
    </xf>
    <xf borderId="0" fillId="0" fontId="1" numFmtId="0" xfId="0" applyFont="1"/>
    <xf borderId="0" fillId="0" fontId="1" numFmtId="164" xfId="0" applyAlignment="1" applyFont="1" applyNumberFormat="1">
      <alignment horizontal="left"/>
    </xf>
    <xf borderId="2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vertical="center"/>
    </xf>
    <xf borderId="3" fillId="0" fontId="5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4" fillId="3" fontId="1" numFmtId="0" xfId="0" applyAlignment="1" applyBorder="1" applyFill="1" applyFont="1">
      <alignment horizontal="left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6" fillId="4" fontId="1" numFmtId="0" xfId="0" applyAlignment="1" applyBorder="1" applyFill="1" applyFont="1">
      <alignment horizontal="left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7" fillId="5" fontId="1" numFmtId="0" xfId="0" applyAlignment="1" applyBorder="1" applyFill="1" applyFont="1">
      <alignment horizontal="left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right" shrinkToFit="0" vertical="center" wrapText="1"/>
    </xf>
    <xf borderId="11" fillId="0" fontId="4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4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4" fillId="0" fontId="4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righ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8" fillId="5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shrinkToFit="0" vertical="top" wrapText="1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165" xfId="0" applyAlignment="1" applyBorder="1" applyFont="1" applyNumberFormat="1">
      <alignment horizontal="center" shrinkToFit="0" vertical="top" wrapText="1"/>
    </xf>
    <xf borderId="2" fillId="2" fontId="1" numFmtId="166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18" fillId="0" fontId="7" numFmtId="0" xfId="0" applyAlignment="1" applyBorder="1" applyFont="1">
      <alignment horizontal="center" shrinkToFit="0" vertical="top" wrapText="1"/>
    </xf>
    <xf borderId="18" fillId="0" fontId="7" numFmtId="165" xfId="0" applyAlignment="1" applyBorder="1" applyFont="1" applyNumberFormat="1">
      <alignment horizontal="center" vertical="top"/>
    </xf>
    <xf borderId="18" fillId="0" fontId="7" numFmtId="0" xfId="0" applyAlignment="1" applyBorder="1" applyFont="1">
      <alignment horizontal="center" vertical="top"/>
    </xf>
    <xf borderId="18" fillId="0" fontId="7" numFmtId="0" xfId="0" applyAlignment="1" applyBorder="1" applyFont="1">
      <alignment shrinkToFit="0" vertical="top" wrapText="1"/>
    </xf>
    <xf borderId="18" fillId="6" fontId="7" numFmtId="0" xfId="0" applyAlignment="1" applyBorder="1" applyFill="1" applyFont="1">
      <alignment horizontal="center" shrinkToFit="0" vertical="top" wrapText="1"/>
    </xf>
    <xf borderId="18" fillId="0" fontId="7" numFmtId="166" xfId="0" applyAlignment="1" applyBorder="1" applyFont="1" applyNumberFormat="1">
      <alignment horizontal="center" shrinkToFit="0" vertical="top" wrapText="1"/>
    </xf>
    <xf borderId="18" fillId="0" fontId="7" numFmtId="164" xfId="0" applyAlignment="1" applyBorder="1" applyFont="1" applyNumberFormat="1">
      <alignment horizontal="center" shrinkToFit="0" vertical="top" wrapText="1"/>
    </xf>
    <xf borderId="18" fillId="0" fontId="7" numFmtId="0" xfId="0" applyAlignment="1" applyBorder="1" applyFont="1">
      <alignment horizontal="left" vertical="top"/>
    </xf>
    <xf borderId="0" fillId="0" fontId="7" numFmtId="0" xfId="0" applyAlignment="1" applyFont="1">
      <alignment vertical="top"/>
    </xf>
    <xf borderId="18" fillId="0" fontId="8" numFmtId="0" xfId="0" applyAlignment="1" applyBorder="1" applyFont="1">
      <alignment horizontal="center" shrinkToFit="0" vertical="top" wrapText="1"/>
    </xf>
    <xf borderId="0" fillId="0" fontId="7" numFmtId="0" xfId="0" applyFont="1"/>
    <xf borderId="18" fillId="6" fontId="8" numFmtId="0" xfId="0" applyAlignment="1" applyBorder="1" applyFont="1">
      <alignment horizontal="center" shrinkToFit="0" vertical="top" wrapText="1"/>
    </xf>
    <xf borderId="18" fillId="0" fontId="8" numFmtId="166" xfId="0" applyAlignment="1" applyBorder="1" applyFont="1" applyNumberFormat="1">
      <alignment horizontal="center" shrinkToFit="0" vertical="top" wrapText="1"/>
    </xf>
    <xf borderId="18" fillId="0" fontId="8" numFmtId="164" xfId="0" applyAlignment="1" applyBorder="1" applyFont="1" applyNumberFormat="1">
      <alignment horizontal="center" shrinkToFit="0" vertical="top" wrapText="1"/>
    </xf>
    <xf borderId="18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vertical="top"/>
    </xf>
    <xf borderId="0" fillId="0" fontId="7" numFmtId="0" xfId="0" applyAlignment="1" applyFont="1">
      <alignment shrinkToFit="0" wrapText="1"/>
    </xf>
    <xf borderId="18" fillId="0" fontId="8" numFmtId="165" xfId="0" applyAlignment="1" applyBorder="1" applyFont="1" applyNumberFormat="1">
      <alignment horizontal="center" vertical="top"/>
    </xf>
    <xf borderId="18" fillId="0" fontId="8" numFmtId="164" xfId="0" applyAlignment="1" applyBorder="1" applyFont="1" applyNumberFormat="1">
      <alignment horizontal="center" vertical="top"/>
    </xf>
    <xf borderId="18" fillId="0" fontId="1" numFmtId="0" xfId="0" applyAlignment="1" applyBorder="1" applyFont="1">
      <alignment horizontal="center" shrinkToFit="0" vertical="top" wrapText="1"/>
    </xf>
    <xf borderId="0" fillId="0" fontId="9" numFmtId="0" xfId="0" applyFont="1"/>
    <xf borderId="18" fillId="6" fontId="1" numFmtId="0" xfId="0" applyAlignment="1" applyBorder="1" applyFont="1">
      <alignment horizontal="center" shrinkToFit="0" vertical="top" wrapText="1"/>
    </xf>
    <xf borderId="18" fillId="0" fontId="1" numFmtId="166" xfId="0" applyAlignment="1" applyBorder="1" applyFont="1" applyNumberFormat="1">
      <alignment horizontal="center" shrinkToFit="0" vertical="top" wrapText="1"/>
    </xf>
    <xf borderId="18" fillId="0" fontId="1" numFmtId="164" xfId="0" applyAlignment="1" applyBorder="1" applyFont="1" applyNumberFormat="1">
      <alignment horizontal="center" shrinkToFit="0" vertical="top" wrapText="1"/>
    </xf>
    <xf borderId="18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2" fillId="0" fontId="10" numFmtId="0" xfId="0" applyAlignment="1" applyBorder="1" applyFont="1">
      <alignment shrinkToFit="0" vertical="top" wrapText="1"/>
    </xf>
    <xf borderId="0" fillId="0" fontId="9" numFmtId="0" xfId="0" applyAlignment="1" applyFont="1">
      <alignment shrinkToFit="0" wrapText="1"/>
    </xf>
    <xf borderId="18" fillId="0" fontId="1" numFmtId="0" xfId="0" applyAlignment="1" applyBorder="1" applyFont="1">
      <alignment horizontal="left" shrinkToFit="0" vertical="top" wrapText="1"/>
    </xf>
    <xf borderId="18" fillId="0" fontId="1" numFmtId="165" xfId="0" applyAlignment="1" applyBorder="1" applyFont="1" applyNumberFormat="1">
      <alignment horizontal="center" vertical="top"/>
    </xf>
    <xf borderId="18" fillId="0" fontId="1" numFmtId="0" xfId="0" applyAlignment="1" applyBorder="1" applyFont="1">
      <alignment horizontal="center" vertical="top"/>
    </xf>
    <xf borderId="0" fillId="0" fontId="11" numFmtId="0" xfId="0" applyFont="1"/>
    <xf quotePrefix="1" borderId="18" fillId="0" fontId="1" numFmtId="166" xfId="0" applyAlignment="1" applyBorder="1" applyFont="1" applyNumberFormat="1">
      <alignment horizontal="center" shrinkToFit="0" vertical="top" wrapText="1"/>
    </xf>
    <xf quotePrefix="1" borderId="18" fillId="0" fontId="1" numFmtId="164" xfId="0" applyAlignment="1" applyBorder="1" applyFont="1" applyNumberFormat="1">
      <alignment horizontal="center" shrinkToFit="0" vertical="top" wrapText="1"/>
    </xf>
    <xf borderId="18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quotePrefix="1" borderId="0" fillId="0" fontId="12" numFmtId="164" xfId="0" applyAlignment="1" applyFont="1" applyNumberFormat="1">
      <alignment horizontal="center" vertical="top"/>
    </xf>
    <xf borderId="16" fillId="0" fontId="1" numFmtId="0" xfId="0" applyAlignment="1" applyBorder="1" applyFont="1">
      <alignment horizontal="left" vertical="top"/>
    </xf>
    <xf borderId="18" fillId="0" fontId="8" numFmtId="0" xfId="0" applyAlignment="1" applyBorder="1" applyFont="1">
      <alignment vertical="top"/>
    </xf>
    <xf borderId="18" fillId="0" fontId="7" numFmtId="0" xfId="0" applyAlignment="1" applyBorder="1" applyFont="1">
      <alignment vertical="top"/>
    </xf>
    <xf borderId="3" fillId="0" fontId="1" numFmtId="0" xfId="0" applyAlignment="1" applyBorder="1" applyFont="1">
      <alignment horizontal="left" shrinkToFit="0" vertical="top" wrapText="1"/>
    </xf>
    <xf borderId="18" fillId="0" fontId="7" numFmtId="0" xfId="0" applyBorder="1" applyFont="1"/>
    <xf borderId="18" fillId="0" fontId="1" numFmtId="0" xfId="0" applyAlignment="1" applyBorder="1" applyFont="1">
      <alignment horizontal="left" shrinkToFit="0" wrapText="1"/>
    </xf>
    <xf borderId="2" fillId="0" fontId="1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shrinkToFit="0" wrapText="1"/>
    </xf>
    <xf borderId="8" fillId="6" fontId="1" numFmtId="0" xfId="0" applyAlignment="1" applyBorder="1" applyFont="1">
      <alignment horizontal="center" shrinkToFit="0" vertical="top" wrapText="1"/>
    </xf>
    <xf quotePrefix="1" borderId="0" fillId="0" fontId="14" numFmtId="164" xfId="0" applyAlignment="1" applyFont="1" applyNumberFormat="1">
      <alignment horizontal="left" vertical="top"/>
    </xf>
    <xf borderId="12" fillId="0" fontId="1" numFmtId="0" xfId="0" applyAlignment="1" applyBorder="1" applyFont="1">
      <alignment horizontal="left" vertical="top"/>
    </xf>
    <xf borderId="0" fillId="0" fontId="15" numFmtId="0" xfId="0" applyFont="1"/>
    <xf quotePrefix="1" borderId="0" fillId="0" fontId="14" numFmtId="164" xfId="0" applyAlignment="1" applyFont="1" applyNumberFormat="1">
      <alignment vertical="top"/>
    </xf>
    <xf borderId="0" fillId="0" fontId="8" numFmtId="0" xfId="0" applyFont="1"/>
    <xf borderId="19" fillId="6" fontId="1" numFmtId="0" xfId="0" applyAlignment="1" applyBorder="1" applyFont="1">
      <alignment horizontal="center" shrinkToFit="0" vertical="top" wrapText="1"/>
    </xf>
    <xf borderId="0" fillId="0" fontId="14" numFmtId="164" xfId="0" applyAlignment="1" applyFont="1" applyNumberFormat="1">
      <alignment vertical="top"/>
    </xf>
    <xf borderId="17" fillId="0" fontId="1" numFmtId="0" xfId="0" applyAlignment="1" applyBorder="1" applyFont="1">
      <alignment horizontal="left" shrinkToFit="0" wrapText="1"/>
    </xf>
    <xf borderId="0" fillId="0" fontId="16" numFmtId="0" xfId="0" applyFont="1"/>
    <xf borderId="12" fillId="0" fontId="8" numFmtId="0" xfId="0" applyAlignment="1" applyBorder="1" applyFont="1">
      <alignment horizontal="left" vertical="top"/>
    </xf>
    <xf borderId="3" fillId="0" fontId="1" numFmtId="0" xfId="0" applyAlignment="1" applyBorder="1" applyFont="1">
      <alignment horizontal="center" shrinkToFit="0" vertical="top" wrapText="1"/>
    </xf>
    <xf borderId="3" fillId="0" fontId="1" numFmtId="165" xfId="0" applyAlignment="1" applyBorder="1" applyFont="1" applyNumberFormat="1">
      <alignment horizontal="center" vertical="top"/>
    </xf>
    <xf borderId="18" fillId="0" fontId="15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18" fillId="0" fontId="15" numFmtId="0" xfId="0" applyBorder="1" applyFont="1"/>
    <xf borderId="18" fillId="0" fontId="17" numFmtId="0" xfId="0" applyAlignment="1" applyBorder="1" applyFont="1">
      <alignment vertical="top"/>
    </xf>
    <xf quotePrefix="1" borderId="0" fillId="0" fontId="12" numFmtId="164" xfId="0" applyAlignment="1" applyFont="1" applyNumberFormat="1">
      <alignment vertical="top"/>
    </xf>
    <xf borderId="18" fillId="0" fontId="15" numFmtId="0" xfId="0" applyAlignment="1" applyBorder="1" applyFont="1">
      <alignment shrinkToFit="0" vertical="top" wrapText="1"/>
    </xf>
    <xf quotePrefix="1" borderId="0" fillId="0" fontId="7" numFmtId="164" xfId="0" applyAlignment="1" applyFont="1" applyNumberFormat="1">
      <alignment vertical="top"/>
    </xf>
    <xf borderId="7" fillId="6" fontId="1" numFmtId="0" xfId="0" applyAlignment="1" applyBorder="1" applyFont="1">
      <alignment horizontal="center" shrinkToFit="0" vertical="top" wrapText="1"/>
    </xf>
    <xf borderId="3" fillId="0" fontId="1" numFmtId="164" xfId="0" applyAlignment="1" applyBorder="1" applyFont="1" applyNumberFormat="1">
      <alignment horizontal="center" shrinkToFit="0" vertical="top" wrapText="1"/>
    </xf>
    <xf borderId="5" fillId="0" fontId="1" numFmtId="0" xfId="0" applyAlignment="1" applyBorder="1" applyFont="1">
      <alignment shrinkToFit="0" wrapText="1"/>
    </xf>
    <xf borderId="18" fillId="7" fontId="1" numFmtId="0" xfId="0" applyAlignment="1" applyBorder="1" applyFill="1" applyFont="1">
      <alignment horizontal="center" shrinkToFit="0" vertical="top" wrapText="1"/>
    </xf>
    <xf borderId="3" fillId="7" fontId="1" numFmtId="165" xfId="0" applyAlignment="1" applyBorder="1" applyFont="1" applyNumberFormat="1">
      <alignment horizontal="center" vertical="top"/>
    </xf>
    <xf borderId="18" fillId="7" fontId="7" numFmtId="0" xfId="0" applyAlignment="1" applyBorder="1" applyFont="1">
      <alignment horizontal="center" vertical="top"/>
    </xf>
    <xf borderId="18" fillId="7" fontId="16" numFmtId="0" xfId="0" applyAlignment="1" applyBorder="1" applyFont="1">
      <alignment shrinkToFit="0" wrapText="1"/>
    </xf>
    <xf borderId="19" fillId="7" fontId="1" numFmtId="0" xfId="0" applyAlignment="1" applyBorder="1" applyFont="1">
      <alignment horizontal="center" shrinkToFit="0" vertical="top" wrapText="1"/>
    </xf>
    <xf borderId="7" fillId="7" fontId="1" numFmtId="0" xfId="0" applyAlignment="1" applyBorder="1" applyFont="1">
      <alignment horizontal="center" shrinkToFit="0" vertical="top" wrapText="1"/>
    </xf>
    <xf quotePrefix="1" borderId="18" fillId="7" fontId="1" numFmtId="166" xfId="0" applyAlignment="1" applyBorder="1" applyFont="1" applyNumberFormat="1">
      <alignment horizontal="center" shrinkToFit="0" vertical="top" wrapText="1"/>
    </xf>
    <xf borderId="18" fillId="7" fontId="1" numFmtId="164" xfId="0" applyAlignment="1" applyBorder="1" applyFont="1" applyNumberFormat="1">
      <alignment horizontal="center" shrinkToFit="0" vertical="top" wrapText="1"/>
    </xf>
    <xf borderId="18" fillId="7" fontId="1" numFmtId="0" xfId="0" applyAlignment="1" applyBorder="1" applyFont="1">
      <alignment horizontal="left" vertical="top"/>
    </xf>
    <xf borderId="5" fillId="7" fontId="1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top" wrapText="1"/>
    </xf>
    <xf borderId="18" fillId="7" fontId="1" numFmtId="0" xfId="0" applyAlignment="1" applyBorder="1" applyFont="1">
      <alignment shrinkToFit="0" wrapText="1"/>
    </xf>
    <xf quotePrefix="1" borderId="18" fillId="0" fontId="1" numFmtId="164" xfId="0" applyAlignment="1" applyBorder="1" applyFont="1" applyNumberFormat="1">
      <alignment horizontal="left" shrinkToFit="0" vertical="top" wrapText="1"/>
    </xf>
    <xf borderId="0" fillId="0" fontId="18" numFmtId="0" xfId="0" applyFont="1"/>
    <xf borderId="0" fillId="0" fontId="1" numFmtId="0" xfId="0" applyAlignment="1" applyFont="1">
      <alignment shrinkToFit="0" vertical="top" wrapText="1"/>
    </xf>
    <xf quotePrefix="1" borderId="0" fillId="0" fontId="7" numFmtId="0" xfId="0" applyAlignment="1" applyFont="1">
      <alignment horizontal="left" vertical="top"/>
    </xf>
    <xf borderId="0" fillId="0" fontId="1" numFmtId="0" xfId="0" applyAlignment="1" applyFont="1">
      <alignment shrinkToFit="0" wrapText="1"/>
    </xf>
    <xf borderId="18" fillId="8" fontId="1" numFmtId="0" xfId="0" applyAlignment="1" applyBorder="1" applyFill="1" applyFont="1">
      <alignment horizontal="center" shrinkToFit="0" vertical="top" wrapText="1"/>
    </xf>
    <xf borderId="3" fillId="8" fontId="1" numFmtId="165" xfId="0" applyAlignment="1" applyBorder="1" applyFont="1" applyNumberFormat="1">
      <alignment horizontal="center" vertical="top"/>
    </xf>
    <xf borderId="18" fillId="8" fontId="7" numFmtId="0" xfId="0" applyAlignment="1" applyBorder="1" applyFont="1">
      <alignment horizontal="center" vertical="top"/>
    </xf>
    <xf borderId="0" fillId="8" fontId="1" numFmtId="0" xfId="0" applyAlignment="1" applyFont="1">
      <alignment vertical="top"/>
    </xf>
    <xf borderId="19" fillId="8" fontId="1" numFmtId="0" xfId="0" applyAlignment="1" applyBorder="1" applyFont="1">
      <alignment horizontal="center" shrinkToFit="0" vertical="top" wrapText="1"/>
    </xf>
    <xf borderId="18" fillId="8" fontId="8" numFmtId="165" xfId="0" applyAlignment="1" applyBorder="1" applyFont="1" applyNumberFormat="1">
      <alignment horizontal="center" vertical="top"/>
    </xf>
    <xf borderId="18" fillId="8" fontId="1" numFmtId="164" xfId="0" applyAlignment="1" applyBorder="1" applyFont="1" applyNumberFormat="1">
      <alignment horizontal="center" shrinkToFit="0" vertical="top" wrapText="1"/>
    </xf>
    <xf borderId="18" fillId="8" fontId="1" numFmtId="0" xfId="0" applyAlignment="1" applyBorder="1" applyFont="1">
      <alignment horizontal="left" vertical="top"/>
    </xf>
    <xf borderId="5" fillId="8" fontId="1" numFmtId="0" xfId="0" applyAlignment="1" applyBorder="1" applyFont="1">
      <alignment shrinkToFit="0" wrapText="1"/>
    </xf>
    <xf borderId="5" fillId="0" fontId="1" numFmtId="165" xfId="0" applyAlignment="1" applyBorder="1" applyFont="1" applyNumberFormat="1">
      <alignment horizontal="center" vertical="top"/>
    </xf>
    <xf borderId="2" fillId="0" fontId="7" numFmtId="0" xfId="0" applyAlignment="1" applyBorder="1" applyFont="1">
      <alignment horizontal="center" vertical="top"/>
    </xf>
    <xf borderId="20" fillId="6" fontId="1" numFmtId="0" xfId="0" applyAlignment="1" applyBorder="1" applyFont="1">
      <alignment horizontal="center" shrinkToFit="0" vertical="top" wrapText="1"/>
    </xf>
    <xf borderId="2" fillId="0" fontId="1" numFmtId="166" xfId="0" applyAlignment="1" applyBorder="1" applyFont="1" applyNumberFormat="1">
      <alignment horizontal="center" shrinkToFit="0" vertical="top" wrapText="1"/>
    </xf>
    <xf borderId="2" fillId="0" fontId="1" numFmtId="164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horizontal="left" vertical="top"/>
    </xf>
    <xf borderId="18" fillId="0" fontId="7" numFmtId="0" xfId="0" applyAlignment="1" applyBorder="1" applyFont="1">
      <alignment shrinkToFit="0" wrapText="1"/>
    </xf>
    <xf borderId="3" fillId="0" fontId="7" numFmtId="0" xfId="0" applyAlignment="1" applyBorder="1" applyFont="1">
      <alignment horizontal="center" vertical="top"/>
    </xf>
    <xf borderId="3" fillId="0" fontId="1" numFmtId="0" xfId="0" applyAlignment="1" applyBorder="1" applyFont="1">
      <alignment vertical="top"/>
    </xf>
    <xf borderId="21" fillId="6" fontId="1" numFmtId="0" xfId="0" applyAlignment="1" applyBorder="1" applyFont="1">
      <alignment horizontal="center" shrinkToFit="0" vertical="top" wrapText="1"/>
    </xf>
    <xf borderId="3" fillId="0" fontId="1" numFmtId="166" xfId="0" applyAlignment="1" applyBorder="1" applyFont="1" applyNumberFormat="1">
      <alignment horizontal="center" shrinkToFit="0" vertical="top" wrapText="1"/>
    </xf>
    <xf borderId="3" fillId="0" fontId="1" numFmtId="0" xfId="0" applyAlignment="1" applyBorder="1" applyFont="1">
      <alignment horizontal="left" vertical="top"/>
    </xf>
    <xf borderId="18" fillId="0" fontId="1" numFmtId="0" xfId="0" applyAlignment="1" applyBorder="1" applyFont="1">
      <alignment vertical="center"/>
    </xf>
    <xf borderId="18" fillId="0" fontId="1" numFmtId="0" xfId="0" applyBorder="1" applyFont="1"/>
    <xf borderId="18" fillId="0" fontId="1" numFmtId="0" xfId="0" applyAlignment="1" applyBorder="1" applyFont="1">
      <alignment vertical="top"/>
    </xf>
    <xf borderId="18" fillId="0" fontId="1" numFmtId="0" xfId="0" applyAlignment="1" applyBorder="1" applyFont="1">
      <alignment horizontal="center" shrinkToFit="0" vertical="center" wrapText="1"/>
    </xf>
    <xf borderId="0" fillId="0" fontId="19" numFmtId="0" xfId="0" applyFont="1"/>
    <xf borderId="18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165" xfId="0" applyAlignment="1" applyFont="1" applyNumberForma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vertical="top"/>
    </xf>
    <xf borderId="0" fillId="0" fontId="1" numFmtId="166" xfId="0" applyAlignment="1" applyFont="1" applyNumberFormat="1">
      <alignment horizontal="center" vertical="top"/>
    </xf>
    <xf borderId="22" fillId="9" fontId="1" numFmtId="0" xfId="0" applyAlignment="1" applyBorder="1" applyFill="1" applyFont="1">
      <alignment vertical="top"/>
    </xf>
    <xf borderId="22" fillId="9" fontId="1" numFmtId="0" xfId="0" applyAlignment="1" applyBorder="1" applyFont="1">
      <alignment horizontal="center" vertical="top"/>
    </xf>
    <xf borderId="0" fillId="0" fontId="1" numFmtId="1" xfId="0" applyAlignment="1" applyFont="1" applyNumberFormat="1">
      <alignment horizontal="center" vertical="top"/>
    </xf>
    <xf borderId="22" fillId="5" fontId="1" numFmtId="0" xfId="0" applyAlignment="1" applyBorder="1" applyFont="1">
      <alignment vertical="top"/>
    </xf>
    <xf borderId="22" fillId="5" fontId="1" numFmtId="0" xfId="0" applyAlignment="1" applyBorder="1" applyFont="1">
      <alignment horizontal="center" vertical="top"/>
    </xf>
    <xf borderId="22" fillId="10" fontId="4" numFmtId="0" xfId="0" applyAlignment="1" applyBorder="1" applyFill="1" applyFont="1">
      <alignment horizontal="center" vertical="top"/>
    </xf>
    <xf borderId="0" fillId="0" fontId="4" numFmtId="0" xfId="0" applyAlignment="1" applyFont="1">
      <alignment horizontal="center" vertical="top"/>
    </xf>
    <xf borderId="22" fillId="10" fontId="1" numFmtId="0" xfId="0" applyAlignment="1" applyBorder="1" applyFont="1">
      <alignment vertical="top"/>
    </xf>
    <xf borderId="22" fillId="1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190500</xdr:rowOff>
    </xdr:from>
    <xdr:ext cx="2695575" cy="38100"/>
    <xdr:grpSp>
      <xdr:nvGrpSpPr>
        <xdr:cNvPr id="2" name="Shape 2"/>
        <xdr:cNvGrpSpPr/>
      </xdr:nvGrpSpPr>
      <xdr:grpSpPr>
        <a:xfrm>
          <a:off x="3998213" y="3780000"/>
          <a:ext cx="2695575" cy="0"/>
          <a:chOff x="3998213" y="3780000"/>
          <a:chExt cx="2695575" cy="0"/>
        </a:xfrm>
      </xdr:grpSpPr>
      <xdr:cxnSp>
        <xdr:nvCxnSpPr>
          <xdr:cNvPr id="3" name="Shape 3"/>
          <xdr:cNvCxnSpPr/>
        </xdr:nvCxnSpPr>
        <xdr:spPr>
          <a:xfrm>
            <a:off x="3998213" y="3780000"/>
            <a:ext cx="2695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19050</xdr:colOff>
      <xdr:row>6</xdr:row>
      <xdr:rowOff>190500</xdr:rowOff>
    </xdr:from>
    <xdr:ext cx="2305050" cy="38100"/>
    <xdr:grpSp>
      <xdr:nvGrpSpPr>
        <xdr:cNvPr id="2" name="Shape 2"/>
        <xdr:cNvGrpSpPr/>
      </xdr:nvGrpSpPr>
      <xdr:grpSpPr>
        <a:xfrm>
          <a:off x="4193475" y="3780000"/>
          <a:ext cx="2305050" cy="0"/>
          <a:chOff x="4193475" y="3780000"/>
          <a:chExt cx="2305050" cy="0"/>
        </a:xfrm>
      </xdr:grpSpPr>
      <xdr:cxnSp>
        <xdr:nvCxnSpPr>
          <xdr:cNvPr id="4" name="Shape 4"/>
          <xdr:cNvCxnSpPr/>
        </xdr:nvCxnSpPr>
        <xdr:spPr>
          <a:xfrm>
            <a:off x="4193475" y="3780000"/>
            <a:ext cx="2305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9525</xdr:colOff>
      <xdr:row>5</xdr:row>
      <xdr:rowOff>190500</xdr:rowOff>
    </xdr:from>
    <xdr:ext cx="2695575" cy="38100"/>
    <xdr:grpSp>
      <xdr:nvGrpSpPr>
        <xdr:cNvPr id="2" name="Shape 2"/>
        <xdr:cNvGrpSpPr/>
      </xdr:nvGrpSpPr>
      <xdr:grpSpPr>
        <a:xfrm>
          <a:off x="3998213" y="3780000"/>
          <a:ext cx="2695575" cy="0"/>
          <a:chOff x="3998213" y="3780000"/>
          <a:chExt cx="2695575" cy="0"/>
        </a:xfrm>
      </xdr:grpSpPr>
      <xdr:cxnSp>
        <xdr:nvCxnSpPr>
          <xdr:cNvPr id="3" name="Shape 3"/>
          <xdr:cNvCxnSpPr/>
        </xdr:nvCxnSpPr>
        <xdr:spPr>
          <a:xfrm>
            <a:off x="3998213" y="3780000"/>
            <a:ext cx="2695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190500</xdr:rowOff>
    </xdr:from>
    <xdr:ext cx="2686050" cy="38100"/>
    <xdr:grpSp>
      <xdr:nvGrpSpPr>
        <xdr:cNvPr id="2" name="Shape 2"/>
        <xdr:cNvGrpSpPr/>
      </xdr:nvGrpSpPr>
      <xdr:grpSpPr>
        <a:xfrm>
          <a:off x="4002975" y="3780000"/>
          <a:ext cx="2686050" cy="0"/>
          <a:chOff x="4002975" y="3780000"/>
          <a:chExt cx="2686050" cy="0"/>
        </a:xfrm>
      </xdr:grpSpPr>
      <xdr:cxnSp>
        <xdr:nvCxnSpPr>
          <xdr:cNvPr id="5" name="Shape 5"/>
          <xdr:cNvCxnSpPr/>
        </xdr:nvCxnSpPr>
        <xdr:spPr>
          <a:xfrm>
            <a:off x="4002975" y="3780000"/>
            <a:ext cx="2686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9525</xdr:colOff>
      <xdr:row>7</xdr:row>
      <xdr:rowOff>200025</xdr:rowOff>
    </xdr:from>
    <xdr:ext cx="2647950" cy="38100"/>
    <xdr:grpSp>
      <xdr:nvGrpSpPr>
        <xdr:cNvPr id="2" name="Shape 2"/>
        <xdr:cNvGrpSpPr/>
      </xdr:nvGrpSpPr>
      <xdr:grpSpPr>
        <a:xfrm>
          <a:off x="4022025" y="3780000"/>
          <a:ext cx="2647950" cy="0"/>
          <a:chOff x="4022025" y="3780000"/>
          <a:chExt cx="2647950" cy="0"/>
        </a:xfrm>
      </xdr:grpSpPr>
      <xdr:cxnSp>
        <xdr:nvCxnSpPr>
          <xdr:cNvPr id="6" name="Shape 6"/>
          <xdr:cNvCxnSpPr/>
        </xdr:nvCxnSpPr>
        <xdr:spPr>
          <a:xfrm>
            <a:off x="4022025" y="3780000"/>
            <a:ext cx="26479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19050</xdr:colOff>
      <xdr:row>7</xdr:row>
      <xdr:rowOff>180975</xdr:rowOff>
    </xdr:from>
    <xdr:ext cx="2314575" cy="38100"/>
    <xdr:grpSp>
      <xdr:nvGrpSpPr>
        <xdr:cNvPr id="2" name="Shape 2"/>
        <xdr:cNvGrpSpPr/>
      </xdr:nvGrpSpPr>
      <xdr:grpSpPr>
        <a:xfrm>
          <a:off x="4188713" y="3780000"/>
          <a:ext cx="2314575" cy="0"/>
          <a:chOff x="4188713" y="3780000"/>
          <a:chExt cx="2314575" cy="0"/>
        </a:xfrm>
      </xdr:grpSpPr>
      <xdr:cxnSp>
        <xdr:nvCxnSpPr>
          <xdr:cNvPr id="7" name="Shape 7"/>
          <xdr:cNvCxnSpPr/>
        </xdr:nvCxnSpPr>
        <xdr:spPr>
          <a:xfrm>
            <a:off x="4188713" y="3780000"/>
            <a:ext cx="2314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28575</xdr:colOff>
      <xdr:row>5</xdr:row>
      <xdr:rowOff>209550</xdr:rowOff>
    </xdr:from>
    <xdr:ext cx="2305050" cy="38100"/>
    <xdr:grpSp>
      <xdr:nvGrpSpPr>
        <xdr:cNvPr id="2" name="Shape 2"/>
        <xdr:cNvGrpSpPr/>
      </xdr:nvGrpSpPr>
      <xdr:grpSpPr>
        <a:xfrm>
          <a:off x="4193475" y="3780000"/>
          <a:ext cx="2305050" cy="0"/>
          <a:chOff x="4193475" y="3780000"/>
          <a:chExt cx="2305050" cy="0"/>
        </a:xfrm>
      </xdr:grpSpPr>
      <xdr:cxnSp>
        <xdr:nvCxnSpPr>
          <xdr:cNvPr id="4" name="Shape 4"/>
          <xdr:cNvCxnSpPr/>
        </xdr:nvCxnSpPr>
        <xdr:spPr>
          <a:xfrm>
            <a:off x="4193475" y="3780000"/>
            <a:ext cx="2305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19050</xdr:colOff>
      <xdr:row>4</xdr:row>
      <xdr:rowOff>219075</xdr:rowOff>
    </xdr:from>
    <xdr:ext cx="2543175" cy="28575"/>
    <xdr:grpSp>
      <xdr:nvGrpSpPr>
        <xdr:cNvPr id="2" name="Shape 2"/>
        <xdr:cNvGrpSpPr/>
      </xdr:nvGrpSpPr>
      <xdr:grpSpPr>
        <a:xfrm>
          <a:off x="4074413" y="3775238"/>
          <a:ext cx="2543175" cy="9525"/>
          <a:chOff x="4074413" y="3775238"/>
          <a:chExt cx="2543175" cy="9525"/>
        </a:xfrm>
      </xdr:grpSpPr>
      <xdr:cxnSp>
        <xdr:nvCxnSpPr>
          <xdr:cNvPr id="8" name="Shape 8"/>
          <xdr:cNvCxnSpPr/>
        </xdr:nvCxnSpPr>
        <xdr:spPr>
          <a:xfrm flipH="1" rot="10800000">
            <a:off x="4074413" y="3775238"/>
            <a:ext cx="2543175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9525</xdr:colOff>
      <xdr:row>3</xdr:row>
      <xdr:rowOff>228600</xdr:rowOff>
    </xdr:from>
    <xdr:ext cx="2533650" cy="38100"/>
    <xdr:grpSp>
      <xdr:nvGrpSpPr>
        <xdr:cNvPr id="2" name="Shape 2"/>
        <xdr:cNvGrpSpPr/>
      </xdr:nvGrpSpPr>
      <xdr:grpSpPr>
        <a:xfrm>
          <a:off x="4079175" y="3780000"/>
          <a:ext cx="2533650" cy="0"/>
          <a:chOff x="4079175" y="3780000"/>
          <a:chExt cx="2533650" cy="0"/>
        </a:xfrm>
      </xdr:grpSpPr>
      <xdr:cxnSp>
        <xdr:nvCxnSpPr>
          <xdr:cNvPr id="9" name="Shape 9"/>
          <xdr:cNvCxnSpPr/>
        </xdr:nvCxnSpPr>
        <xdr:spPr>
          <a:xfrm>
            <a:off x="4079175" y="3780000"/>
            <a:ext cx="25336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19.13"/>
    <col customWidth="1" min="3" max="9" width="11.75"/>
    <col customWidth="1" min="10" max="10" width="12.88"/>
    <col customWidth="1" min="11" max="11" width="9.75"/>
    <col customWidth="1" min="12" max="26" width="9.13"/>
  </cols>
  <sheetData>
    <row r="1" ht="19.5" customHeight="1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2" t="s">
        <v>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5" t="s">
        <v>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1.0" customHeight="1">
      <c r="A4" s="7" t="s">
        <v>3</v>
      </c>
      <c r="B4" s="8" t="s">
        <v>4</v>
      </c>
      <c r="E4" s="9"/>
      <c r="F4" s="10" t="s">
        <v>5</v>
      </c>
      <c r="H4" s="11" t="s">
        <v>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1.0" customHeight="1">
      <c r="A5" s="7"/>
      <c r="B5" s="8"/>
      <c r="C5" s="8"/>
      <c r="D5" s="8"/>
      <c r="E5" s="9"/>
      <c r="F5" s="10"/>
      <c r="G5" s="10"/>
      <c r="H5" s="8" t="s">
        <v>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1.0" customHeight="1">
      <c r="A6" s="7" t="s">
        <v>8</v>
      </c>
      <c r="B6" s="8" t="s">
        <v>9</v>
      </c>
      <c r="E6" s="9"/>
      <c r="F6" s="10" t="s">
        <v>10</v>
      </c>
      <c r="H6" s="12">
        <v>243448.0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1.0" customHeight="1">
      <c r="A7" s="7" t="s">
        <v>11</v>
      </c>
      <c r="B7" s="8" t="s">
        <v>12</v>
      </c>
      <c r="E7" s="9"/>
      <c r="F7" s="10" t="s">
        <v>13</v>
      </c>
      <c r="H7" s="12">
        <v>243448.0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1.0" customHeight="1">
      <c r="A8" s="7" t="s">
        <v>14</v>
      </c>
      <c r="B8" s="8" t="s">
        <v>15</v>
      </c>
      <c r="E8" s="9"/>
      <c r="F8" s="10" t="s">
        <v>16</v>
      </c>
      <c r="H8" s="12">
        <v>243448.0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9.0" customHeight="1">
      <c r="A9" s="11"/>
      <c r="B9" s="11"/>
      <c r="C9" s="11"/>
      <c r="D9" s="11"/>
      <c r="E9" s="11"/>
      <c r="F9" s="11"/>
      <c r="G9" s="11"/>
      <c r="H9" s="9"/>
      <c r="I9" s="9"/>
      <c r="J9" s="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9.5" customHeight="1">
      <c r="A10" s="13" t="s">
        <v>17</v>
      </c>
      <c r="B10" s="13" t="s">
        <v>18</v>
      </c>
      <c r="C10" s="14" t="s">
        <v>19</v>
      </c>
      <c r="D10" s="14" t="s">
        <v>20</v>
      </c>
      <c r="E10" s="14" t="s">
        <v>21</v>
      </c>
      <c r="F10" s="14" t="s">
        <v>22</v>
      </c>
      <c r="G10" s="11"/>
      <c r="H10" s="9"/>
      <c r="I10" s="9"/>
      <c r="J10" s="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9.5" customHeight="1">
      <c r="A11" s="15"/>
      <c r="B11" s="15"/>
      <c r="C11" s="15"/>
      <c r="D11" s="15"/>
      <c r="E11" s="15"/>
      <c r="F11" s="1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9.5" customHeight="1">
      <c r="A12" s="16" t="s">
        <v>23</v>
      </c>
      <c r="B12" s="17" t="s">
        <v>24</v>
      </c>
      <c r="C12" s="18">
        <f t="shared" ref="C12:C26" si="1">SUM(D12:F12)</f>
        <v>37</v>
      </c>
      <c r="D12" s="18">
        <f>'Defect from Program'!F221</f>
        <v>15</v>
      </c>
      <c r="E12" s="18">
        <f>'Defect from Program'!H236</f>
        <v>19</v>
      </c>
      <c r="F12" s="18">
        <f>'Defect from Program'!G236</f>
        <v>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9.5" customHeight="1">
      <c r="A13" s="19"/>
      <c r="B13" s="20" t="s">
        <v>25</v>
      </c>
      <c r="C13" s="21">
        <f t="shared" si="1"/>
        <v>39</v>
      </c>
      <c r="D13" s="21">
        <f>'Defect from Program'!F222</f>
        <v>24</v>
      </c>
      <c r="E13" s="21">
        <f>'Defect from Program'!G222</f>
        <v>2</v>
      </c>
      <c r="F13" s="21">
        <f>'Defect from Program'!H222</f>
        <v>13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9.5" customHeight="1">
      <c r="A14" s="22"/>
      <c r="B14" s="23" t="s">
        <v>26</v>
      </c>
      <c r="C14" s="24">
        <f t="shared" si="1"/>
        <v>0</v>
      </c>
      <c r="D14" s="24">
        <f>'Defect from Program'!F223</f>
        <v>0</v>
      </c>
      <c r="E14" s="24">
        <f>'Defect from Program'!G223</f>
        <v>0</v>
      </c>
      <c r="F14" s="24">
        <f>'Defect from Program'!H223</f>
        <v>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9.5" customHeight="1">
      <c r="A15" s="19" t="s">
        <v>27</v>
      </c>
      <c r="B15" s="17" t="s">
        <v>24</v>
      </c>
      <c r="C15" s="18">
        <f t="shared" si="1"/>
        <v>0</v>
      </c>
      <c r="D15" s="18">
        <f>'Defect from Program'!F224</f>
        <v>0</v>
      </c>
      <c r="E15" s="18">
        <f>'Defect from Program'!G224</f>
        <v>0</v>
      </c>
      <c r="F15" s="18">
        <f>'Defect from Program'!H224</f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9.5" customHeight="1">
      <c r="A16" s="19"/>
      <c r="B16" s="20" t="s">
        <v>25</v>
      </c>
      <c r="C16" s="21">
        <f t="shared" si="1"/>
        <v>0</v>
      </c>
      <c r="D16" s="21">
        <f>'Defect from Program'!F225</f>
        <v>0</v>
      </c>
      <c r="E16" s="21">
        <f>'Defect from Program'!G225</f>
        <v>0</v>
      </c>
      <c r="F16" s="21">
        <f>'Defect from Program'!H225</f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9.5" customHeight="1">
      <c r="A17" s="22"/>
      <c r="B17" s="23" t="s">
        <v>26</v>
      </c>
      <c r="C17" s="24">
        <f t="shared" si="1"/>
        <v>0</v>
      </c>
      <c r="D17" s="24">
        <f>'Defect from Program'!F226</f>
        <v>0</v>
      </c>
      <c r="E17" s="24">
        <f>'Defect from Program'!G226</f>
        <v>0</v>
      </c>
      <c r="F17" s="24">
        <f>'Defect from Program'!H226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9.5" customHeight="1">
      <c r="A18" s="19" t="s">
        <v>28</v>
      </c>
      <c r="B18" s="17" t="s">
        <v>24</v>
      </c>
      <c r="C18" s="18">
        <f t="shared" si="1"/>
        <v>0</v>
      </c>
      <c r="D18" s="18">
        <f>'Defect from Program'!F227</f>
        <v>0</v>
      </c>
      <c r="E18" s="18">
        <f>'Defect from Program'!G227</f>
        <v>0</v>
      </c>
      <c r="F18" s="18">
        <f>'Defect from Program'!H227</f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9.5" customHeight="1">
      <c r="A19" s="19"/>
      <c r="B19" s="20" t="s">
        <v>25</v>
      </c>
      <c r="C19" s="21">
        <f t="shared" si="1"/>
        <v>0</v>
      </c>
      <c r="D19" s="21">
        <f>'Defect from Program'!F228</f>
        <v>0</v>
      </c>
      <c r="E19" s="21">
        <f>'Defect from Program'!G228</f>
        <v>0</v>
      </c>
      <c r="F19" s="21">
        <f>'Defect from Program'!H228</f>
        <v>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9.5" customHeight="1">
      <c r="A20" s="22"/>
      <c r="B20" s="23" t="s">
        <v>26</v>
      </c>
      <c r="C20" s="24">
        <f t="shared" si="1"/>
        <v>0</v>
      </c>
      <c r="D20" s="24">
        <f>'Defect from Program'!F229</f>
        <v>0</v>
      </c>
      <c r="E20" s="24">
        <f>'Defect from Program'!G229</f>
        <v>0</v>
      </c>
      <c r="F20" s="24">
        <f>'Defect from Program'!H229</f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9.5" customHeight="1">
      <c r="A21" s="16" t="s">
        <v>29</v>
      </c>
      <c r="B21" s="25" t="s">
        <v>24</v>
      </c>
      <c r="C21" s="26">
        <f t="shared" si="1"/>
        <v>0</v>
      </c>
      <c r="D21" s="26">
        <f>'Defect from Program'!F230</f>
        <v>0</v>
      </c>
      <c r="E21" s="26">
        <f>'Defect from Program'!G230</f>
        <v>0</v>
      </c>
      <c r="F21" s="26">
        <f>'Defect from Program'!H230</f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9.5" customHeight="1">
      <c r="A22" s="19"/>
      <c r="B22" s="27" t="s">
        <v>25</v>
      </c>
      <c r="C22" s="28">
        <f t="shared" si="1"/>
        <v>0</v>
      </c>
      <c r="D22" s="28">
        <f>'Defect from Program'!F231</f>
        <v>0</v>
      </c>
      <c r="E22" s="28">
        <f>'Defect from Program'!G231</f>
        <v>0</v>
      </c>
      <c r="F22" s="28">
        <f>'Defect from Program'!H231</f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9.5" customHeight="1">
      <c r="A23" s="22"/>
      <c r="B23" s="23" t="s">
        <v>26</v>
      </c>
      <c r="C23" s="24">
        <f t="shared" si="1"/>
        <v>0</v>
      </c>
      <c r="D23" s="24">
        <f>'Defect from Program'!F232</f>
        <v>0</v>
      </c>
      <c r="E23" s="24">
        <f>'Defect from Program'!G232</f>
        <v>0</v>
      </c>
      <c r="F23" s="24">
        <f>'Defect from Program'!H232</f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9.5" customHeight="1">
      <c r="A24" s="16" t="s">
        <v>30</v>
      </c>
      <c r="B24" s="25" t="s">
        <v>24</v>
      </c>
      <c r="C24" s="26">
        <f t="shared" si="1"/>
        <v>0</v>
      </c>
      <c r="D24" s="26">
        <f>'Defect from Program'!F233</f>
        <v>0</v>
      </c>
      <c r="E24" s="26">
        <f>'Defect from Program'!G233</f>
        <v>0</v>
      </c>
      <c r="F24" s="26">
        <f>'Defect from Program'!H233</f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9.5" customHeight="1">
      <c r="A25" s="19"/>
      <c r="B25" s="27" t="s">
        <v>25</v>
      </c>
      <c r="C25" s="28">
        <f t="shared" si="1"/>
        <v>0</v>
      </c>
      <c r="D25" s="28">
        <f>'Defect from Program'!F234</f>
        <v>0</v>
      </c>
      <c r="E25" s="28">
        <f>'Defect from Program'!G234</f>
        <v>0</v>
      </c>
      <c r="F25" s="28">
        <f>'Defect from Program'!H234</f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9.5" customHeight="1">
      <c r="A26" s="22"/>
      <c r="B26" s="23" t="s">
        <v>26</v>
      </c>
      <c r="C26" s="24">
        <f t="shared" si="1"/>
        <v>0</v>
      </c>
      <c r="D26" s="24">
        <f>'Defect from Program'!F235</f>
        <v>0</v>
      </c>
      <c r="E26" s="24">
        <f>'Defect from Program'!G235</f>
        <v>0</v>
      </c>
      <c r="F26" s="24">
        <f>'Defect from Program'!H235</f>
        <v>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9.5" customHeight="1">
      <c r="A27" s="29" t="s">
        <v>19</v>
      </c>
      <c r="B27" s="30"/>
      <c r="C27" s="31">
        <f t="shared" ref="C27:F27" si="2">SUM(C12:C26)</f>
        <v>76</v>
      </c>
      <c r="D27" s="31">
        <f t="shared" si="2"/>
        <v>39</v>
      </c>
      <c r="E27" s="31">
        <f t="shared" si="2"/>
        <v>21</v>
      </c>
      <c r="F27" s="31">
        <f t="shared" si="2"/>
        <v>16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9.5" customHeight="1">
      <c r="A28" s="32"/>
      <c r="B28" s="33"/>
      <c r="C28" s="34"/>
      <c r="D28" s="34"/>
      <c r="E28" s="34"/>
      <c r="F28" s="3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9.5" customHeight="1">
      <c r="A29" s="35" t="s">
        <v>31</v>
      </c>
      <c r="B29" s="36"/>
      <c r="C29" s="33"/>
      <c r="D29" s="34"/>
      <c r="E29" s="34"/>
      <c r="F29" s="3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0.25" customHeight="1">
      <c r="A30" s="37" t="s">
        <v>17</v>
      </c>
      <c r="B30" s="38"/>
      <c r="C30" s="14" t="s">
        <v>19</v>
      </c>
      <c r="D30" s="14" t="s">
        <v>20</v>
      </c>
      <c r="E30" s="14" t="s">
        <v>21</v>
      </c>
      <c r="F30" s="14" t="s">
        <v>22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0.25" customHeight="1">
      <c r="A31" s="39"/>
      <c r="B31" s="40"/>
      <c r="C31" s="15"/>
      <c r="D31" s="15"/>
      <c r="E31" s="15"/>
      <c r="F31" s="1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9.5" customHeight="1">
      <c r="A32" s="41" t="s">
        <v>23</v>
      </c>
      <c r="B32" s="42"/>
      <c r="C32" s="26">
        <f t="shared" ref="C32:C36" si="4">SUM(D32:F32)</f>
        <v>76</v>
      </c>
      <c r="D32" s="26">
        <f t="shared" ref="D32:F32" si="3">SUM(D12:D14)</f>
        <v>39</v>
      </c>
      <c r="E32" s="26">
        <f t="shared" si="3"/>
        <v>21</v>
      </c>
      <c r="F32" s="26">
        <f t="shared" si="3"/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9.5" customHeight="1">
      <c r="A33" s="43" t="s">
        <v>27</v>
      </c>
      <c r="B33" s="44"/>
      <c r="C33" s="28">
        <f t="shared" si="4"/>
        <v>0</v>
      </c>
      <c r="D33" s="28">
        <f t="shared" ref="D33:F33" si="5">SUM(D15:D17)</f>
        <v>0</v>
      </c>
      <c r="E33" s="28">
        <f t="shared" si="5"/>
        <v>0</v>
      </c>
      <c r="F33" s="28">
        <f t="shared" si="5"/>
        <v>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9.5" customHeight="1">
      <c r="A34" s="43" t="s">
        <v>28</v>
      </c>
      <c r="B34" s="44"/>
      <c r="C34" s="45">
        <f t="shared" si="4"/>
        <v>0</v>
      </c>
      <c r="D34" s="45">
        <f t="shared" ref="D34:F34" si="6">SUM(D18:D20)</f>
        <v>0</v>
      </c>
      <c r="E34" s="45">
        <f t="shared" si="6"/>
        <v>0</v>
      </c>
      <c r="F34" s="45">
        <f t="shared" si="6"/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9.5" customHeight="1">
      <c r="A35" s="43" t="s">
        <v>29</v>
      </c>
      <c r="B35" s="44"/>
      <c r="C35" s="28">
        <f t="shared" si="4"/>
        <v>0</v>
      </c>
      <c r="D35" s="28">
        <f t="shared" ref="D35:F35" si="7">SUM(D21:D23)</f>
        <v>0</v>
      </c>
      <c r="E35" s="28">
        <f t="shared" si="7"/>
        <v>0</v>
      </c>
      <c r="F35" s="28">
        <f t="shared" si="7"/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9.5" customHeight="1">
      <c r="A36" s="46" t="s">
        <v>30</v>
      </c>
      <c r="B36" s="47"/>
      <c r="C36" s="48">
        <f t="shared" si="4"/>
        <v>0</v>
      </c>
      <c r="D36" s="48">
        <f t="shared" ref="D36:F36" si="8">SUM(D24:D26)</f>
        <v>0</v>
      </c>
      <c r="E36" s="48">
        <f t="shared" si="8"/>
        <v>0</v>
      </c>
      <c r="F36" s="48">
        <f t="shared" si="8"/>
        <v>0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9.5" customHeight="1">
      <c r="A37" s="29" t="s">
        <v>19</v>
      </c>
      <c r="B37" s="30"/>
      <c r="C37" s="31">
        <f t="shared" ref="C37:F37" si="9">SUM(C32:C36)</f>
        <v>76</v>
      </c>
      <c r="D37" s="31">
        <f t="shared" si="9"/>
        <v>39</v>
      </c>
      <c r="E37" s="31">
        <f t="shared" si="9"/>
        <v>21</v>
      </c>
      <c r="F37" s="31">
        <f t="shared" si="9"/>
        <v>16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9.5" customHeight="1">
      <c r="A38" s="32"/>
      <c r="B38" s="33"/>
      <c r="C38" s="34"/>
      <c r="D38" s="34"/>
      <c r="E38" s="34"/>
      <c r="F38" s="3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9.5" customHeight="1">
      <c r="A39" s="35" t="s">
        <v>32</v>
      </c>
      <c r="B39" s="36"/>
      <c r="C39" s="33"/>
      <c r="D39" s="34"/>
      <c r="E39" s="34"/>
      <c r="F39" s="3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20.25" customHeight="1">
      <c r="A40" s="37" t="s">
        <v>18</v>
      </c>
      <c r="B40" s="38"/>
      <c r="C40" s="14" t="s">
        <v>19</v>
      </c>
      <c r="D40" s="14" t="s">
        <v>20</v>
      </c>
      <c r="E40" s="14" t="s">
        <v>21</v>
      </c>
      <c r="F40" s="14" t="s">
        <v>22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20.25" customHeight="1">
      <c r="A41" s="39"/>
      <c r="B41" s="40"/>
      <c r="C41" s="15"/>
      <c r="D41" s="15"/>
      <c r="E41" s="15"/>
      <c r="F41" s="1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9.5" customHeight="1">
      <c r="A42" s="41" t="s">
        <v>24</v>
      </c>
      <c r="B42" s="42"/>
      <c r="C42" s="26">
        <f t="shared" ref="C42:C44" si="11">SUM(D42:F42)</f>
        <v>37</v>
      </c>
      <c r="D42" s="26">
        <f t="shared" ref="D42:F42" si="10">SUM(D12,D15,D18,D21,D24)</f>
        <v>15</v>
      </c>
      <c r="E42" s="26">
        <f t="shared" si="10"/>
        <v>19</v>
      </c>
      <c r="F42" s="26">
        <f t="shared" si="10"/>
        <v>3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9.5" customHeight="1">
      <c r="A43" s="43" t="s">
        <v>25</v>
      </c>
      <c r="B43" s="44"/>
      <c r="C43" s="28">
        <f t="shared" si="11"/>
        <v>39</v>
      </c>
      <c r="D43" s="28">
        <f t="shared" ref="D43:F43" si="12">SUM(D13,D16,D19,D22,D25)</f>
        <v>24</v>
      </c>
      <c r="E43" s="28">
        <f t="shared" si="12"/>
        <v>2</v>
      </c>
      <c r="F43" s="28">
        <f t="shared" si="12"/>
        <v>13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9.5" customHeight="1">
      <c r="A44" s="43" t="s">
        <v>26</v>
      </c>
      <c r="B44" s="44"/>
      <c r="C44" s="45">
        <f t="shared" si="11"/>
        <v>0</v>
      </c>
      <c r="D44" s="45">
        <f t="shared" ref="D44:F44" si="13">SUM(D14,D17,D20,D23,D26)</f>
        <v>0</v>
      </c>
      <c r="E44" s="45">
        <f t="shared" si="13"/>
        <v>0</v>
      </c>
      <c r="F44" s="45">
        <f t="shared" si="13"/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9.5" customHeight="1">
      <c r="A45" s="49" t="s">
        <v>19</v>
      </c>
      <c r="B45" s="50"/>
      <c r="C45" s="51">
        <f t="shared" ref="C45:F45" si="14">SUM(C42:C44)</f>
        <v>76</v>
      </c>
      <c r="D45" s="51">
        <f t="shared" si="14"/>
        <v>39</v>
      </c>
      <c r="E45" s="51">
        <f t="shared" si="14"/>
        <v>21</v>
      </c>
      <c r="F45" s="51">
        <f t="shared" si="14"/>
        <v>16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9.5" customHeight="1">
      <c r="A46" s="32"/>
      <c r="B46" s="33"/>
      <c r="C46" s="34"/>
      <c r="D46" s="34"/>
      <c r="E46" s="34"/>
      <c r="F46" s="3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9">
    <mergeCell ref="F6:G6"/>
    <mergeCell ref="F7:G7"/>
    <mergeCell ref="F8:G8"/>
    <mergeCell ref="H8:J8"/>
    <mergeCell ref="A3:K3"/>
    <mergeCell ref="B4:D4"/>
    <mergeCell ref="F4:G4"/>
    <mergeCell ref="H5:J5"/>
    <mergeCell ref="B6:D6"/>
    <mergeCell ref="H6:J6"/>
    <mergeCell ref="H7:J7"/>
    <mergeCell ref="B7:D7"/>
    <mergeCell ref="B8:D8"/>
    <mergeCell ref="A10:A11"/>
    <mergeCell ref="C10:C11"/>
    <mergeCell ref="D10:D11"/>
    <mergeCell ref="E10:E11"/>
    <mergeCell ref="F10:F11"/>
    <mergeCell ref="C40:C41"/>
    <mergeCell ref="D40:D41"/>
    <mergeCell ref="E40:E41"/>
    <mergeCell ref="F40:F41"/>
    <mergeCell ref="B10:B11"/>
    <mergeCell ref="A30:B31"/>
    <mergeCell ref="C30:C31"/>
    <mergeCell ref="D30:D31"/>
    <mergeCell ref="E30:E31"/>
    <mergeCell ref="F30:F31"/>
    <mergeCell ref="A40:B41"/>
  </mergeCells>
  <printOptions horizontalCentered="1"/>
  <pageMargins bottom="0.393700787401575" footer="0.0" header="0.0" left="0.196850393700787" right="0.196850393700787" top="0.511811023622047"/>
  <pageSetup paperSize="9" orientation="landscape"/>
  <headerFooter>
    <oddFooter>&amp;L&amp;F&amp;CPage &amp;P/&amp;RForm Rev.00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0.0"/>
    <col customWidth="1" min="3" max="3" width="10.88"/>
    <col customWidth="1" min="4" max="4" width="53.25"/>
    <col customWidth="1" min="5" max="5" width="15.63"/>
    <col customWidth="1" min="6" max="6" width="5.13"/>
    <col customWidth="1" min="7" max="7" width="5.25"/>
    <col customWidth="1" min="8" max="9" width="6.25"/>
    <col customWidth="1" min="10" max="10" width="10.13"/>
    <col customWidth="1" min="11" max="11" width="10.88"/>
    <col customWidth="1" min="12" max="12" width="42.63"/>
    <col customWidth="1" min="13" max="13" width="30.63"/>
    <col customWidth="1" min="14" max="26" width="9.13"/>
  </cols>
  <sheetData>
    <row r="1" ht="20.25" customHeight="1">
      <c r="A1" s="1" t="s">
        <v>0</v>
      </c>
      <c r="B1" s="1"/>
      <c r="C1" s="1"/>
      <c r="D1" s="1"/>
      <c r="E1" s="1"/>
      <c r="F1" s="3"/>
      <c r="G1" s="1"/>
      <c r="H1" s="2"/>
      <c r="I1" s="3"/>
      <c r="J1" s="3"/>
      <c r="K1" s="3"/>
      <c r="L1" s="3"/>
      <c r="M1" s="52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54" t="s">
        <v>33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55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4.0" customHeight="1">
      <c r="A5" s="56" t="s">
        <v>34</v>
      </c>
      <c r="B5" s="57" t="s">
        <v>35</v>
      </c>
      <c r="C5" s="56" t="s">
        <v>36</v>
      </c>
      <c r="D5" s="56" t="s">
        <v>37</v>
      </c>
      <c r="E5" s="56" t="s">
        <v>38</v>
      </c>
      <c r="F5" s="56" t="s">
        <v>39</v>
      </c>
      <c r="G5" s="56" t="s">
        <v>40</v>
      </c>
      <c r="H5" s="56" t="s">
        <v>41</v>
      </c>
      <c r="I5" s="56" t="s">
        <v>42</v>
      </c>
      <c r="J5" s="58" t="s">
        <v>43</v>
      </c>
      <c r="K5" s="58" t="s">
        <v>44</v>
      </c>
      <c r="L5" s="56" t="s">
        <v>45</v>
      </c>
      <c r="M5" s="56" t="s">
        <v>46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20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98.25" customHeight="1">
      <c r="A7" s="60">
        <v>1.0</v>
      </c>
      <c r="B7" s="61">
        <v>243352.0</v>
      </c>
      <c r="C7" s="62" t="s">
        <v>47</v>
      </c>
      <c r="D7" s="63" t="s">
        <v>48</v>
      </c>
      <c r="E7" s="62" t="s">
        <v>49</v>
      </c>
      <c r="F7" s="64" t="s">
        <v>50</v>
      </c>
      <c r="G7" s="60" t="s">
        <v>51</v>
      </c>
      <c r="H7" s="64" t="s">
        <v>20</v>
      </c>
      <c r="I7" s="64" t="s">
        <v>52</v>
      </c>
      <c r="J7" s="65"/>
      <c r="K7" s="66"/>
      <c r="L7" s="67" t="s">
        <v>53</v>
      </c>
      <c r="M7" s="63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20.25" customHeight="1">
      <c r="A8" s="69">
        <v>2.0</v>
      </c>
      <c r="B8" s="61">
        <v>243352.0</v>
      </c>
      <c r="C8" s="62" t="s">
        <v>47</v>
      </c>
      <c r="D8" s="70" t="s">
        <v>54</v>
      </c>
      <c r="E8" s="62" t="s">
        <v>49</v>
      </c>
      <c r="F8" s="71" t="s">
        <v>50</v>
      </c>
      <c r="G8" s="69" t="s">
        <v>51</v>
      </c>
      <c r="H8" s="71" t="s">
        <v>20</v>
      </c>
      <c r="I8" s="71" t="s">
        <v>51</v>
      </c>
      <c r="J8" s="72"/>
      <c r="K8" s="73"/>
      <c r="L8" s="67" t="s">
        <v>53</v>
      </c>
      <c r="M8" s="74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20.25" customHeight="1">
      <c r="A9" s="69">
        <v>3.0</v>
      </c>
      <c r="B9" s="61">
        <v>243352.0</v>
      </c>
      <c r="C9" s="62" t="s">
        <v>47</v>
      </c>
      <c r="D9" s="76" t="s">
        <v>55</v>
      </c>
      <c r="E9" s="62" t="s">
        <v>49</v>
      </c>
      <c r="F9" s="71" t="s">
        <v>50</v>
      </c>
      <c r="G9" s="69" t="s">
        <v>51</v>
      </c>
      <c r="H9" s="71" t="s">
        <v>20</v>
      </c>
      <c r="I9" s="71" t="s">
        <v>51</v>
      </c>
      <c r="J9" s="77"/>
      <c r="K9" s="78"/>
      <c r="L9" s="67" t="s">
        <v>53</v>
      </c>
      <c r="M9" s="74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20.25" customHeight="1">
      <c r="A10" s="79">
        <v>4.0</v>
      </c>
      <c r="B10" s="61">
        <v>243352.0</v>
      </c>
      <c r="C10" s="62" t="s">
        <v>47</v>
      </c>
      <c r="D10" s="80" t="s">
        <v>56</v>
      </c>
      <c r="E10" s="62" t="s">
        <v>49</v>
      </c>
      <c r="F10" s="81" t="s">
        <v>50</v>
      </c>
      <c r="G10" s="79" t="s">
        <v>51</v>
      </c>
      <c r="H10" s="81" t="s">
        <v>20</v>
      </c>
      <c r="I10" s="81" t="s">
        <v>52</v>
      </c>
      <c r="J10" s="82"/>
      <c r="K10" s="83"/>
      <c r="L10" s="67" t="s">
        <v>53</v>
      </c>
      <c r="M10" s="84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20.25" customHeight="1">
      <c r="A11" s="79">
        <v>5.0</v>
      </c>
      <c r="B11" s="61">
        <v>243352.0</v>
      </c>
      <c r="C11" s="62" t="s">
        <v>47</v>
      </c>
      <c r="D11" s="80" t="s">
        <v>57</v>
      </c>
      <c r="E11" s="62" t="s">
        <v>49</v>
      </c>
      <c r="F11" s="81" t="s">
        <v>50</v>
      </c>
      <c r="G11" s="79" t="s">
        <v>51</v>
      </c>
      <c r="H11" s="81" t="s">
        <v>20</v>
      </c>
      <c r="I11" s="81" t="s">
        <v>51</v>
      </c>
      <c r="J11" s="82"/>
      <c r="K11" s="83"/>
      <c r="L11" s="67" t="s">
        <v>53</v>
      </c>
      <c r="M11" s="86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ht="20.25" customHeight="1">
      <c r="A12" s="79">
        <v>6.0</v>
      </c>
      <c r="B12" s="61">
        <v>243352.0</v>
      </c>
      <c r="C12" s="62" t="s">
        <v>47</v>
      </c>
      <c r="D12" s="87" t="s">
        <v>58</v>
      </c>
      <c r="E12" s="62" t="s">
        <v>49</v>
      </c>
      <c r="F12" s="81" t="s">
        <v>50</v>
      </c>
      <c r="G12" s="79" t="s">
        <v>51</v>
      </c>
      <c r="H12" s="81" t="s">
        <v>20</v>
      </c>
      <c r="I12" s="81" t="s">
        <v>51</v>
      </c>
      <c r="J12" s="82"/>
      <c r="K12" s="83"/>
      <c r="L12" s="67" t="s">
        <v>53</v>
      </c>
      <c r="M12" s="88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ht="20.25" customHeight="1">
      <c r="A13" s="79">
        <v>7.0</v>
      </c>
      <c r="B13" s="89">
        <v>243352.0</v>
      </c>
      <c r="C13" s="90" t="s">
        <v>47</v>
      </c>
      <c r="D13" s="91" t="s">
        <v>59</v>
      </c>
      <c r="E13" s="90" t="s">
        <v>49</v>
      </c>
      <c r="F13" s="81" t="s">
        <v>50</v>
      </c>
      <c r="G13" s="79" t="s">
        <v>51</v>
      </c>
      <c r="H13" s="81" t="s">
        <v>21</v>
      </c>
      <c r="I13" s="81" t="s">
        <v>52</v>
      </c>
      <c r="J13" s="92" t="s">
        <v>60</v>
      </c>
      <c r="K13" s="93" t="s">
        <v>61</v>
      </c>
      <c r="L13" s="94" t="s">
        <v>53</v>
      </c>
      <c r="M13" s="95" t="s">
        <v>62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ht="56.25" customHeight="1">
      <c r="A14" s="79">
        <v>8.0</v>
      </c>
      <c r="B14" s="89">
        <v>243352.0</v>
      </c>
      <c r="C14" s="90" t="s">
        <v>47</v>
      </c>
      <c r="D14" s="96" t="s">
        <v>63</v>
      </c>
      <c r="E14" s="90" t="s">
        <v>49</v>
      </c>
      <c r="F14" s="81" t="s">
        <v>50</v>
      </c>
      <c r="G14" s="79" t="s">
        <v>51</v>
      </c>
      <c r="H14" s="81" t="s">
        <v>21</v>
      </c>
      <c r="I14" s="81" t="s">
        <v>52</v>
      </c>
      <c r="J14" s="92" t="s">
        <v>60</v>
      </c>
      <c r="K14" s="97" t="s">
        <v>61</v>
      </c>
      <c r="L14" s="98" t="s">
        <v>53</v>
      </c>
      <c r="M14" s="99" t="s">
        <v>64</v>
      </c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ht="37.5" customHeight="1">
      <c r="A15" s="79">
        <v>9.0</v>
      </c>
      <c r="B15" s="61">
        <v>243413.0</v>
      </c>
      <c r="C15" s="62" t="s">
        <v>47</v>
      </c>
      <c r="D15" s="100" t="s">
        <v>65</v>
      </c>
      <c r="E15" s="62" t="s">
        <v>49</v>
      </c>
      <c r="F15" s="81" t="s">
        <v>50</v>
      </c>
      <c r="G15" s="79" t="s">
        <v>51</v>
      </c>
      <c r="H15" s="81" t="s">
        <v>20</v>
      </c>
      <c r="I15" s="81" t="s">
        <v>51</v>
      </c>
      <c r="J15" s="82"/>
      <c r="K15" s="83"/>
      <c r="L15" s="98" t="s">
        <v>66</v>
      </c>
      <c r="M15" s="101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ht="20.25" customHeight="1">
      <c r="A16" s="79">
        <v>10.0</v>
      </c>
      <c r="B16" s="61">
        <v>243413.0</v>
      </c>
      <c r="C16" s="62" t="s">
        <v>47</v>
      </c>
      <c r="D16" s="102" t="s">
        <v>67</v>
      </c>
      <c r="E16" s="62" t="s">
        <v>49</v>
      </c>
      <c r="F16" s="81" t="s">
        <v>50</v>
      </c>
      <c r="G16" s="79" t="s">
        <v>51</v>
      </c>
      <c r="H16" s="81" t="s">
        <v>20</v>
      </c>
      <c r="I16" s="81" t="s">
        <v>52</v>
      </c>
      <c r="J16" s="82"/>
      <c r="K16" s="83"/>
      <c r="L16" s="98" t="s">
        <v>66</v>
      </c>
      <c r="M16" s="103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ht="20.25" customHeight="1">
      <c r="A17" s="79">
        <v>11.0</v>
      </c>
      <c r="B17" s="61">
        <v>243413.0</v>
      </c>
      <c r="C17" s="62" t="s">
        <v>47</v>
      </c>
      <c r="D17" s="102" t="s">
        <v>68</v>
      </c>
      <c r="E17" s="62" t="s">
        <v>49</v>
      </c>
      <c r="F17" s="81" t="s">
        <v>50</v>
      </c>
      <c r="G17" s="79" t="s">
        <v>51</v>
      </c>
      <c r="H17" s="81" t="s">
        <v>20</v>
      </c>
      <c r="I17" s="81" t="s">
        <v>52</v>
      </c>
      <c r="J17" s="82"/>
      <c r="K17" s="83"/>
      <c r="L17" s="98" t="s">
        <v>66</v>
      </c>
      <c r="M17" s="103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ht="20.25" customHeight="1">
      <c r="A18" s="104">
        <v>12.0</v>
      </c>
      <c r="B18" s="89">
        <v>243413.0</v>
      </c>
      <c r="C18" s="90" t="s">
        <v>47</v>
      </c>
      <c r="D18" s="105" t="s">
        <v>69</v>
      </c>
      <c r="E18" s="90" t="s">
        <v>49</v>
      </c>
      <c r="F18" s="106" t="s">
        <v>50</v>
      </c>
      <c r="G18" s="104" t="s">
        <v>51</v>
      </c>
      <c r="H18" s="106" t="s">
        <v>21</v>
      </c>
      <c r="I18" s="106" t="s">
        <v>51</v>
      </c>
      <c r="J18" s="92" t="s">
        <v>60</v>
      </c>
      <c r="K18" s="107" t="s">
        <v>61</v>
      </c>
      <c r="L18" s="108" t="s">
        <v>66</v>
      </c>
      <c r="M18" s="75" t="s">
        <v>64</v>
      </c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ht="20.25" customHeight="1">
      <c r="A19" s="104">
        <v>13.0</v>
      </c>
      <c r="B19" s="89">
        <v>243413.0</v>
      </c>
      <c r="C19" s="90" t="s">
        <v>47</v>
      </c>
      <c r="D19" s="109" t="s">
        <v>70</v>
      </c>
      <c r="E19" s="90" t="s">
        <v>49</v>
      </c>
      <c r="F19" s="81" t="s">
        <v>50</v>
      </c>
      <c r="G19" s="79" t="s">
        <v>51</v>
      </c>
      <c r="H19" s="81" t="s">
        <v>21</v>
      </c>
      <c r="I19" s="81" t="s">
        <v>51</v>
      </c>
      <c r="J19" s="92" t="s">
        <v>60</v>
      </c>
      <c r="K19" s="110" t="s">
        <v>61</v>
      </c>
      <c r="L19" s="108" t="s">
        <v>66</v>
      </c>
      <c r="M19" s="111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ht="20.25" customHeight="1">
      <c r="A20" s="79">
        <v>14.0</v>
      </c>
      <c r="B20" s="89">
        <v>243413.0</v>
      </c>
      <c r="C20" s="90" t="s">
        <v>47</v>
      </c>
      <c r="D20" s="109" t="s">
        <v>71</v>
      </c>
      <c r="E20" s="90" t="s">
        <v>49</v>
      </c>
      <c r="F20" s="112" t="s">
        <v>50</v>
      </c>
      <c r="G20" s="79" t="s">
        <v>51</v>
      </c>
      <c r="H20" s="81" t="s">
        <v>20</v>
      </c>
      <c r="I20" s="81" t="s">
        <v>51</v>
      </c>
      <c r="J20" s="82"/>
      <c r="K20" s="113"/>
      <c r="L20" s="108" t="s">
        <v>66</v>
      </c>
      <c r="M20" s="114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ht="20.25" customHeight="1">
      <c r="A21" s="79">
        <v>15.0</v>
      </c>
      <c r="B21" s="61">
        <v>243413.0</v>
      </c>
      <c r="C21" s="62" t="s">
        <v>47</v>
      </c>
      <c r="D21" s="115" t="s">
        <v>72</v>
      </c>
      <c r="E21" s="62" t="s">
        <v>49</v>
      </c>
      <c r="F21" s="112" t="s">
        <v>50</v>
      </c>
      <c r="G21" s="79" t="s">
        <v>51</v>
      </c>
      <c r="H21" s="81" t="s">
        <v>20</v>
      </c>
      <c r="I21" s="81" t="s">
        <v>52</v>
      </c>
      <c r="J21" s="82"/>
      <c r="K21" s="83"/>
      <c r="L21" s="116" t="s">
        <v>66</v>
      </c>
      <c r="M21" s="114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ht="20.25" customHeight="1">
      <c r="A22" s="117">
        <v>16.0</v>
      </c>
      <c r="B22" s="118">
        <v>243443.0</v>
      </c>
      <c r="C22" s="62" t="s">
        <v>47</v>
      </c>
      <c r="D22" s="102" t="s">
        <v>73</v>
      </c>
      <c r="E22" s="62" t="s">
        <v>49</v>
      </c>
      <c r="F22" s="112" t="s">
        <v>50</v>
      </c>
      <c r="G22" s="79" t="s">
        <v>51</v>
      </c>
      <c r="H22" s="81" t="s">
        <v>20</v>
      </c>
      <c r="I22" s="81" t="s">
        <v>51</v>
      </c>
      <c r="J22" s="82"/>
      <c r="K22" s="83"/>
      <c r="L22" s="94" t="s">
        <v>74</v>
      </c>
      <c r="M22" s="114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20.25" customHeight="1">
      <c r="A23" s="79">
        <v>17.0</v>
      </c>
      <c r="B23" s="118">
        <v>243443.0</v>
      </c>
      <c r="C23" s="62" t="s">
        <v>47</v>
      </c>
      <c r="D23" s="119" t="s">
        <v>75</v>
      </c>
      <c r="E23" s="62" t="s">
        <v>49</v>
      </c>
      <c r="F23" s="112" t="s">
        <v>50</v>
      </c>
      <c r="G23" s="79" t="s">
        <v>51</v>
      </c>
      <c r="H23" s="81" t="s">
        <v>20</v>
      </c>
      <c r="I23" s="81" t="s">
        <v>51</v>
      </c>
      <c r="J23" s="82"/>
      <c r="K23" s="83"/>
      <c r="L23" s="94" t="s">
        <v>74</v>
      </c>
      <c r="M23" s="120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20.25" customHeight="1">
      <c r="A24" s="79">
        <v>18.0</v>
      </c>
      <c r="B24" s="118">
        <v>243443.0</v>
      </c>
      <c r="C24" s="62" t="s">
        <v>47</v>
      </c>
      <c r="D24" s="121" t="s">
        <v>76</v>
      </c>
      <c r="E24" s="62" t="s">
        <v>49</v>
      </c>
      <c r="F24" s="112" t="s">
        <v>50</v>
      </c>
      <c r="G24" s="79" t="s">
        <v>51</v>
      </c>
      <c r="H24" s="81" t="s">
        <v>20</v>
      </c>
      <c r="I24" s="81" t="s">
        <v>51</v>
      </c>
      <c r="J24" s="82"/>
      <c r="K24" s="83"/>
      <c r="L24" s="94" t="s">
        <v>74</v>
      </c>
      <c r="M24" s="120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20.25" customHeight="1">
      <c r="A25" s="79">
        <v>19.0</v>
      </c>
      <c r="B25" s="118">
        <v>243443.0</v>
      </c>
      <c r="C25" s="62" t="s">
        <v>47</v>
      </c>
      <c r="D25" s="122" t="s">
        <v>77</v>
      </c>
      <c r="E25" s="62" t="s">
        <v>49</v>
      </c>
      <c r="F25" s="112" t="s">
        <v>50</v>
      </c>
      <c r="G25" s="79" t="s">
        <v>51</v>
      </c>
      <c r="H25" s="81" t="s">
        <v>21</v>
      </c>
      <c r="I25" s="81" t="s">
        <v>51</v>
      </c>
      <c r="J25" s="92" t="s">
        <v>78</v>
      </c>
      <c r="K25" s="123" t="s">
        <v>61</v>
      </c>
      <c r="L25" s="94" t="s">
        <v>74</v>
      </c>
      <c r="M25" s="120" t="s">
        <v>79</v>
      </c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20.25" customHeight="1">
      <c r="A26" s="79">
        <v>20.0</v>
      </c>
      <c r="B26" s="118">
        <v>243443.0</v>
      </c>
      <c r="C26" s="62" t="s">
        <v>47</v>
      </c>
      <c r="D26" s="124" t="s">
        <v>80</v>
      </c>
      <c r="E26" s="62" t="s">
        <v>49</v>
      </c>
      <c r="F26" s="112" t="s">
        <v>50</v>
      </c>
      <c r="G26" s="79" t="s">
        <v>51</v>
      </c>
      <c r="H26" s="81" t="s">
        <v>21</v>
      </c>
      <c r="I26" s="81" t="s">
        <v>52</v>
      </c>
      <c r="J26" s="92" t="s">
        <v>78</v>
      </c>
      <c r="K26" s="83">
        <v>243322.0</v>
      </c>
      <c r="L26" s="94" t="s">
        <v>74</v>
      </c>
      <c r="M26" s="120" t="s">
        <v>81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20.25" customHeight="1">
      <c r="A27" s="79">
        <v>21.0</v>
      </c>
      <c r="B27" s="118">
        <v>243443.0</v>
      </c>
      <c r="C27" s="62" t="s">
        <v>47</v>
      </c>
      <c r="D27" s="124" t="s">
        <v>82</v>
      </c>
      <c r="E27" s="62" t="s">
        <v>49</v>
      </c>
      <c r="F27" s="112" t="s">
        <v>50</v>
      </c>
      <c r="G27" s="79" t="s">
        <v>51</v>
      </c>
      <c r="H27" s="81" t="s">
        <v>21</v>
      </c>
      <c r="I27" s="81" t="s">
        <v>51</v>
      </c>
      <c r="J27" s="92" t="s">
        <v>78</v>
      </c>
      <c r="K27" s="125" t="s">
        <v>83</v>
      </c>
      <c r="L27" s="94" t="s">
        <v>74</v>
      </c>
      <c r="M27" s="120" t="s">
        <v>84</v>
      </c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20.25" customHeight="1">
      <c r="A28" s="117">
        <v>22.0</v>
      </c>
      <c r="B28" s="118">
        <v>243443.0</v>
      </c>
      <c r="C28" s="62" t="s">
        <v>47</v>
      </c>
      <c r="D28" s="124" t="s">
        <v>85</v>
      </c>
      <c r="E28" s="62" t="s">
        <v>49</v>
      </c>
      <c r="F28" s="112" t="s">
        <v>50</v>
      </c>
      <c r="G28" s="79" t="s">
        <v>51</v>
      </c>
      <c r="H28" s="81" t="s">
        <v>20</v>
      </c>
      <c r="I28" s="126" t="s">
        <v>52</v>
      </c>
      <c r="J28" s="92" t="s">
        <v>78</v>
      </c>
      <c r="K28" s="127"/>
      <c r="L28" s="94" t="s">
        <v>74</v>
      </c>
      <c r="M28" s="128" t="s">
        <v>86</v>
      </c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20.25" customHeight="1">
      <c r="A29" s="129">
        <v>23.0</v>
      </c>
      <c r="B29" s="130">
        <v>243443.0</v>
      </c>
      <c r="C29" s="131" t="s">
        <v>47</v>
      </c>
      <c r="D29" s="132" t="s">
        <v>87</v>
      </c>
      <c r="E29" s="131" t="s">
        <v>49</v>
      </c>
      <c r="F29" s="133" t="s">
        <v>50</v>
      </c>
      <c r="G29" s="129" t="s">
        <v>51</v>
      </c>
      <c r="H29" s="129" t="s">
        <v>20</v>
      </c>
      <c r="I29" s="134" t="s">
        <v>52</v>
      </c>
      <c r="J29" s="135" t="s">
        <v>78</v>
      </c>
      <c r="K29" s="136"/>
      <c r="L29" s="137" t="s">
        <v>74</v>
      </c>
      <c r="M29" s="138" t="s">
        <v>88</v>
      </c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20.25" customHeight="1">
      <c r="A30" s="79">
        <v>24.0</v>
      </c>
      <c r="B30" s="118">
        <v>243474.0</v>
      </c>
      <c r="C30" s="62" t="s">
        <v>47</v>
      </c>
      <c r="D30" s="139" t="s">
        <v>89</v>
      </c>
      <c r="E30" s="62" t="s">
        <v>49</v>
      </c>
      <c r="F30" s="112" t="s">
        <v>50</v>
      </c>
      <c r="G30" s="79" t="s">
        <v>51</v>
      </c>
      <c r="H30" s="81" t="s">
        <v>20</v>
      </c>
      <c r="I30" s="126" t="s">
        <v>52</v>
      </c>
      <c r="J30" s="82"/>
      <c r="K30" s="83"/>
      <c r="L30" s="94" t="s">
        <v>90</v>
      </c>
      <c r="M30" s="128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20.25" customHeight="1">
      <c r="A31" s="79">
        <v>25.0</v>
      </c>
      <c r="B31" s="118">
        <v>243474.0</v>
      </c>
      <c r="C31" s="62" t="s">
        <v>47</v>
      </c>
      <c r="D31" s="139" t="s">
        <v>91</v>
      </c>
      <c r="E31" s="62" t="s">
        <v>49</v>
      </c>
      <c r="F31" s="112" t="s">
        <v>50</v>
      </c>
      <c r="G31" s="79" t="s">
        <v>51</v>
      </c>
      <c r="H31" s="81" t="s">
        <v>20</v>
      </c>
      <c r="I31" s="81" t="s">
        <v>51</v>
      </c>
      <c r="J31" s="82"/>
      <c r="K31" s="83"/>
      <c r="L31" s="94" t="s">
        <v>90</v>
      </c>
      <c r="M31" s="128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20.25" customHeight="1">
      <c r="A32" s="79">
        <v>26.0</v>
      </c>
      <c r="B32" s="118">
        <v>243474.0</v>
      </c>
      <c r="C32" s="62" t="s">
        <v>47</v>
      </c>
      <c r="D32" s="84" t="s">
        <v>92</v>
      </c>
      <c r="E32" s="62" t="s">
        <v>49</v>
      </c>
      <c r="F32" s="112" t="s">
        <v>50</v>
      </c>
      <c r="G32" s="79" t="s">
        <v>51</v>
      </c>
      <c r="H32" s="81" t="s">
        <v>21</v>
      </c>
      <c r="I32" s="81" t="s">
        <v>51</v>
      </c>
      <c r="J32" s="92" t="s">
        <v>78</v>
      </c>
      <c r="K32" s="93" t="s">
        <v>83</v>
      </c>
      <c r="L32" s="94" t="s">
        <v>90</v>
      </c>
      <c r="M32" s="140" t="s">
        <v>84</v>
      </c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20.25" customHeight="1">
      <c r="A33" s="129">
        <v>27.0</v>
      </c>
      <c r="B33" s="130">
        <v>243474.0</v>
      </c>
      <c r="C33" s="131" t="s">
        <v>47</v>
      </c>
      <c r="D33" s="141" t="s">
        <v>93</v>
      </c>
      <c r="E33" s="131" t="s">
        <v>49</v>
      </c>
      <c r="F33" s="133" t="s">
        <v>50</v>
      </c>
      <c r="G33" s="129" t="s">
        <v>51</v>
      </c>
      <c r="H33" s="129" t="s">
        <v>22</v>
      </c>
      <c r="I33" s="129" t="s">
        <v>52</v>
      </c>
      <c r="J33" s="135" t="s">
        <v>78</v>
      </c>
      <c r="K33" s="136"/>
      <c r="L33" s="137" t="s">
        <v>90</v>
      </c>
      <c r="M33" s="138" t="s">
        <v>94</v>
      </c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20.25" customHeight="1">
      <c r="A34" s="79">
        <v>28.0</v>
      </c>
      <c r="B34" s="118">
        <v>243474.0</v>
      </c>
      <c r="C34" s="62" t="s">
        <v>47</v>
      </c>
      <c r="D34" s="139" t="s">
        <v>95</v>
      </c>
      <c r="E34" s="62" t="s">
        <v>49</v>
      </c>
      <c r="F34" s="112" t="s">
        <v>50</v>
      </c>
      <c r="G34" s="79" t="s">
        <v>51</v>
      </c>
      <c r="H34" s="81" t="s">
        <v>21</v>
      </c>
      <c r="I34" s="81" t="s">
        <v>51</v>
      </c>
      <c r="J34" s="77">
        <v>243517.0</v>
      </c>
      <c r="K34" s="125" t="s">
        <v>83</v>
      </c>
      <c r="L34" s="94" t="s">
        <v>90</v>
      </c>
      <c r="M34" s="128" t="s">
        <v>96</v>
      </c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20.25" customHeight="1">
      <c r="A35" s="79">
        <v>29.0</v>
      </c>
      <c r="B35" s="118">
        <v>243474.0</v>
      </c>
      <c r="C35" s="62" t="s">
        <v>47</v>
      </c>
      <c r="D35" s="139" t="s">
        <v>97</v>
      </c>
      <c r="E35" s="62" t="s">
        <v>49</v>
      </c>
      <c r="F35" s="112" t="s">
        <v>50</v>
      </c>
      <c r="G35" s="79" t="s">
        <v>51</v>
      </c>
      <c r="H35" s="81" t="s">
        <v>21</v>
      </c>
      <c r="I35" s="81" t="s">
        <v>51</v>
      </c>
      <c r="J35" s="77">
        <v>243517.0</v>
      </c>
      <c r="K35" s="142" t="s">
        <v>83</v>
      </c>
      <c r="L35" s="94" t="s">
        <v>90</v>
      </c>
      <c r="M35" s="128" t="s">
        <v>96</v>
      </c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20.25" customHeight="1">
      <c r="A36" s="79">
        <v>30.0</v>
      </c>
      <c r="B36" s="118">
        <v>243474.0</v>
      </c>
      <c r="C36" s="62" t="s">
        <v>47</v>
      </c>
      <c r="D36" s="139" t="s">
        <v>98</v>
      </c>
      <c r="E36" s="62" t="s">
        <v>49</v>
      </c>
      <c r="F36" s="112" t="s">
        <v>50</v>
      </c>
      <c r="G36" s="79" t="s">
        <v>51</v>
      </c>
      <c r="H36" s="81" t="s">
        <v>21</v>
      </c>
      <c r="I36" s="81" t="s">
        <v>51</v>
      </c>
      <c r="J36" s="77">
        <v>243517.0</v>
      </c>
      <c r="K36" s="125" t="s">
        <v>83</v>
      </c>
      <c r="L36" s="94" t="s">
        <v>90</v>
      </c>
      <c r="M36" s="128" t="s">
        <v>96</v>
      </c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20.25" customHeight="1">
      <c r="A37" s="79">
        <v>31.0</v>
      </c>
      <c r="B37" s="118">
        <v>243474.0</v>
      </c>
      <c r="C37" s="62" t="s">
        <v>47</v>
      </c>
      <c r="D37" s="139" t="s">
        <v>99</v>
      </c>
      <c r="E37" s="62" t="s">
        <v>49</v>
      </c>
      <c r="F37" s="112" t="s">
        <v>50</v>
      </c>
      <c r="G37" s="79" t="s">
        <v>51</v>
      </c>
      <c r="H37" s="81" t="s">
        <v>21</v>
      </c>
      <c r="I37" s="81" t="s">
        <v>51</v>
      </c>
      <c r="J37" s="77">
        <v>243517.0</v>
      </c>
      <c r="K37" s="125" t="s">
        <v>83</v>
      </c>
      <c r="L37" s="94" t="s">
        <v>90</v>
      </c>
      <c r="M37" s="128" t="s">
        <v>96</v>
      </c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20.25" customHeight="1">
      <c r="A38" s="79">
        <v>32.0</v>
      </c>
      <c r="B38" s="118">
        <v>243566.0</v>
      </c>
      <c r="C38" s="62" t="s">
        <v>47</v>
      </c>
      <c r="D38" s="139" t="s">
        <v>100</v>
      </c>
      <c r="E38" s="62" t="s">
        <v>49</v>
      </c>
      <c r="F38" s="112" t="s">
        <v>50</v>
      </c>
      <c r="G38" s="79" t="s">
        <v>51</v>
      </c>
      <c r="H38" s="81" t="s">
        <v>21</v>
      </c>
      <c r="I38" s="81" t="s">
        <v>51</v>
      </c>
      <c r="J38" s="77">
        <v>243516.0</v>
      </c>
      <c r="K38" s="83">
        <v>243322.0</v>
      </c>
      <c r="L38" s="94" t="s">
        <v>101</v>
      </c>
      <c r="M38" s="128" t="s">
        <v>102</v>
      </c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20.25" customHeight="1">
      <c r="A39" s="79">
        <v>33.0</v>
      </c>
      <c r="B39" s="118">
        <v>243566.0</v>
      </c>
      <c r="C39" s="62" t="s">
        <v>47</v>
      </c>
      <c r="D39" s="139" t="s">
        <v>103</v>
      </c>
      <c r="E39" s="62" t="s">
        <v>49</v>
      </c>
      <c r="F39" s="112" t="s">
        <v>50</v>
      </c>
      <c r="G39" s="79" t="s">
        <v>51</v>
      </c>
      <c r="H39" s="81" t="s">
        <v>20</v>
      </c>
      <c r="I39" s="81" t="s">
        <v>52</v>
      </c>
      <c r="J39" s="82"/>
      <c r="K39" s="83"/>
      <c r="L39" s="94" t="s">
        <v>101</v>
      </c>
      <c r="M39" s="128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20.25" customHeight="1">
      <c r="A40" s="79">
        <v>34.0</v>
      </c>
      <c r="B40" s="118">
        <v>243566.0</v>
      </c>
      <c r="C40" s="62" t="s">
        <v>47</v>
      </c>
      <c r="D40" s="84" t="s">
        <v>104</v>
      </c>
      <c r="E40" s="62" t="s">
        <v>49</v>
      </c>
      <c r="F40" s="112" t="s">
        <v>50</v>
      </c>
      <c r="G40" s="79" t="s">
        <v>51</v>
      </c>
      <c r="H40" s="81" t="s">
        <v>21</v>
      </c>
      <c r="I40" s="81" t="s">
        <v>52</v>
      </c>
      <c r="J40" s="77">
        <v>243516.0</v>
      </c>
      <c r="K40" s="93" t="s">
        <v>105</v>
      </c>
      <c r="L40" s="94" t="s">
        <v>101</v>
      </c>
      <c r="M40" s="128" t="s">
        <v>106</v>
      </c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20.25" customHeight="1">
      <c r="A41" s="79">
        <v>35.0</v>
      </c>
      <c r="B41" s="118">
        <v>243566.0</v>
      </c>
      <c r="C41" s="62" t="s">
        <v>47</v>
      </c>
      <c r="D41" s="139" t="s">
        <v>107</v>
      </c>
      <c r="E41" s="62" t="s">
        <v>49</v>
      </c>
      <c r="F41" s="112" t="s">
        <v>50</v>
      </c>
      <c r="G41" s="79" t="s">
        <v>51</v>
      </c>
      <c r="H41" s="81" t="s">
        <v>20</v>
      </c>
      <c r="I41" s="81" t="s">
        <v>52</v>
      </c>
      <c r="J41" s="82"/>
      <c r="K41" s="83"/>
      <c r="L41" s="94" t="s">
        <v>101</v>
      </c>
      <c r="M41" s="128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20.25" customHeight="1">
      <c r="A42" s="79">
        <v>36.0</v>
      </c>
      <c r="B42" s="118">
        <v>243566.0</v>
      </c>
      <c r="C42" s="62" t="s">
        <v>47</v>
      </c>
      <c r="D42" s="84" t="s">
        <v>108</v>
      </c>
      <c r="E42" s="62" t="s">
        <v>49</v>
      </c>
      <c r="F42" s="112" t="s">
        <v>50</v>
      </c>
      <c r="G42" s="79" t="s">
        <v>51</v>
      </c>
      <c r="H42" s="81" t="s">
        <v>21</v>
      </c>
      <c r="I42" s="81" t="s">
        <v>51</v>
      </c>
      <c r="J42" s="77">
        <v>243516.0</v>
      </c>
      <c r="K42" s="83">
        <v>243322.0</v>
      </c>
      <c r="L42" s="94" t="s">
        <v>101</v>
      </c>
      <c r="M42" s="128" t="s">
        <v>109</v>
      </c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20.25" customHeight="1">
      <c r="A43" s="79">
        <v>37.0</v>
      </c>
      <c r="B43" s="118">
        <v>243566.0</v>
      </c>
      <c r="C43" s="62" t="s">
        <v>47</v>
      </c>
      <c r="D43" s="139" t="s">
        <v>110</v>
      </c>
      <c r="E43" s="62" t="s">
        <v>49</v>
      </c>
      <c r="F43" s="112" t="s">
        <v>50</v>
      </c>
      <c r="G43" s="79" t="s">
        <v>51</v>
      </c>
      <c r="H43" s="81" t="s">
        <v>20</v>
      </c>
      <c r="I43" s="81" t="s">
        <v>51</v>
      </c>
      <c r="J43" s="77">
        <v>243516.0</v>
      </c>
      <c r="K43" s="83"/>
      <c r="L43" s="94" t="s">
        <v>101</v>
      </c>
      <c r="M43" s="128" t="s">
        <v>111</v>
      </c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20.25" customHeight="1">
      <c r="A44" s="79">
        <v>38.0</v>
      </c>
      <c r="B44" s="118">
        <v>243566.0</v>
      </c>
      <c r="C44" s="62" t="s">
        <v>47</v>
      </c>
      <c r="D44" s="84" t="s">
        <v>112</v>
      </c>
      <c r="E44" s="62" t="s">
        <v>49</v>
      </c>
      <c r="F44" s="112" t="s">
        <v>50</v>
      </c>
      <c r="G44" s="79" t="s">
        <v>51</v>
      </c>
      <c r="H44" s="81" t="s">
        <v>21</v>
      </c>
      <c r="I44" s="81" t="s">
        <v>51</v>
      </c>
      <c r="J44" s="77">
        <v>243516.0</v>
      </c>
      <c r="K44" s="142" t="s">
        <v>113</v>
      </c>
      <c r="L44" s="94" t="s">
        <v>101</v>
      </c>
      <c r="M44" s="128" t="s">
        <v>114</v>
      </c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20.25" customHeight="1">
      <c r="A45" s="79">
        <v>39.0</v>
      </c>
      <c r="B45" s="118">
        <v>243566.0</v>
      </c>
      <c r="C45" s="62" t="s">
        <v>47</v>
      </c>
      <c r="D45" s="139" t="s">
        <v>115</v>
      </c>
      <c r="E45" s="62" t="s">
        <v>49</v>
      </c>
      <c r="F45" s="112" t="s">
        <v>50</v>
      </c>
      <c r="G45" s="79" t="s">
        <v>51</v>
      </c>
      <c r="H45" s="81" t="s">
        <v>20</v>
      </c>
      <c r="I45" s="81" t="s">
        <v>51</v>
      </c>
      <c r="J45" s="77">
        <v>243516.0</v>
      </c>
      <c r="K45" s="83"/>
      <c r="L45" s="94" t="s">
        <v>101</v>
      </c>
      <c r="M45" s="128" t="s">
        <v>111</v>
      </c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20.25" customHeight="1">
      <c r="A46" s="79">
        <v>40.0</v>
      </c>
      <c r="B46" s="118" t="s">
        <v>116</v>
      </c>
      <c r="C46" s="62" t="s">
        <v>47</v>
      </c>
      <c r="D46" s="68" t="s">
        <v>117</v>
      </c>
      <c r="E46" s="62" t="s">
        <v>49</v>
      </c>
      <c r="F46" s="112" t="s">
        <v>50</v>
      </c>
      <c r="G46" s="79" t="s">
        <v>51</v>
      </c>
      <c r="H46" s="81" t="s">
        <v>20</v>
      </c>
      <c r="I46" s="81" t="s">
        <v>52</v>
      </c>
      <c r="J46" s="82"/>
      <c r="K46" s="83"/>
      <c r="L46" s="94" t="s">
        <v>118</v>
      </c>
      <c r="M46" s="128" t="s">
        <v>119</v>
      </c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20.25" customHeight="1">
      <c r="A47" s="81">
        <v>41.0</v>
      </c>
      <c r="B47" s="89" t="s">
        <v>116</v>
      </c>
      <c r="C47" s="62" t="s">
        <v>47</v>
      </c>
      <c r="D47" s="70" t="s">
        <v>120</v>
      </c>
      <c r="E47" s="62" t="s">
        <v>49</v>
      </c>
      <c r="F47" s="112" t="s">
        <v>50</v>
      </c>
      <c r="G47" s="79" t="s">
        <v>51</v>
      </c>
      <c r="H47" s="81" t="s">
        <v>20</v>
      </c>
      <c r="I47" s="81" t="s">
        <v>51</v>
      </c>
      <c r="J47" s="82"/>
      <c r="K47" s="83"/>
      <c r="L47" s="94" t="s">
        <v>118</v>
      </c>
      <c r="M47" s="128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20.25" customHeight="1">
      <c r="A48" s="79">
        <v>42.0</v>
      </c>
      <c r="B48" s="118" t="s">
        <v>116</v>
      </c>
      <c r="C48" s="62" t="s">
        <v>47</v>
      </c>
      <c r="D48" s="70" t="s">
        <v>121</v>
      </c>
      <c r="E48" s="62" t="s">
        <v>49</v>
      </c>
      <c r="F48" s="112" t="s">
        <v>50</v>
      </c>
      <c r="G48" s="79" t="s">
        <v>51</v>
      </c>
      <c r="H48" s="81" t="s">
        <v>20</v>
      </c>
      <c r="I48" s="81" t="s">
        <v>51</v>
      </c>
      <c r="J48" s="82"/>
      <c r="K48" s="83"/>
      <c r="L48" s="94" t="s">
        <v>118</v>
      </c>
      <c r="M48" s="143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20.25" customHeight="1">
      <c r="A49" s="79">
        <v>43.0</v>
      </c>
      <c r="B49" s="118" t="s">
        <v>122</v>
      </c>
      <c r="C49" s="62" t="s">
        <v>47</v>
      </c>
      <c r="D49" s="144" t="s">
        <v>123</v>
      </c>
      <c r="E49" s="62" t="s">
        <v>49</v>
      </c>
      <c r="F49" s="112" t="s">
        <v>50</v>
      </c>
      <c r="G49" s="79" t="s">
        <v>51</v>
      </c>
      <c r="H49" s="81" t="s">
        <v>21</v>
      </c>
      <c r="I49" s="81" t="s">
        <v>51</v>
      </c>
      <c r="J49" s="77">
        <v>243516.0</v>
      </c>
      <c r="K49" s="145" t="s">
        <v>113</v>
      </c>
      <c r="L49" s="94" t="s">
        <v>124</v>
      </c>
      <c r="M49" s="128" t="s">
        <v>125</v>
      </c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20.25" customHeight="1">
      <c r="A50" s="79">
        <v>44.0</v>
      </c>
      <c r="B50" s="118" t="s">
        <v>122</v>
      </c>
      <c r="C50" s="62" t="s">
        <v>47</v>
      </c>
      <c r="D50" s="146" t="s">
        <v>126</v>
      </c>
      <c r="E50" s="62" t="s">
        <v>49</v>
      </c>
      <c r="F50" s="112" t="s">
        <v>50</v>
      </c>
      <c r="G50" s="79" t="s">
        <v>51</v>
      </c>
      <c r="H50" s="81" t="s">
        <v>20</v>
      </c>
      <c r="I50" s="81" t="s">
        <v>51</v>
      </c>
      <c r="J50" s="82"/>
      <c r="K50" s="83"/>
      <c r="L50" s="94" t="s">
        <v>124</v>
      </c>
      <c r="M50" s="128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20.25" customHeight="1">
      <c r="A51" s="147">
        <v>45.0</v>
      </c>
      <c r="B51" s="148" t="s">
        <v>122</v>
      </c>
      <c r="C51" s="149" t="s">
        <v>47</v>
      </c>
      <c r="D51" s="150" t="s">
        <v>127</v>
      </c>
      <c r="E51" s="149" t="s">
        <v>49</v>
      </c>
      <c r="F51" s="151" t="s">
        <v>50</v>
      </c>
      <c r="G51" s="147" t="s">
        <v>51</v>
      </c>
      <c r="H51" s="147" t="s">
        <v>22</v>
      </c>
      <c r="I51" s="147" t="s">
        <v>51</v>
      </c>
      <c r="J51" s="152">
        <v>243516.0</v>
      </c>
      <c r="K51" s="153"/>
      <c r="L51" s="154" t="s">
        <v>124</v>
      </c>
      <c r="M51" s="155" t="s">
        <v>128</v>
      </c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20.25" customHeight="1">
      <c r="A52" s="79">
        <v>46.0</v>
      </c>
      <c r="B52" s="118" t="s">
        <v>129</v>
      </c>
      <c r="C52" s="62" t="s">
        <v>47</v>
      </c>
      <c r="D52" s="76" t="s">
        <v>130</v>
      </c>
      <c r="E52" s="62" t="s">
        <v>49</v>
      </c>
      <c r="F52" s="112" t="s">
        <v>50</v>
      </c>
      <c r="G52" s="79" t="s">
        <v>51</v>
      </c>
      <c r="H52" s="81" t="s">
        <v>20</v>
      </c>
      <c r="I52" s="81" t="s">
        <v>51</v>
      </c>
      <c r="J52" s="82"/>
      <c r="K52" s="83"/>
      <c r="L52" s="70" t="s">
        <v>131</v>
      </c>
      <c r="M52" s="128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20.25" customHeight="1">
      <c r="A53" s="79">
        <v>47.0</v>
      </c>
      <c r="B53" s="118" t="s">
        <v>60</v>
      </c>
      <c r="C53" s="62" t="s">
        <v>132</v>
      </c>
      <c r="D53" s="11" t="s">
        <v>133</v>
      </c>
      <c r="E53" s="62" t="s">
        <v>49</v>
      </c>
      <c r="F53" s="112" t="s">
        <v>50</v>
      </c>
      <c r="G53" s="79" t="s">
        <v>51</v>
      </c>
      <c r="H53" s="81" t="s">
        <v>20</v>
      </c>
      <c r="I53" s="81" t="s">
        <v>51</v>
      </c>
      <c r="J53" s="82"/>
      <c r="K53" s="83"/>
      <c r="L53" s="94" t="s">
        <v>134</v>
      </c>
      <c r="M53" s="128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20.25" customHeight="1">
      <c r="A54" s="79">
        <v>48.0</v>
      </c>
      <c r="B54" s="118" t="s">
        <v>60</v>
      </c>
      <c r="C54" s="62" t="s">
        <v>132</v>
      </c>
      <c r="D54" s="146" t="s">
        <v>135</v>
      </c>
      <c r="E54" s="62" t="s">
        <v>49</v>
      </c>
      <c r="F54" s="112" t="s">
        <v>50</v>
      </c>
      <c r="G54" s="79" t="s">
        <v>51</v>
      </c>
      <c r="H54" s="81" t="s">
        <v>20</v>
      </c>
      <c r="I54" s="81" t="s">
        <v>52</v>
      </c>
      <c r="J54" s="82"/>
      <c r="K54" s="83"/>
      <c r="L54" s="94" t="s">
        <v>134</v>
      </c>
      <c r="M54" s="128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20.25" customHeight="1">
      <c r="A55" s="79">
        <v>49.0</v>
      </c>
      <c r="B55" s="118" t="s">
        <v>60</v>
      </c>
      <c r="C55" s="62" t="s">
        <v>132</v>
      </c>
      <c r="D55" s="146" t="s">
        <v>136</v>
      </c>
      <c r="E55" s="62" t="s">
        <v>49</v>
      </c>
      <c r="F55" s="112" t="s">
        <v>50</v>
      </c>
      <c r="G55" s="79" t="s">
        <v>51</v>
      </c>
      <c r="H55" s="81" t="s">
        <v>20</v>
      </c>
      <c r="I55" s="81" t="s">
        <v>51</v>
      </c>
      <c r="J55" s="82"/>
      <c r="K55" s="83"/>
      <c r="L55" s="94" t="s">
        <v>134</v>
      </c>
      <c r="M55" s="128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20.25" customHeight="1">
      <c r="A56" s="104">
        <v>50.0</v>
      </c>
      <c r="B56" s="156" t="s">
        <v>60</v>
      </c>
      <c r="C56" s="157" t="s">
        <v>132</v>
      </c>
      <c r="D56" s="11" t="s">
        <v>137</v>
      </c>
      <c r="E56" s="157" t="s">
        <v>49</v>
      </c>
      <c r="F56" s="158" t="s">
        <v>50</v>
      </c>
      <c r="G56" s="104" t="s">
        <v>51</v>
      </c>
      <c r="H56" s="106" t="s">
        <v>20</v>
      </c>
      <c r="I56" s="106" t="s">
        <v>51</v>
      </c>
      <c r="J56" s="159"/>
      <c r="K56" s="160"/>
      <c r="L56" s="161" t="s">
        <v>134</v>
      </c>
      <c r="M56" s="128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20.25" customHeight="1">
      <c r="A57" s="79">
        <v>51.0</v>
      </c>
      <c r="B57" s="89" t="s">
        <v>138</v>
      </c>
      <c r="C57" s="62" t="s">
        <v>132</v>
      </c>
      <c r="D57" s="162" t="s">
        <v>139</v>
      </c>
      <c r="E57" s="62" t="s">
        <v>49</v>
      </c>
      <c r="F57" s="81" t="s">
        <v>50</v>
      </c>
      <c r="G57" s="79" t="s">
        <v>51</v>
      </c>
      <c r="H57" s="81" t="s">
        <v>20</v>
      </c>
      <c r="I57" s="81" t="s">
        <v>51</v>
      </c>
      <c r="J57" s="82"/>
      <c r="K57" s="83"/>
      <c r="L57" s="94" t="s">
        <v>140</v>
      </c>
      <c r="M57" s="120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20.25" customHeight="1">
      <c r="A58" s="117">
        <v>52.0</v>
      </c>
      <c r="B58" s="118" t="s">
        <v>138</v>
      </c>
      <c r="C58" s="163" t="s">
        <v>132</v>
      </c>
      <c r="D58" s="164" t="s">
        <v>141</v>
      </c>
      <c r="E58" s="163" t="s">
        <v>49</v>
      </c>
      <c r="F58" s="165" t="s">
        <v>50</v>
      </c>
      <c r="G58" s="117" t="s">
        <v>51</v>
      </c>
      <c r="H58" s="126" t="s">
        <v>22</v>
      </c>
      <c r="I58" s="126" t="s">
        <v>51</v>
      </c>
      <c r="J58" s="166"/>
      <c r="K58" s="127"/>
      <c r="L58" s="167" t="s">
        <v>140</v>
      </c>
      <c r="M58" s="128" t="s">
        <v>142</v>
      </c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20.25" customHeight="1">
      <c r="A59" s="79">
        <v>53.0</v>
      </c>
      <c r="B59" s="118" t="s">
        <v>138</v>
      </c>
      <c r="C59" s="62" t="s">
        <v>132</v>
      </c>
      <c r="D59" s="168" t="s">
        <v>143</v>
      </c>
      <c r="E59" s="62" t="s">
        <v>49</v>
      </c>
      <c r="F59" s="112" t="s">
        <v>50</v>
      </c>
      <c r="G59" s="79" t="s">
        <v>51</v>
      </c>
      <c r="H59" s="81" t="s">
        <v>21</v>
      </c>
      <c r="I59" s="81" t="s">
        <v>52</v>
      </c>
      <c r="J59" s="92" t="s">
        <v>144</v>
      </c>
      <c r="K59" s="93" t="s">
        <v>144</v>
      </c>
      <c r="L59" s="94" t="s">
        <v>140</v>
      </c>
      <c r="M59" s="128" t="s">
        <v>145</v>
      </c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20.25" customHeight="1">
      <c r="A60" s="79">
        <v>54.0</v>
      </c>
      <c r="B60" s="118" t="s">
        <v>146</v>
      </c>
      <c r="C60" s="90" t="s">
        <v>132</v>
      </c>
      <c r="D60" s="169" t="s">
        <v>147</v>
      </c>
      <c r="E60" s="62" t="s">
        <v>49</v>
      </c>
      <c r="F60" s="112" t="s">
        <v>50</v>
      </c>
      <c r="G60" s="79" t="s">
        <v>51</v>
      </c>
      <c r="H60" s="81" t="s">
        <v>21</v>
      </c>
      <c r="I60" s="81" t="s">
        <v>52</v>
      </c>
      <c r="J60" s="92" t="s">
        <v>144</v>
      </c>
      <c r="K60" s="93" t="s">
        <v>144</v>
      </c>
      <c r="L60" s="94" t="s">
        <v>148</v>
      </c>
      <c r="M60" s="128" t="s">
        <v>145</v>
      </c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20.25" customHeight="1">
      <c r="A61" s="79">
        <v>55.0</v>
      </c>
      <c r="B61" s="118" t="s">
        <v>146</v>
      </c>
      <c r="C61" s="90" t="s">
        <v>132</v>
      </c>
      <c r="D61" s="169" t="s">
        <v>149</v>
      </c>
      <c r="E61" s="62" t="s">
        <v>49</v>
      </c>
      <c r="F61" s="112" t="s">
        <v>50</v>
      </c>
      <c r="G61" s="79" t="s">
        <v>51</v>
      </c>
      <c r="H61" s="81" t="s">
        <v>20</v>
      </c>
      <c r="I61" s="81" t="s">
        <v>52</v>
      </c>
      <c r="J61" s="82"/>
      <c r="K61" s="82"/>
      <c r="L61" s="94" t="s">
        <v>148</v>
      </c>
      <c r="M61" s="128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20.25" customHeight="1">
      <c r="A62" s="79">
        <v>56.0</v>
      </c>
      <c r="B62" s="118" t="s">
        <v>146</v>
      </c>
      <c r="C62" s="90" t="s">
        <v>132</v>
      </c>
      <c r="D62" s="139" t="s">
        <v>150</v>
      </c>
      <c r="E62" s="62" t="s">
        <v>49</v>
      </c>
      <c r="F62" s="112" t="s">
        <v>50</v>
      </c>
      <c r="G62" s="79" t="s">
        <v>51</v>
      </c>
      <c r="H62" s="81" t="s">
        <v>20</v>
      </c>
      <c r="I62" s="81" t="s">
        <v>51</v>
      </c>
      <c r="J62" s="82"/>
      <c r="K62" s="82"/>
      <c r="L62" s="94" t="s">
        <v>148</v>
      </c>
      <c r="M62" s="128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20.25" customHeight="1">
      <c r="A63" s="79">
        <v>57.0</v>
      </c>
      <c r="B63" s="118" t="s">
        <v>146</v>
      </c>
      <c r="C63" s="90" t="s">
        <v>132</v>
      </c>
      <c r="D63" s="139" t="s">
        <v>151</v>
      </c>
      <c r="E63" s="62" t="s">
        <v>49</v>
      </c>
      <c r="F63" s="112" t="s">
        <v>50</v>
      </c>
      <c r="G63" s="79" t="s">
        <v>51</v>
      </c>
      <c r="H63" s="81" t="s">
        <v>20</v>
      </c>
      <c r="I63" s="81" t="s">
        <v>51</v>
      </c>
      <c r="J63" s="82"/>
      <c r="K63" s="82"/>
      <c r="L63" s="94" t="s">
        <v>148</v>
      </c>
      <c r="M63" s="128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20.25" customHeight="1">
      <c r="A64" s="79">
        <v>58.0</v>
      </c>
      <c r="B64" s="89" t="s">
        <v>152</v>
      </c>
      <c r="C64" s="90" t="s">
        <v>132</v>
      </c>
      <c r="D64" s="70" t="s">
        <v>153</v>
      </c>
      <c r="E64" s="62" t="s">
        <v>49</v>
      </c>
      <c r="F64" s="112" t="s">
        <v>50</v>
      </c>
      <c r="G64" s="79" t="s">
        <v>51</v>
      </c>
      <c r="H64" s="81" t="s">
        <v>20</v>
      </c>
      <c r="I64" s="81" t="s">
        <v>51</v>
      </c>
      <c r="J64" s="82"/>
      <c r="K64" s="82"/>
      <c r="L64" s="94" t="s">
        <v>154</v>
      </c>
      <c r="M64" s="128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20.25" customHeight="1">
      <c r="A65" s="79">
        <v>59.0</v>
      </c>
      <c r="B65" s="70" t="s">
        <v>152</v>
      </c>
      <c r="C65" s="90" t="s">
        <v>132</v>
      </c>
      <c r="D65" s="76" t="s">
        <v>155</v>
      </c>
      <c r="E65" s="62" t="s">
        <v>49</v>
      </c>
      <c r="F65" s="112" t="s">
        <v>50</v>
      </c>
      <c r="G65" s="79" t="s">
        <v>51</v>
      </c>
      <c r="H65" s="81" t="s">
        <v>20</v>
      </c>
      <c r="I65" s="81" t="s">
        <v>52</v>
      </c>
      <c r="J65" s="82"/>
      <c r="K65" s="82"/>
      <c r="L65" s="94" t="s">
        <v>154</v>
      </c>
      <c r="M65" s="128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20.25" customHeight="1">
      <c r="A66" s="79">
        <v>60.0</v>
      </c>
      <c r="B66" s="70" t="s">
        <v>152</v>
      </c>
      <c r="C66" s="90" t="s">
        <v>132</v>
      </c>
      <c r="D66" s="70" t="s">
        <v>156</v>
      </c>
      <c r="E66" s="62" t="s">
        <v>49</v>
      </c>
      <c r="F66" s="112" t="s">
        <v>50</v>
      </c>
      <c r="G66" s="79" t="s">
        <v>51</v>
      </c>
      <c r="H66" s="81" t="s">
        <v>20</v>
      </c>
      <c r="I66" s="81" t="s">
        <v>51</v>
      </c>
      <c r="J66" s="82"/>
      <c r="K66" s="82"/>
      <c r="L66" s="94" t="s">
        <v>154</v>
      </c>
      <c r="M66" s="128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20.25" customHeight="1">
      <c r="A67" s="79">
        <v>61.0</v>
      </c>
      <c r="B67" s="89">
        <v>243322.0</v>
      </c>
      <c r="C67" s="90" t="s">
        <v>47</v>
      </c>
      <c r="D67" s="11" t="s">
        <v>157</v>
      </c>
      <c r="E67" s="62" t="s">
        <v>49</v>
      </c>
      <c r="F67" s="112" t="s">
        <v>50</v>
      </c>
      <c r="G67" s="79" t="s">
        <v>51</v>
      </c>
      <c r="H67" s="81" t="s">
        <v>20</v>
      </c>
      <c r="I67" s="81" t="s">
        <v>52</v>
      </c>
      <c r="J67" s="82"/>
      <c r="K67" s="82"/>
      <c r="L67" s="70" t="s">
        <v>158</v>
      </c>
      <c r="M67" s="128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20.25" customHeight="1">
      <c r="A68" s="79"/>
      <c r="B68" s="89"/>
      <c r="C68" s="90"/>
      <c r="D68" s="170"/>
      <c r="E68" s="90"/>
      <c r="F68" s="81"/>
      <c r="G68" s="79"/>
      <c r="H68" s="81"/>
      <c r="I68" s="81"/>
      <c r="J68" s="82"/>
      <c r="K68" s="82"/>
      <c r="L68" s="94"/>
      <c r="M68" s="128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20.25" customHeight="1">
      <c r="A69" s="79"/>
      <c r="B69" s="89"/>
      <c r="C69" s="90"/>
      <c r="D69" s="170"/>
      <c r="E69" s="90"/>
      <c r="F69" s="81"/>
      <c r="G69" s="79"/>
      <c r="H69" s="81"/>
      <c r="I69" s="81"/>
      <c r="J69" s="82"/>
      <c r="K69" s="82"/>
      <c r="L69" s="94"/>
      <c r="M69" s="128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20.25" customHeight="1">
      <c r="A70" s="79"/>
      <c r="B70" s="89"/>
      <c r="C70" s="90"/>
      <c r="D70" s="170"/>
      <c r="E70" s="90"/>
      <c r="F70" s="81"/>
      <c r="G70" s="79"/>
      <c r="H70" s="81"/>
      <c r="I70" s="81"/>
      <c r="J70" s="82"/>
      <c r="K70" s="82"/>
      <c r="L70" s="94"/>
      <c r="M70" s="128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20.25" customHeight="1">
      <c r="A71" s="79"/>
      <c r="B71" s="89"/>
      <c r="C71" s="90"/>
      <c r="D71" s="170"/>
      <c r="E71" s="90"/>
      <c r="F71" s="81"/>
      <c r="G71" s="79"/>
      <c r="H71" s="81"/>
      <c r="I71" s="81"/>
      <c r="J71" s="82"/>
      <c r="K71" s="82"/>
      <c r="L71" s="94"/>
      <c r="M71" s="128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20.25" customHeight="1">
      <c r="A72" s="79"/>
      <c r="B72" s="89"/>
      <c r="C72" s="90"/>
      <c r="D72" s="170"/>
      <c r="E72" s="90"/>
      <c r="F72" s="81"/>
      <c r="G72" s="79"/>
      <c r="H72" s="81"/>
      <c r="I72" s="81"/>
      <c r="J72" s="82"/>
      <c r="K72" s="82"/>
      <c r="L72" s="94"/>
      <c r="M72" s="128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20.25" customHeight="1">
      <c r="A73" s="79"/>
      <c r="B73" s="89"/>
      <c r="C73" s="90"/>
      <c r="D73" s="170"/>
      <c r="E73" s="90"/>
      <c r="F73" s="81"/>
      <c r="G73" s="79"/>
      <c r="H73" s="81"/>
      <c r="I73" s="81"/>
      <c r="J73" s="82"/>
      <c r="K73" s="82"/>
      <c r="L73" s="94"/>
      <c r="M73" s="128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20.25" customHeight="1">
      <c r="A74" s="79"/>
      <c r="B74" s="89"/>
      <c r="C74" s="90"/>
      <c r="D74" s="170"/>
      <c r="E74" s="90"/>
      <c r="F74" s="81"/>
      <c r="G74" s="79"/>
      <c r="H74" s="81"/>
      <c r="I74" s="81"/>
      <c r="J74" s="82"/>
      <c r="K74" s="82"/>
      <c r="L74" s="94"/>
      <c r="M74" s="128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20.25" customHeight="1">
      <c r="A75" s="79"/>
      <c r="B75" s="89"/>
      <c r="C75" s="90"/>
      <c r="D75" s="170"/>
      <c r="E75" s="90"/>
      <c r="F75" s="81"/>
      <c r="G75" s="79"/>
      <c r="H75" s="81"/>
      <c r="I75" s="81"/>
      <c r="J75" s="82"/>
      <c r="K75" s="82"/>
      <c r="L75" s="94"/>
      <c r="M75" s="128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20.25" customHeight="1">
      <c r="A76" s="79"/>
      <c r="B76" s="89"/>
      <c r="C76" s="90"/>
      <c r="D76" s="170"/>
      <c r="E76" s="90"/>
      <c r="F76" s="81"/>
      <c r="G76" s="79"/>
      <c r="H76" s="81"/>
      <c r="I76" s="81"/>
      <c r="J76" s="82"/>
      <c r="K76" s="82"/>
      <c r="L76" s="94"/>
      <c r="M76" s="128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20.25" customHeight="1">
      <c r="A77" s="79"/>
      <c r="B77" s="89"/>
      <c r="C77" s="90"/>
      <c r="D77" s="170"/>
      <c r="E77" s="90"/>
      <c r="F77" s="81"/>
      <c r="G77" s="79"/>
      <c r="H77" s="81"/>
      <c r="I77" s="81"/>
      <c r="J77" s="82"/>
      <c r="K77" s="82"/>
      <c r="L77" s="94"/>
      <c r="M77" s="128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20.25" customHeight="1">
      <c r="A78" s="79"/>
      <c r="B78" s="89"/>
      <c r="C78" s="90"/>
      <c r="D78" s="170"/>
      <c r="E78" s="90"/>
      <c r="F78" s="81"/>
      <c r="G78" s="79"/>
      <c r="H78" s="81"/>
      <c r="I78" s="81"/>
      <c r="J78" s="82"/>
      <c r="K78" s="82"/>
      <c r="L78" s="94"/>
      <c r="M78" s="128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20.25" customHeight="1">
      <c r="A79" s="79"/>
      <c r="B79" s="89"/>
      <c r="C79" s="90"/>
      <c r="D79" s="170"/>
      <c r="E79" s="90"/>
      <c r="F79" s="81"/>
      <c r="G79" s="79"/>
      <c r="H79" s="81"/>
      <c r="I79" s="81"/>
      <c r="J79" s="82"/>
      <c r="K79" s="82"/>
      <c r="L79" s="94"/>
      <c r="M79" s="128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20.25" customHeight="1">
      <c r="A80" s="79"/>
      <c r="B80" s="89"/>
      <c r="C80" s="90"/>
      <c r="D80" s="170"/>
      <c r="E80" s="90"/>
      <c r="F80" s="81"/>
      <c r="G80" s="79"/>
      <c r="H80" s="81"/>
      <c r="I80" s="81"/>
      <c r="J80" s="82"/>
      <c r="K80" s="82"/>
      <c r="L80" s="94"/>
      <c r="M80" s="128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20.25" customHeight="1">
      <c r="A81" s="79"/>
      <c r="B81" s="89"/>
      <c r="C81" s="90"/>
      <c r="D81" s="170"/>
      <c r="E81" s="90"/>
      <c r="F81" s="81"/>
      <c r="G81" s="79"/>
      <c r="H81" s="81"/>
      <c r="I81" s="81"/>
      <c r="J81" s="82"/>
      <c r="K81" s="82"/>
      <c r="L81" s="94"/>
      <c r="M81" s="128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20.25" customHeight="1">
      <c r="A82" s="79"/>
      <c r="B82" s="89"/>
      <c r="C82" s="90"/>
      <c r="D82" s="170"/>
      <c r="E82" s="90"/>
      <c r="F82" s="81"/>
      <c r="G82" s="79"/>
      <c r="H82" s="81"/>
      <c r="I82" s="81"/>
      <c r="J82" s="82"/>
      <c r="K82" s="82"/>
      <c r="L82" s="94"/>
      <c r="M82" s="128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20.25" customHeight="1">
      <c r="A83" s="79"/>
      <c r="B83" s="89"/>
      <c r="C83" s="90"/>
      <c r="D83" s="170"/>
      <c r="E83" s="90"/>
      <c r="F83" s="81"/>
      <c r="G83" s="79"/>
      <c r="H83" s="81"/>
      <c r="I83" s="81"/>
      <c r="J83" s="82"/>
      <c r="K83" s="82"/>
      <c r="L83" s="94"/>
      <c r="M83" s="128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20.25" customHeight="1">
      <c r="A84" s="79"/>
      <c r="B84" s="89"/>
      <c r="C84" s="90"/>
      <c r="D84" s="170"/>
      <c r="E84" s="90"/>
      <c r="F84" s="81"/>
      <c r="G84" s="79"/>
      <c r="H84" s="81"/>
      <c r="I84" s="81"/>
      <c r="J84" s="82"/>
      <c r="K84" s="82"/>
      <c r="L84" s="94"/>
      <c r="M84" s="128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20.25" customHeight="1">
      <c r="A85" s="79"/>
      <c r="B85" s="89"/>
      <c r="C85" s="90"/>
      <c r="D85" s="170"/>
      <c r="E85" s="90"/>
      <c r="F85" s="81"/>
      <c r="G85" s="79"/>
      <c r="H85" s="81"/>
      <c r="I85" s="81"/>
      <c r="J85" s="82"/>
      <c r="K85" s="82"/>
      <c r="L85" s="94"/>
      <c r="M85" s="128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20.25" customHeight="1">
      <c r="A86" s="79"/>
      <c r="B86" s="89"/>
      <c r="C86" s="90"/>
      <c r="D86" s="170"/>
      <c r="E86" s="90"/>
      <c r="F86" s="81"/>
      <c r="G86" s="79"/>
      <c r="H86" s="81"/>
      <c r="I86" s="81"/>
      <c r="J86" s="82"/>
      <c r="K86" s="82"/>
      <c r="L86" s="94"/>
      <c r="M86" s="128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20.25" customHeight="1">
      <c r="A87" s="79"/>
      <c r="B87" s="89"/>
      <c r="C87" s="90"/>
      <c r="D87" s="170"/>
      <c r="E87" s="90"/>
      <c r="F87" s="81"/>
      <c r="G87" s="79"/>
      <c r="H87" s="81"/>
      <c r="I87" s="81"/>
      <c r="J87" s="82"/>
      <c r="K87" s="82"/>
      <c r="L87" s="94"/>
      <c r="M87" s="128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20.25" customHeight="1">
      <c r="A88" s="79"/>
      <c r="B88" s="89"/>
      <c r="C88" s="90"/>
      <c r="D88" s="170"/>
      <c r="E88" s="90"/>
      <c r="F88" s="81"/>
      <c r="G88" s="79"/>
      <c r="H88" s="81"/>
      <c r="I88" s="81"/>
      <c r="J88" s="82"/>
      <c r="K88" s="82"/>
      <c r="L88" s="94"/>
      <c r="M88" s="128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20.25" customHeight="1">
      <c r="A89" s="79"/>
      <c r="B89" s="89"/>
      <c r="C89" s="90"/>
      <c r="D89" s="170"/>
      <c r="E89" s="90"/>
      <c r="F89" s="81"/>
      <c r="G89" s="79"/>
      <c r="H89" s="81"/>
      <c r="I89" s="81"/>
      <c r="J89" s="82"/>
      <c r="K89" s="82"/>
      <c r="L89" s="94"/>
      <c r="M89" s="128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20.25" customHeight="1">
      <c r="A90" s="79"/>
      <c r="B90" s="89"/>
      <c r="C90" s="90"/>
      <c r="D90" s="170"/>
      <c r="E90" s="90"/>
      <c r="F90" s="81"/>
      <c r="G90" s="79"/>
      <c r="H90" s="81"/>
      <c r="I90" s="81"/>
      <c r="J90" s="82"/>
      <c r="K90" s="82"/>
      <c r="L90" s="94"/>
      <c r="M90" s="128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20.25" customHeight="1">
      <c r="A91" s="79"/>
      <c r="B91" s="89"/>
      <c r="C91" s="90"/>
      <c r="D91" s="170"/>
      <c r="E91" s="90"/>
      <c r="F91" s="81"/>
      <c r="G91" s="79"/>
      <c r="H91" s="81"/>
      <c r="I91" s="81"/>
      <c r="J91" s="82"/>
      <c r="K91" s="82"/>
      <c r="L91" s="94"/>
      <c r="M91" s="128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20.25" customHeight="1">
      <c r="A92" s="79"/>
      <c r="B92" s="89"/>
      <c r="C92" s="90"/>
      <c r="D92" s="170"/>
      <c r="E92" s="90"/>
      <c r="F92" s="81"/>
      <c r="G92" s="79"/>
      <c r="H92" s="81"/>
      <c r="I92" s="81"/>
      <c r="J92" s="82"/>
      <c r="K92" s="82"/>
      <c r="L92" s="94"/>
      <c r="M92" s="128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20.25" customHeight="1">
      <c r="A93" s="79"/>
      <c r="B93" s="89"/>
      <c r="C93" s="90"/>
      <c r="D93" s="170"/>
      <c r="E93" s="90"/>
      <c r="F93" s="81"/>
      <c r="G93" s="79"/>
      <c r="H93" s="81"/>
      <c r="I93" s="81"/>
      <c r="J93" s="82"/>
      <c r="K93" s="82"/>
      <c r="L93" s="94"/>
      <c r="M93" s="128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20.25" customHeight="1">
      <c r="A94" s="79"/>
      <c r="B94" s="89"/>
      <c r="C94" s="90"/>
      <c r="D94" s="170"/>
      <c r="E94" s="90"/>
      <c r="F94" s="81"/>
      <c r="G94" s="79"/>
      <c r="H94" s="81"/>
      <c r="I94" s="81"/>
      <c r="J94" s="82"/>
      <c r="K94" s="82"/>
      <c r="L94" s="94"/>
      <c r="M94" s="128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20.25" customHeight="1">
      <c r="A95" s="79"/>
      <c r="B95" s="89"/>
      <c r="C95" s="90"/>
      <c r="D95" s="170"/>
      <c r="E95" s="90"/>
      <c r="F95" s="81"/>
      <c r="G95" s="79"/>
      <c r="H95" s="81"/>
      <c r="I95" s="81"/>
      <c r="J95" s="82"/>
      <c r="K95" s="82"/>
      <c r="L95" s="94"/>
      <c r="M95" s="128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20.25" customHeight="1">
      <c r="A96" s="79"/>
      <c r="B96" s="89"/>
      <c r="C96" s="90"/>
      <c r="D96" s="170"/>
      <c r="E96" s="90"/>
      <c r="F96" s="81"/>
      <c r="G96" s="79"/>
      <c r="H96" s="81"/>
      <c r="I96" s="81"/>
      <c r="J96" s="82"/>
      <c r="K96" s="82"/>
      <c r="L96" s="94"/>
      <c r="M96" s="128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20.25" customHeight="1">
      <c r="A97" s="79"/>
      <c r="B97" s="89"/>
      <c r="C97" s="90"/>
      <c r="D97" s="170"/>
      <c r="E97" s="90"/>
      <c r="F97" s="81"/>
      <c r="G97" s="79"/>
      <c r="H97" s="81"/>
      <c r="I97" s="81"/>
      <c r="J97" s="82"/>
      <c r="K97" s="82"/>
      <c r="L97" s="94"/>
      <c r="M97" s="128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20.25" customHeight="1">
      <c r="A98" s="79"/>
      <c r="B98" s="89"/>
      <c r="C98" s="90"/>
      <c r="D98" s="170"/>
      <c r="E98" s="90"/>
      <c r="F98" s="81"/>
      <c r="G98" s="79"/>
      <c r="H98" s="81"/>
      <c r="I98" s="81"/>
      <c r="J98" s="82"/>
      <c r="K98" s="82"/>
      <c r="L98" s="94"/>
      <c r="M98" s="128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20.25" customHeight="1">
      <c r="A99" s="79"/>
      <c r="B99" s="89"/>
      <c r="C99" s="90"/>
      <c r="D99" s="170"/>
      <c r="E99" s="90"/>
      <c r="F99" s="81"/>
      <c r="G99" s="79"/>
      <c r="H99" s="81"/>
      <c r="I99" s="81"/>
      <c r="J99" s="82"/>
      <c r="K99" s="82"/>
      <c r="L99" s="94"/>
      <c r="M99" s="128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20.25" customHeight="1">
      <c r="A100" s="79"/>
      <c r="B100" s="89"/>
      <c r="C100" s="90"/>
      <c r="D100" s="170"/>
      <c r="E100" s="90"/>
      <c r="F100" s="81"/>
      <c r="G100" s="79"/>
      <c r="H100" s="81"/>
      <c r="I100" s="81"/>
      <c r="J100" s="82"/>
      <c r="K100" s="82"/>
      <c r="L100" s="94"/>
      <c r="M100" s="128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20.25" customHeight="1">
      <c r="A101" s="79"/>
      <c r="B101" s="89"/>
      <c r="C101" s="90"/>
      <c r="D101" s="170"/>
      <c r="E101" s="90"/>
      <c r="F101" s="81"/>
      <c r="G101" s="79"/>
      <c r="H101" s="81"/>
      <c r="I101" s="81"/>
      <c r="J101" s="82"/>
      <c r="K101" s="82"/>
      <c r="L101" s="94"/>
      <c r="M101" s="128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20.25" customHeight="1">
      <c r="A102" s="79"/>
      <c r="B102" s="89"/>
      <c r="C102" s="90"/>
      <c r="D102" s="170"/>
      <c r="E102" s="90"/>
      <c r="F102" s="81"/>
      <c r="G102" s="79"/>
      <c r="H102" s="81"/>
      <c r="I102" s="81"/>
      <c r="J102" s="82"/>
      <c r="K102" s="82"/>
      <c r="L102" s="94"/>
      <c r="M102" s="128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20.25" customHeight="1">
      <c r="A103" s="79"/>
      <c r="B103" s="89"/>
      <c r="C103" s="90"/>
      <c r="D103" s="170"/>
      <c r="E103" s="90"/>
      <c r="F103" s="81"/>
      <c r="G103" s="79"/>
      <c r="H103" s="81"/>
      <c r="I103" s="81"/>
      <c r="J103" s="82"/>
      <c r="K103" s="82"/>
      <c r="L103" s="94"/>
      <c r="M103" s="128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20.25" customHeight="1">
      <c r="A104" s="79"/>
      <c r="B104" s="89"/>
      <c r="C104" s="90"/>
      <c r="D104" s="170"/>
      <c r="E104" s="90"/>
      <c r="F104" s="81"/>
      <c r="G104" s="79"/>
      <c r="H104" s="81"/>
      <c r="I104" s="81"/>
      <c r="J104" s="82"/>
      <c r="K104" s="82"/>
      <c r="L104" s="94"/>
      <c r="M104" s="128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20.25" customHeight="1">
      <c r="A105" s="79"/>
      <c r="B105" s="89"/>
      <c r="C105" s="90"/>
      <c r="D105" s="170"/>
      <c r="E105" s="90"/>
      <c r="F105" s="81"/>
      <c r="G105" s="79"/>
      <c r="H105" s="81"/>
      <c r="I105" s="81"/>
      <c r="J105" s="82"/>
      <c r="K105" s="82"/>
      <c r="L105" s="94"/>
      <c r="M105" s="128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20.25" customHeight="1">
      <c r="A106" s="79"/>
      <c r="B106" s="89"/>
      <c r="C106" s="90"/>
      <c r="D106" s="170"/>
      <c r="E106" s="90"/>
      <c r="F106" s="81"/>
      <c r="G106" s="79"/>
      <c r="H106" s="81"/>
      <c r="I106" s="81"/>
      <c r="J106" s="82"/>
      <c r="K106" s="82"/>
      <c r="L106" s="94"/>
      <c r="M106" s="128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20.25" customHeight="1">
      <c r="A107" s="79"/>
      <c r="B107" s="89"/>
      <c r="C107" s="90"/>
      <c r="D107" s="170"/>
      <c r="E107" s="90"/>
      <c r="F107" s="81"/>
      <c r="G107" s="79"/>
      <c r="H107" s="81"/>
      <c r="I107" s="81"/>
      <c r="J107" s="82"/>
      <c r="K107" s="82"/>
      <c r="L107" s="94"/>
      <c r="M107" s="128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20.25" customHeight="1">
      <c r="A108" s="79"/>
      <c r="B108" s="89"/>
      <c r="C108" s="90"/>
      <c r="D108" s="170"/>
      <c r="E108" s="90"/>
      <c r="F108" s="81"/>
      <c r="G108" s="79"/>
      <c r="H108" s="81"/>
      <c r="I108" s="81"/>
      <c r="J108" s="82"/>
      <c r="K108" s="82"/>
      <c r="L108" s="94"/>
      <c r="M108" s="128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20.25" customHeight="1">
      <c r="A109" s="79"/>
      <c r="B109" s="89"/>
      <c r="C109" s="90"/>
      <c r="D109" s="170"/>
      <c r="E109" s="90"/>
      <c r="F109" s="81"/>
      <c r="G109" s="79"/>
      <c r="H109" s="81"/>
      <c r="I109" s="81"/>
      <c r="J109" s="82"/>
      <c r="K109" s="82"/>
      <c r="L109" s="94"/>
      <c r="M109" s="128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20.25" customHeight="1">
      <c r="A110" s="79"/>
      <c r="B110" s="89"/>
      <c r="C110" s="90"/>
      <c r="D110" s="170"/>
      <c r="E110" s="90"/>
      <c r="F110" s="81"/>
      <c r="G110" s="79"/>
      <c r="H110" s="81"/>
      <c r="I110" s="81"/>
      <c r="J110" s="82"/>
      <c r="K110" s="82"/>
      <c r="L110" s="94"/>
      <c r="M110" s="128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20.25" customHeight="1">
      <c r="A111" s="79"/>
      <c r="B111" s="89"/>
      <c r="C111" s="90"/>
      <c r="D111" s="170"/>
      <c r="E111" s="90"/>
      <c r="F111" s="81"/>
      <c r="G111" s="79"/>
      <c r="H111" s="81"/>
      <c r="I111" s="81"/>
      <c r="J111" s="82"/>
      <c r="K111" s="82"/>
      <c r="L111" s="94"/>
      <c r="M111" s="128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20.25" customHeight="1">
      <c r="A112" s="79"/>
      <c r="B112" s="89"/>
      <c r="C112" s="90"/>
      <c r="D112" s="170"/>
      <c r="E112" s="90"/>
      <c r="F112" s="81"/>
      <c r="G112" s="79"/>
      <c r="H112" s="81"/>
      <c r="I112" s="81"/>
      <c r="J112" s="82"/>
      <c r="K112" s="82"/>
      <c r="L112" s="94"/>
      <c r="M112" s="128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20.25" customHeight="1">
      <c r="A113" s="79"/>
      <c r="B113" s="89"/>
      <c r="C113" s="90"/>
      <c r="D113" s="170"/>
      <c r="E113" s="90"/>
      <c r="F113" s="81"/>
      <c r="G113" s="79"/>
      <c r="H113" s="81"/>
      <c r="I113" s="81"/>
      <c r="J113" s="82"/>
      <c r="K113" s="82"/>
      <c r="L113" s="94"/>
      <c r="M113" s="128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20.25" customHeight="1">
      <c r="A114" s="79"/>
      <c r="B114" s="89"/>
      <c r="C114" s="90"/>
      <c r="D114" s="170"/>
      <c r="E114" s="90"/>
      <c r="F114" s="81"/>
      <c r="G114" s="79"/>
      <c r="H114" s="81"/>
      <c r="I114" s="81"/>
      <c r="J114" s="82"/>
      <c r="K114" s="82"/>
      <c r="L114" s="94"/>
      <c r="M114" s="128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20.25" customHeight="1">
      <c r="A115" s="79"/>
      <c r="B115" s="89"/>
      <c r="C115" s="90"/>
      <c r="D115" s="170"/>
      <c r="E115" s="90"/>
      <c r="F115" s="81"/>
      <c r="G115" s="79"/>
      <c r="H115" s="81"/>
      <c r="I115" s="81"/>
      <c r="J115" s="82"/>
      <c r="K115" s="82"/>
      <c r="L115" s="94"/>
      <c r="M115" s="128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20.25" customHeight="1">
      <c r="A116" s="79"/>
      <c r="B116" s="89"/>
      <c r="C116" s="90"/>
      <c r="D116" s="170"/>
      <c r="E116" s="90"/>
      <c r="F116" s="81"/>
      <c r="G116" s="79"/>
      <c r="H116" s="81"/>
      <c r="I116" s="81"/>
      <c r="J116" s="82"/>
      <c r="K116" s="82"/>
      <c r="L116" s="94"/>
      <c r="M116" s="128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20.25" customHeight="1">
      <c r="A117" s="79"/>
      <c r="B117" s="89"/>
      <c r="C117" s="90"/>
      <c r="D117" s="170"/>
      <c r="E117" s="90"/>
      <c r="F117" s="81"/>
      <c r="G117" s="79"/>
      <c r="H117" s="81"/>
      <c r="I117" s="81"/>
      <c r="J117" s="82"/>
      <c r="K117" s="82"/>
      <c r="L117" s="94"/>
      <c r="M117" s="128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20.25" customHeight="1">
      <c r="A118" s="79"/>
      <c r="B118" s="89"/>
      <c r="C118" s="90"/>
      <c r="D118" s="170"/>
      <c r="E118" s="90"/>
      <c r="F118" s="81"/>
      <c r="G118" s="79"/>
      <c r="H118" s="81"/>
      <c r="I118" s="81"/>
      <c r="J118" s="82"/>
      <c r="K118" s="82"/>
      <c r="L118" s="94"/>
      <c r="M118" s="128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20.25" customHeight="1">
      <c r="A119" s="79"/>
      <c r="B119" s="89"/>
      <c r="C119" s="90"/>
      <c r="D119" s="170"/>
      <c r="E119" s="90"/>
      <c r="F119" s="81"/>
      <c r="G119" s="79"/>
      <c r="H119" s="81"/>
      <c r="I119" s="81"/>
      <c r="J119" s="82"/>
      <c r="K119" s="82"/>
      <c r="L119" s="94"/>
      <c r="M119" s="128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20.25" customHeight="1">
      <c r="A120" s="79"/>
      <c r="B120" s="89"/>
      <c r="C120" s="90"/>
      <c r="D120" s="170"/>
      <c r="E120" s="90"/>
      <c r="F120" s="81"/>
      <c r="G120" s="79"/>
      <c r="H120" s="81"/>
      <c r="I120" s="81"/>
      <c r="J120" s="82"/>
      <c r="K120" s="82"/>
      <c r="L120" s="94"/>
      <c r="M120" s="128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20.25" customHeight="1">
      <c r="A121" s="79"/>
      <c r="B121" s="89"/>
      <c r="C121" s="90"/>
      <c r="D121" s="170"/>
      <c r="E121" s="90"/>
      <c r="F121" s="81"/>
      <c r="G121" s="79"/>
      <c r="H121" s="81"/>
      <c r="I121" s="81"/>
      <c r="J121" s="82"/>
      <c r="K121" s="82"/>
      <c r="L121" s="94"/>
      <c r="M121" s="128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20.25" customHeight="1">
      <c r="A122" s="79"/>
      <c r="B122" s="89"/>
      <c r="C122" s="90"/>
      <c r="D122" s="170"/>
      <c r="E122" s="90"/>
      <c r="F122" s="81"/>
      <c r="G122" s="79"/>
      <c r="H122" s="81"/>
      <c r="I122" s="81"/>
      <c r="J122" s="82"/>
      <c r="K122" s="82"/>
      <c r="L122" s="94"/>
      <c r="M122" s="128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20.25" customHeight="1">
      <c r="A123" s="79"/>
      <c r="B123" s="89"/>
      <c r="C123" s="90"/>
      <c r="D123" s="170"/>
      <c r="E123" s="90"/>
      <c r="F123" s="81"/>
      <c r="G123" s="79"/>
      <c r="H123" s="81"/>
      <c r="I123" s="81"/>
      <c r="J123" s="82"/>
      <c r="K123" s="82"/>
      <c r="L123" s="94"/>
      <c r="M123" s="128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20.25" customHeight="1">
      <c r="A124" s="79"/>
      <c r="B124" s="89"/>
      <c r="C124" s="90"/>
      <c r="D124" s="170"/>
      <c r="E124" s="90"/>
      <c r="F124" s="81"/>
      <c r="G124" s="79"/>
      <c r="H124" s="81"/>
      <c r="I124" s="81"/>
      <c r="J124" s="82"/>
      <c r="K124" s="82"/>
      <c r="L124" s="94"/>
      <c r="M124" s="128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20.25" customHeight="1">
      <c r="A125" s="79"/>
      <c r="B125" s="89"/>
      <c r="C125" s="90"/>
      <c r="D125" s="170"/>
      <c r="E125" s="90"/>
      <c r="F125" s="81"/>
      <c r="G125" s="79"/>
      <c r="H125" s="81"/>
      <c r="I125" s="81"/>
      <c r="J125" s="82"/>
      <c r="K125" s="82"/>
      <c r="L125" s="94"/>
      <c r="M125" s="128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20.25" customHeight="1">
      <c r="A126" s="79"/>
      <c r="B126" s="89"/>
      <c r="C126" s="90"/>
      <c r="D126" s="170"/>
      <c r="E126" s="90"/>
      <c r="F126" s="81"/>
      <c r="G126" s="79"/>
      <c r="H126" s="81"/>
      <c r="I126" s="81"/>
      <c r="J126" s="82"/>
      <c r="K126" s="82"/>
      <c r="L126" s="94"/>
      <c r="M126" s="128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20.25" customHeight="1">
      <c r="A127" s="79"/>
      <c r="B127" s="89"/>
      <c r="C127" s="90"/>
      <c r="D127" s="170"/>
      <c r="E127" s="90"/>
      <c r="F127" s="81"/>
      <c r="G127" s="79"/>
      <c r="H127" s="81"/>
      <c r="I127" s="81"/>
      <c r="J127" s="82"/>
      <c r="K127" s="82"/>
      <c r="L127" s="94"/>
      <c r="M127" s="128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20.25" customHeight="1">
      <c r="A128" s="79"/>
      <c r="B128" s="89"/>
      <c r="C128" s="90"/>
      <c r="D128" s="170"/>
      <c r="E128" s="90"/>
      <c r="F128" s="81"/>
      <c r="G128" s="79"/>
      <c r="H128" s="81"/>
      <c r="I128" s="81"/>
      <c r="J128" s="82"/>
      <c r="K128" s="82"/>
      <c r="L128" s="94"/>
      <c r="M128" s="128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20.25" customHeight="1">
      <c r="A129" s="79"/>
      <c r="B129" s="89"/>
      <c r="C129" s="90"/>
      <c r="D129" s="170"/>
      <c r="E129" s="90"/>
      <c r="F129" s="81"/>
      <c r="G129" s="79"/>
      <c r="H129" s="81"/>
      <c r="I129" s="81"/>
      <c r="J129" s="82"/>
      <c r="K129" s="82"/>
      <c r="L129" s="94"/>
      <c r="M129" s="128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20.25" customHeight="1">
      <c r="A130" s="79"/>
      <c r="B130" s="89"/>
      <c r="C130" s="90"/>
      <c r="D130" s="170"/>
      <c r="E130" s="90"/>
      <c r="F130" s="81"/>
      <c r="G130" s="79"/>
      <c r="H130" s="81"/>
      <c r="I130" s="81"/>
      <c r="J130" s="82"/>
      <c r="K130" s="82"/>
      <c r="L130" s="94"/>
      <c r="M130" s="128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20.25" customHeight="1">
      <c r="A131" s="79"/>
      <c r="B131" s="89"/>
      <c r="C131" s="90"/>
      <c r="D131" s="170"/>
      <c r="E131" s="90"/>
      <c r="F131" s="81"/>
      <c r="G131" s="79"/>
      <c r="H131" s="81"/>
      <c r="I131" s="81"/>
      <c r="J131" s="82"/>
      <c r="K131" s="82"/>
      <c r="L131" s="94"/>
      <c r="M131" s="128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20.25" customHeight="1">
      <c r="A132" s="79"/>
      <c r="B132" s="89"/>
      <c r="C132" s="90"/>
      <c r="D132" s="170"/>
      <c r="E132" s="90"/>
      <c r="F132" s="81"/>
      <c r="G132" s="79"/>
      <c r="H132" s="81"/>
      <c r="I132" s="81"/>
      <c r="J132" s="82"/>
      <c r="K132" s="82"/>
      <c r="L132" s="94"/>
      <c r="M132" s="128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20.25" customHeight="1">
      <c r="A133" s="79"/>
      <c r="B133" s="89"/>
      <c r="C133" s="90"/>
      <c r="D133" s="170"/>
      <c r="E133" s="90"/>
      <c r="F133" s="81"/>
      <c r="G133" s="79"/>
      <c r="H133" s="81"/>
      <c r="I133" s="81"/>
      <c r="J133" s="82"/>
      <c r="K133" s="82"/>
      <c r="L133" s="94"/>
      <c r="M133" s="128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20.25" customHeight="1">
      <c r="A134" s="79"/>
      <c r="B134" s="89"/>
      <c r="C134" s="90"/>
      <c r="D134" s="170"/>
      <c r="E134" s="90"/>
      <c r="F134" s="81"/>
      <c r="G134" s="79"/>
      <c r="H134" s="81"/>
      <c r="I134" s="81"/>
      <c r="J134" s="82"/>
      <c r="K134" s="82"/>
      <c r="L134" s="94"/>
      <c r="M134" s="128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20.25" customHeight="1">
      <c r="A135" s="79"/>
      <c r="B135" s="89"/>
      <c r="C135" s="90"/>
      <c r="D135" s="170"/>
      <c r="E135" s="90"/>
      <c r="F135" s="81"/>
      <c r="G135" s="79"/>
      <c r="H135" s="81"/>
      <c r="I135" s="81"/>
      <c r="J135" s="82"/>
      <c r="K135" s="82"/>
      <c r="L135" s="94"/>
      <c r="M135" s="128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20.25" customHeight="1">
      <c r="A136" s="79"/>
      <c r="B136" s="89"/>
      <c r="C136" s="90"/>
      <c r="D136" s="170"/>
      <c r="E136" s="90"/>
      <c r="F136" s="81"/>
      <c r="G136" s="79"/>
      <c r="H136" s="81"/>
      <c r="I136" s="81"/>
      <c r="J136" s="82"/>
      <c r="K136" s="82"/>
      <c r="L136" s="94"/>
      <c r="M136" s="128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20.25" customHeight="1">
      <c r="A137" s="79"/>
      <c r="B137" s="89"/>
      <c r="C137" s="90"/>
      <c r="D137" s="170"/>
      <c r="E137" s="90"/>
      <c r="F137" s="81"/>
      <c r="G137" s="79"/>
      <c r="H137" s="81"/>
      <c r="I137" s="81"/>
      <c r="J137" s="82"/>
      <c r="K137" s="82"/>
      <c r="L137" s="94"/>
      <c r="M137" s="128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20.25" customHeight="1">
      <c r="A138" s="79"/>
      <c r="B138" s="89"/>
      <c r="C138" s="90"/>
      <c r="D138" s="170"/>
      <c r="E138" s="90"/>
      <c r="F138" s="81"/>
      <c r="G138" s="79"/>
      <c r="H138" s="81"/>
      <c r="I138" s="81"/>
      <c r="J138" s="82"/>
      <c r="K138" s="82"/>
      <c r="L138" s="94"/>
      <c r="M138" s="128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20.25" customHeight="1">
      <c r="A139" s="79"/>
      <c r="B139" s="89"/>
      <c r="C139" s="90"/>
      <c r="D139" s="170"/>
      <c r="E139" s="90"/>
      <c r="F139" s="81"/>
      <c r="G139" s="79"/>
      <c r="H139" s="81"/>
      <c r="I139" s="81"/>
      <c r="J139" s="82"/>
      <c r="K139" s="82"/>
      <c r="L139" s="94"/>
      <c r="M139" s="128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20.25" customHeight="1">
      <c r="A140" s="79"/>
      <c r="B140" s="89"/>
      <c r="C140" s="90"/>
      <c r="D140" s="170"/>
      <c r="E140" s="90"/>
      <c r="F140" s="81"/>
      <c r="G140" s="79"/>
      <c r="H140" s="81"/>
      <c r="I140" s="81"/>
      <c r="J140" s="82"/>
      <c r="K140" s="82"/>
      <c r="L140" s="94"/>
      <c r="M140" s="128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20.25" customHeight="1">
      <c r="A141" s="79"/>
      <c r="B141" s="89"/>
      <c r="C141" s="90"/>
      <c r="D141" s="170"/>
      <c r="E141" s="90"/>
      <c r="F141" s="81"/>
      <c r="G141" s="79"/>
      <c r="H141" s="81"/>
      <c r="I141" s="81"/>
      <c r="J141" s="82"/>
      <c r="K141" s="82"/>
      <c r="L141" s="94"/>
      <c r="M141" s="128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20.25" customHeight="1">
      <c r="A142" s="79"/>
      <c r="B142" s="89"/>
      <c r="C142" s="90"/>
      <c r="D142" s="170"/>
      <c r="E142" s="90"/>
      <c r="F142" s="81"/>
      <c r="G142" s="79"/>
      <c r="H142" s="81"/>
      <c r="I142" s="81"/>
      <c r="J142" s="82"/>
      <c r="K142" s="82"/>
      <c r="L142" s="94"/>
      <c r="M142" s="128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20.25" customHeight="1">
      <c r="A143" s="79"/>
      <c r="B143" s="89"/>
      <c r="C143" s="90"/>
      <c r="D143" s="170"/>
      <c r="E143" s="90"/>
      <c r="F143" s="81"/>
      <c r="G143" s="79"/>
      <c r="H143" s="81"/>
      <c r="I143" s="81"/>
      <c r="J143" s="82"/>
      <c r="K143" s="82"/>
      <c r="L143" s="94"/>
      <c r="M143" s="128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20.25" customHeight="1">
      <c r="A144" s="79"/>
      <c r="B144" s="89"/>
      <c r="C144" s="90"/>
      <c r="D144" s="170"/>
      <c r="E144" s="90"/>
      <c r="F144" s="81"/>
      <c r="G144" s="79"/>
      <c r="H144" s="81"/>
      <c r="I144" s="81"/>
      <c r="J144" s="82"/>
      <c r="K144" s="82"/>
      <c r="L144" s="94"/>
      <c r="M144" s="128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20.25" customHeight="1">
      <c r="A145" s="79"/>
      <c r="B145" s="89"/>
      <c r="C145" s="90"/>
      <c r="D145" s="170"/>
      <c r="E145" s="90"/>
      <c r="F145" s="81"/>
      <c r="G145" s="79"/>
      <c r="H145" s="81"/>
      <c r="I145" s="81"/>
      <c r="J145" s="82"/>
      <c r="K145" s="82"/>
      <c r="L145" s="94"/>
      <c r="M145" s="128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20.25" customHeight="1">
      <c r="A146" s="79"/>
      <c r="B146" s="89"/>
      <c r="C146" s="90"/>
      <c r="D146" s="170"/>
      <c r="E146" s="90"/>
      <c r="F146" s="81"/>
      <c r="G146" s="79"/>
      <c r="H146" s="81"/>
      <c r="I146" s="81"/>
      <c r="J146" s="82"/>
      <c r="K146" s="82"/>
      <c r="L146" s="94"/>
      <c r="M146" s="128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20.25" customHeight="1">
      <c r="A147" s="79"/>
      <c r="B147" s="89"/>
      <c r="C147" s="90"/>
      <c r="D147" s="170"/>
      <c r="E147" s="90"/>
      <c r="F147" s="81"/>
      <c r="G147" s="79"/>
      <c r="H147" s="81"/>
      <c r="I147" s="81"/>
      <c r="J147" s="82"/>
      <c r="K147" s="82"/>
      <c r="L147" s="94"/>
      <c r="M147" s="128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20.25" customHeight="1">
      <c r="A148" s="79"/>
      <c r="B148" s="89"/>
      <c r="C148" s="90"/>
      <c r="D148" s="170"/>
      <c r="E148" s="90"/>
      <c r="F148" s="81"/>
      <c r="G148" s="79"/>
      <c r="H148" s="81"/>
      <c r="I148" s="81"/>
      <c r="J148" s="82"/>
      <c r="K148" s="82"/>
      <c r="L148" s="94"/>
      <c r="M148" s="128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20.25" customHeight="1">
      <c r="A149" s="79"/>
      <c r="B149" s="89"/>
      <c r="C149" s="90"/>
      <c r="D149" s="170"/>
      <c r="E149" s="90"/>
      <c r="F149" s="81"/>
      <c r="G149" s="79"/>
      <c r="H149" s="81"/>
      <c r="I149" s="81"/>
      <c r="J149" s="82"/>
      <c r="K149" s="82"/>
      <c r="L149" s="94"/>
      <c r="M149" s="128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20.25" customHeight="1">
      <c r="A150" s="79"/>
      <c r="B150" s="89"/>
      <c r="C150" s="90"/>
      <c r="D150" s="170"/>
      <c r="E150" s="90"/>
      <c r="F150" s="81"/>
      <c r="G150" s="79"/>
      <c r="H150" s="81"/>
      <c r="I150" s="81"/>
      <c r="J150" s="82"/>
      <c r="K150" s="82"/>
      <c r="L150" s="94"/>
      <c r="M150" s="128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20.25" customHeight="1">
      <c r="A151" s="79"/>
      <c r="B151" s="89"/>
      <c r="C151" s="90"/>
      <c r="D151" s="170"/>
      <c r="E151" s="90"/>
      <c r="F151" s="81"/>
      <c r="G151" s="79"/>
      <c r="H151" s="81"/>
      <c r="I151" s="81"/>
      <c r="J151" s="82"/>
      <c r="K151" s="82"/>
      <c r="L151" s="94"/>
      <c r="M151" s="128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20.25" customHeight="1">
      <c r="A152" s="79"/>
      <c r="B152" s="89"/>
      <c r="C152" s="90"/>
      <c r="D152" s="170"/>
      <c r="E152" s="90"/>
      <c r="F152" s="81"/>
      <c r="G152" s="79"/>
      <c r="H152" s="81"/>
      <c r="I152" s="81"/>
      <c r="J152" s="82"/>
      <c r="K152" s="82"/>
      <c r="L152" s="94"/>
      <c r="M152" s="128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20.25" customHeight="1">
      <c r="A153" s="79"/>
      <c r="B153" s="89"/>
      <c r="C153" s="90"/>
      <c r="D153" s="170"/>
      <c r="E153" s="90"/>
      <c r="F153" s="81"/>
      <c r="G153" s="79"/>
      <c r="H153" s="81"/>
      <c r="I153" s="81"/>
      <c r="J153" s="82"/>
      <c r="K153" s="82"/>
      <c r="L153" s="94"/>
      <c r="M153" s="128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20.25" customHeight="1">
      <c r="A154" s="79"/>
      <c r="B154" s="89"/>
      <c r="C154" s="90"/>
      <c r="D154" s="170"/>
      <c r="E154" s="90"/>
      <c r="F154" s="81"/>
      <c r="G154" s="79"/>
      <c r="H154" s="81"/>
      <c r="I154" s="81"/>
      <c r="J154" s="82"/>
      <c r="K154" s="82"/>
      <c r="L154" s="94"/>
      <c r="M154" s="128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20.25" customHeight="1">
      <c r="A155" s="79"/>
      <c r="B155" s="89"/>
      <c r="C155" s="90"/>
      <c r="D155" s="170"/>
      <c r="E155" s="90"/>
      <c r="F155" s="81"/>
      <c r="G155" s="79"/>
      <c r="H155" s="81"/>
      <c r="I155" s="81"/>
      <c r="J155" s="82"/>
      <c r="K155" s="82"/>
      <c r="L155" s="94"/>
      <c r="M155" s="128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20.25" customHeight="1">
      <c r="A156" s="79"/>
      <c r="B156" s="89"/>
      <c r="C156" s="90"/>
      <c r="D156" s="170"/>
      <c r="E156" s="90"/>
      <c r="F156" s="81"/>
      <c r="G156" s="79"/>
      <c r="H156" s="81"/>
      <c r="I156" s="81"/>
      <c r="J156" s="82"/>
      <c r="K156" s="82"/>
      <c r="L156" s="94"/>
      <c r="M156" s="128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20.25" customHeight="1">
      <c r="A157" s="79"/>
      <c r="B157" s="89"/>
      <c r="C157" s="90"/>
      <c r="D157" s="170"/>
      <c r="E157" s="90"/>
      <c r="F157" s="81"/>
      <c r="G157" s="79"/>
      <c r="H157" s="81"/>
      <c r="I157" s="81"/>
      <c r="J157" s="82"/>
      <c r="K157" s="82"/>
      <c r="L157" s="94"/>
      <c r="M157" s="128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20.25" customHeight="1">
      <c r="A158" s="79"/>
      <c r="B158" s="89"/>
      <c r="C158" s="90"/>
      <c r="D158" s="170"/>
      <c r="E158" s="90"/>
      <c r="F158" s="81"/>
      <c r="G158" s="79"/>
      <c r="H158" s="81"/>
      <c r="I158" s="81"/>
      <c r="J158" s="82"/>
      <c r="K158" s="82"/>
      <c r="L158" s="94"/>
      <c r="M158" s="128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20.25" customHeight="1">
      <c r="A159" s="79"/>
      <c r="B159" s="89"/>
      <c r="C159" s="90"/>
      <c r="D159" s="170"/>
      <c r="E159" s="90"/>
      <c r="F159" s="81"/>
      <c r="G159" s="79"/>
      <c r="H159" s="81"/>
      <c r="I159" s="81"/>
      <c r="J159" s="82"/>
      <c r="K159" s="82"/>
      <c r="L159" s="94"/>
      <c r="M159" s="128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20.25" customHeight="1">
      <c r="A160" s="79"/>
      <c r="B160" s="89"/>
      <c r="C160" s="90"/>
      <c r="D160" s="170"/>
      <c r="E160" s="90"/>
      <c r="F160" s="81"/>
      <c r="G160" s="79"/>
      <c r="H160" s="81"/>
      <c r="I160" s="81"/>
      <c r="J160" s="82"/>
      <c r="K160" s="82"/>
      <c r="L160" s="94"/>
      <c r="M160" s="128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20.25" customHeight="1">
      <c r="A161" s="79"/>
      <c r="B161" s="89"/>
      <c r="C161" s="90"/>
      <c r="D161" s="170"/>
      <c r="E161" s="90"/>
      <c r="F161" s="81"/>
      <c r="G161" s="79"/>
      <c r="H161" s="81"/>
      <c r="I161" s="81"/>
      <c r="J161" s="82"/>
      <c r="K161" s="82"/>
      <c r="L161" s="94"/>
      <c r="M161" s="128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20.25" customHeight="1">
      <c r="A162" s="79"/>
      <c r="B162" s="89"/>
      <c r="C162" s="90"/>
      <c r="D162" s="170"/>
      <c r="E162" s="90"/>
      <c r="F162" s="81"/>
      <c r="G162" s="79"/>
      <c r="H162" s="81"/>
      <c r="I162" s="81"/>
      <c r="J162" s="82"/>
      <c r="K162" s="82"/>
      <c r="L162" s="94"/>
      <c r="M162" s="128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20.25" customHeight="1">
      <c r="A163" s="79"/>
      <c r="B163" s="89"/>
      <c r="C163" s="90"/>
      <c r="D163" s="170"/>
      <c r="E163" s="90"/>
      <c r="F163" s="81"/>
      <c r="G163" s="79"/>
      <c r="H163" s="81"/>
      <c r="I163" s="81"/>
      <c r="J163" s="82"/>
      <c r="K163" s="82"/>
      <c r="L163" s="94"/>
      <c r="M163" s="128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20.25" customHeight="1">
      <c r="A164" s="79"/>
      <c r="B164" s="89"/>
      <c r="C164" s="90"/>
      <c r="D164" s="170"/>
      <c r="E164" s="90"/>
      <c r="F164" s="81"/>
      <c r="G164" s="79"/>
      <c r="H164" s="81"/>
      <c r="I164" s="81"/>
      <c r="J164" s="82"/>
      <c r="K164" s="82"/>
      <c r="L164" s="94"/>
      <c r="M164" s="128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20.25" customHeight="1">
      <c r="A165" s="79"/>
      <c r="B165" s="89"/>
      <c r="C165" s="90"/>
      <c r="D165" s="170"/>
      <c r="E165" s="90"/>
      <c r="F165" s="81"/>
      <c r="G165" s="79"/>
      <c r="H165" s="81"/>
      <c r="I165" s="81"/>
      <c r="J165" s="82"/>
      <c r="K165" s="82"/>
      <c r="L165" s="94"/>
      <c r="M165" s="128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20.25" customHeight="1">
      <c r="A166" s="79"/>
      <c r="B166" s="89"/>
      <c r="C166" s="90"/>
      <c r="D166" s="170"/>
      <c r="E166" s="90"/>
      <c r="F166" s="81"/>
      <c r="G166" s="79"/>
      <c r="H166" s="81"/>
      <c r="I166" s="81"/>
      <c r="J166" s="82"/>
      <c r="K166" s="82"/>
      <c r="L166" s="94"/>
      <c r="M166" s="128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20.25" customHeight="1">
      <c r="A167" s="79"/>
      <c r="B167" s="89"/>
      <c r="C167" s="90"/>
      <c r="D167" s="170"/>
      <c r="E167" s="90"/>
      <c r="F167" s="81"/>
      <c r="G167" s="79"/>
      <c r="H167" s="81"/>
      <c r="I167" s="81"/>
      <c r="J167" s="82"/>
      <c r="K167" s="82"/>
      <c r="L167" s="94"/>
      <c r="M167" s="128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20.25" customHeight="1">
      <c r="A168" s="79"/>
      <c r="B168" s="89"/>
      <c r="C168" s="94"/>
      <c r="D168" s="170"/>
      <c r="E168" s="90"/>
      <c r="F168" s="81"/>
      <c r="G168" s="79"/>
      <c r="H168" s="81"/>
      <c r="I168" s="81"/>
      <c r="J168" s="82"/>
      <c r="K168" s="82"/>
      <c r="L168" s="94"/>
      <c r="M168" s="128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20.25" customHeight="1">
      <c r="A169" s="79"/>
      <c r="B169" s="89"/>
      <c r="C169" s="94"/>
      <c r="D169" s="170"/>
      <c r="E169" s="90"/>
      <c r="F169" s="81"/>
      <c r="G169" s="79"/>
      <c r="H169" s="81"/>
      <c r="I169" s="81"/>
      <c r="J169" s="82"/>
      <c r="K169" s="82"/>
      <c r="L169" s="94"/>
      <c r="M169" s="128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20.25" customHeight="1">
      <c r="A170" s="79"/>
      <c r="B170" s="89"/>
      <c r="C170" s="94"/>
      <c r="D170" s="170"/>
      <c r="E170" s="90"/>
      <c r="F170" s="81"/>
      <c r="G170" s="79"/>
      <c r="H170" s="81"/>
      <c r="I170" s="81"/>
      <c r="J170" s="82"/>
      <c r="K170" s="82"/>
      <c r="L170" s="94"/>
      <c r="M170" s="128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20.25" customHeight="1">
      <c r="A171" s="79"/>
      <c r="B171" s="89"/>
      <c r="C171" s="94"/>
      <c r="D171" s="170"/>
      <c r="E171" s="90"/>
      <c r="F171" s="81"/>
      <c r="G171" s="79"/>
      <c r="H171" s="81"/>
      <c r="I171" s="81"/>
      <c r="J171" s="82"/>
      <c r="K171" s="82"/>
      <c r="L171" s="94"/>
      <c r="M171" s="128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20.25" customHeight="1">
      <c r="A172" s="79"/>
      <c r="B172" s="89"/>
      <c r="C172" s="94"/>
      <c r="D172" s="170"/>
      <c r="E172" s="90"/>
      <c r="F172" s="81"/>
      <c r="G172" s="79"/>
      <c r="H172" s="81"/>
      <c r="I172" s="81"/>
      <c r="J172" s="82"/>
      <c r="K172" s="82"/>
      <c r="L172" s="94"/>
      <c r="M172" s="128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20.25" customHeight="1">
      <c r="A173" s="79"/>
      <c r="B173" s="89"/>
      <c r="C173" s="94"/>
      <c r="D173" s="170"/>
      <c r="E173" s="90"/>
      <c r="F173" s="81"/>
      <c r="G173" s="79"/>
      <c r="H173" s="81"/>
      <c r="I173" s="81"/>
      <c r="J173" s="82"/>
      <c r="K173" s="82"/>
      <c r="L173" s="94"/>
      <c r="M173" s="128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20.25" customHeight="1">
      <c r="A174" s="79"/>
      <c r="B174" s="89"/>
      <c r="C174" s="94"/>
      <c r="D174" s="170"/>
      <c r="E174" s="90"/>
      <c r="F174" s="81"/>
      <c r="G174" s="79"/>
      <c r="H174" s="81"/>
      <c r="I174" s="81"/>
      <c r="J174" s="82"/>
      <c r="K174" s="82"/>
      <c r="L174" s="94"/>
      <c r="M174" s="128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20.25" customHeight="1">
      <c r="A175" s="79"/>
      <c r="B175" s="89"/>
      <c r="C175" s="94"/>
      <c r="D175" s="170"/>
      <c r="E175" s="90"/>
      <c r="F175" s="81"/>
      <c r="G175" s="79"/>
      <c r="H175" s="81"/>
      <c r="I175" s="81"/>
      <c r="J175" s="82"/>
      <c r="K175" s="82"/>
      <c r="L175" s="94"/>
      <c r="M175" s="128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20.25" customHeight="1">
      <c r="A176" s="79"/>
      <c r="B176" s="89"/>
      <c r="C176" s="94"/>
      <c r="D176" s="170"/>
      <c r="E176" s="90"/>
      <c r="F176" s="81"/>
      <c r="G176" s="79"/>
      <c r="H176" s="81"/>
      <c r="I176" s="81"/>
      <c r="J176" s="82"/>
      <c r="K176" s="82"/>
      <c r="L176" s="94"/>
      <c r="M176" s="128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20.25" customHeight="1">
      <c r="A177" s="79"/>
      <c r="B177" s="89"/>
      <c r="C177" s="94"/>
      <c r="D177" s="170"/>
      <c r="E177" s="90"/>
      <c r="F177" s="81"/>
      <c r="G177" s="79"/>
      <c r="H177" s="81"/>
      <c r="I177" s="81"/>
      <c r="J177" s="82"/>
      <c r="K177" s="82"/>
      <c r="L177" s="94"/>
      <c r="M177" s="128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20.25" customHeight="1">
      <c r="A178" s="79"/>
      <c r="B178" s="89"/>
      <c r="C178" s="94"/>
      <c r="D178" s="170"/>
      <c r="E178" s="90"/>
      <c r="F178" s="81"/>
      <c r="G178" s="79"/>
      <c r="H178" s="81"/>
      <c r="I178" s="81"/>
      <c r="J178" s="82"/>
      <c r="K178" s="82"/>
      <c r="L178" s="94"/>
      <c r="M178" s="128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20.25" customHeight="1">
      <c r="A179" s="79"/>
      <c r="B179" s="89"/>
      <c r="C179" s="94"/>
      <c r="D179" s="170"/>
      <c r="E179" s="90"/>
      <c r="F179" s="81"/>
      <c r="G179" s="79"/>
      <c r="H179" s="81"/>
      <c r="I179" s="81"/>
      <c r="J179" s="82"/>
      <c r="K179" s="82"/>
      <c r="L179" s="94"/>
      <c r="M179" s="128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20.25" customHeight="1">
      <c r="A180" s="79"/>
      <c r="B180" s="89"/>
      <c r="C180" s="94"/>
      <c r="D180" s="170"/>
      <c r="E180" s="90"/>
      <c r="F180" s="81"/>
      <c r="G180" s="79"/>
      <c r="H180" s="81"/>
      <c r="I180" s="81"/>
      <c r="J180" s="82"/>
      <c r="K180" s="82"/>
      <c r="L180" s="94"/>
      <c r="M180" s="128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20.25" customHeight="1">
      <c r="A181" s="79"/>
      <c r="B181" s="89"/>
      <c r="C181" s="94"/>
      <c r="D181" s="170"/>
      <c r="E181" s="90"/>
      <c r="F181" s="81"/>
      <c r="G181" s="79"/>
      <c r="H181" s="81"/>
      <c r="I181" s="81"/>
      <c r="J181" s="82"/>
      <c r="K181" s="82"/>
      <c r="L181" s="94"/>
      <c r="M181" s="128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20.25" customHeight="1">
      <c r="A182" s="79"/>
      <c r="B182" s="89"/>
      <c r="C182" s="94"/>
      <c r="D182" s="170"/>
      <c r="E182" s="90"/>
      <c r="F182" s="81"/>
      <c r="G182" s="79"/>
      <c r="H182" s="81"/>
      <c r="I182" s="81"/>
      <c r="J182" s="82"/>
      <c r="K182" s="82"/>
      <c r="L182" s="94"/>
      <c r="M182" s="128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20.25" customHeight="1">
      <c r="A183" s="79"/>
      <c r="B183" s="89"/>
      <c r="C183" s="94"/>
      <c r="D183" s="170"/>
      <c r="E183" s="90"/>
      <c r="F183" s="81"/>
      <c r="G183" s="79"/>
      <c r="H183" s="81"/>
      <c r="I183" s="81"/>
      <c r="J183" s="82"/>
      <c r="K183" s="82"/>
      <c r="L183" s="94"/>
      <c r="M183" s="128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20.25" customHeight="1">
      <c r="A184" s="79"/>
      <c r="B184" s="89"/>
      <c r="C184" s="94"/>
      <c r="D184" s="170"/>
      <c r="E184" s="90"/>
      <c r="F184" s="81"/>
      <c r="G184" s="79"/>
      <c r="H184" s="81"/>
      <c r="I184" s="81"/>
      <c r="J184" s="82"/>
      <c r="K184" s="82"/>
      <c r="L184" s="94"/>
      <c r="M184" s="128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20.25" customHeight="1">
      <c r="A185" s="79"/>
      <c r="B185" s="89"/>
      <c r="C185" s="94"/>
      <c r="D185" s="170"/>
      <c r="E185" s="90"/>
      <c r="F185" s="81"/>
      <c r="G185" s="79"/>
      <c r="H185" s="81"/>
      <c r="I185" s="81"/>
      <c r="J185" s="82"/>
      <c r="K185" s="82"/>
      <c r="L185" s="94"/>
      <c r="M185" s="128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20.25" customHeight="1">
      <c r="A186" s="79"/>
      <c r="B186" s="89"/>
      <c r="C186" s="94"/>
      <c r="D186" s="170"/>
      <c r="E186" s="90"/>
      <c r="F186" s="81"/>
      <c r="G186" s="79"/>
      <c r="H186" s="81"/>
      <c r="I186" s="81"/>
      <c r="J186" s="82"/>
      <c r="K186" s="82"/>
      <c r="L186" s="94"/>
      <c r="M186" s="128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20.25" customHeight="1">
      <c r="A187" s="79"/>
      <c r="B187" s="89"/>
      <c r="C187" s="94"/>
      <c r="D187" s="170"/>
      <c r="E187" s="90"/>
      <c r="F187" s="81"/>
      <c r="G187" s="79"/>
      <c r="H187" s="81"/>
      <c r="I187" s="81"/>
      <c r="J187" s="82"/>
      <c r="K187" s="82"/>
      <c r="L187" s="94"/>
      <c r="M187" s="128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20.25" customHeight="1">
      <c r="A188" s="79"/>
      <c r="B188" s="89"/>
      <c r="C188" s="94"/>
      <c r="D188" s="170"/>
      <c r="E188" s="90"/>
      <c r="F188" s="81"/>
      <c r="G188" s="79"/>
      <c r="H188" s="81"/>
      <c r="I188" s="81"/>
      <c r="J188" s="82"/>
      <c r="K188" s="82"/>
      <c r="L188" s="94"/>
      <c r="M188" s="128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20.25" customHeight="1">
      <c r="A189" s="79"/>
      <c r="B189" s="89"/>
      <c r="C189" s="94"/>
      <c r="D189" s="170"/>
      <c r="E189" s="90"/>
      <c r="F189" s="81"/>
      <c r="G189" s="79"/>
      <c r="H189" s="81"/>
      <c r="I189" s="81"/>
      <c r="J189" s="82"/>
      <c r="K189" s="82"/>
      <c r="L189" s="94"/>
      <c r="M189" s="128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20.25" customHeight="1">
      <c r="A190" s="79"/>
      <c r="B190" s="89"/>
      <c r="C190" s="94"/>
      <c r="D190" s="170"/>
      <c r="E190" s="90"/>
      <c r="F190" s="81"/>
      <c r="G190" s="79"/>
      <c r="H190" s="81"/>
      <c r="I190" s="81"/>
      <c r="J190" s="82"/>
      <c r="K190" s="82"/>
      <c r="L190" s="94"/>
      <c r="M190" s="128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20.25" customHeight="1">
      <c r="A191" s="79"/>
      <c r="B191" s="89"/>
      <c r="C191" s="94"/>
      <c r="D191" s="170"/>
      <c r="E191" s="90"/>
      <c r="F191" s="81"/>
      <c r="G191" s="79"/>
      <c r="H191" s="81"/>
      <c r="I191" s="81"/>
      <c r="J191" s="82"/>
      <c r="K191" s="82"/>
      <c r="L191" s="94"/>
      <c r="M191" s="128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20.25" customHeight="1">
      <c r="A192" s="79"/>
      <c r="B192" s="89"/>
      <c r="C192" s="94"/>
      <c r="D192" s="170"/>
      <c r="E192" s="90"/>
      <c r="F192" s="81"/>
      <c r="G192" s="79"/>
      <c r="H192" s="81"/>
      <c r="I192" s="81"/>
      <c r="J192" s="82"/>
      <c r="K192" s="82"/>
      <c r="L192" s="94"/>
      <c r="M192" s="128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20.25" customHeight="1">
      <c r="A193" s="79"/>
      <c r="B193" s="89"/>
      <c r="C193" s="94"/>
      <c r="D193" s="170"/>
      <c r="E193" s="90"/>
      <c r="F193" s="81"/>
      <c r="G193" s="79"/>
      <c r="H193" s="81"/>
      <c r="I193" s="81"/>
      <c r="J193" s="82"/>
      <c r="K193" s="82"/>
      <c r="L193" s="94"/>
      <c r="M193" s="128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20.25" customHeight="1">
      <c r="A194" s="79"/>
      <c r="B194" s="89"/>
      <c r="C194" s="94"/>
      <c r="D194" s="170"/>
      <c r="E194" s="90"/>
      <c r="F194" s="81"/>
      <c r="G194" s="79"/>
      <c r="H194" s="81"/>
      <c r="I194" s="81"/>
      <c r="J194" s="82"/>
      <c r="K194" s="82"/>
      <c r="L194" s="94"/>
      <c r="M194" s="128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20.25" customHeight="1">
      <c r="A195" s="79"/>
      <c r="B195" s="89"/>
      <c r="C195" s="94"/>
      <c r="D195" s="170"/>
      <c r="E195" s="90"/>
      <c r="F195" s="81"/>
      <c r="G195" s="79"/>
      <c r="H195" s="81"/>
      <c r="I195" s="81"/>
      <c r="J195" s="82"/>
      <c r="K195" s="82"/>
      <c r="L195" s="94"/>
      <c r="M195" s="128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20.25" customHeight="1">
      <c r="A196" s="79"/>
      <c r="B196" s="89"/>
      <c r="C196" s="94"/>
      <c r="D196" s="170"/>
      <c r="E196" s="90"/>
      <c r="F196" s="81"/>
      <c r="G196" s="79"/>
      <c r="H196" s="81"/>
      <c r="I196" s="81"/>
      <c r="J196" s="82"/>
      <c r="K196" s="82"/>
      <c r="L196" s="94"/>
      <c r="M196" s="128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20.25" customHeight="1">
      <c r="A197" s="79"/>
      <c r="B197" s="89"/>
      <c r="C197" s="94"/>
      <c r="D197" s="170"/>
      <c r="E197" s="90"/>
      <c r="F197" s="81"/>
      <c r="G197" s="79"/>
      <c r="H197" s="81"/>
      <c r="I197" s="81"/>
      <c r="J197" s="82"/>
      <c r="K197" s="82"/>
      <c r="L197" s="94"/>
      <c r="M197" s="128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20.25" customHeight="1">
      <c r="A198" s="171"/>
      <c r="B198" s="89"/>
      <c r="C198" s="94"/>
      <c r="D198" s="169"/>
      <c r="E198" s="90"/>
      <c r="F198" s="81"/>
      <c r="G198" s="79"/>
      <c r="H198" s="81"/>
      <c r="I198" s="81"/>
      <c r="J198" s="82"/>
      <c r="K198" s="82"/>
      <c r="L198" s="94"/>
      <c r="M198" s="128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20.25" customHeight="1">
      <c r="A199" s="79"/>
      <c r="B199" s="89"/>
      <c r="C199" s="94"/>
      <c r="D199" s="170"/>
      <c r="E199" s="90"/>
      <c r="F199" s="81"/>
      <c r="G199" s="79"/>
      <c r="H199" s="81"/>
      <c r="I199" s="81"/>
      <c r="J199" s="82"/>
      <c r="K199" s="82"/>
      <c r="L199" s="94"/>
      <c r="M199" s="88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20.25" customHeight="1">
      <c r="A200" s="171"/>
      <c r="B200" s="89"/>
      <c r="C200" s="94"/>
      <c r="D200" s="144"/>
      <c r="E200" s="90"/>
      <c r="F200" s="81"/>
      <c r="G200" s="79"/>
      <c r="H200" s="81"/>
      <c r="I200" s="81"/>
      <c r="J200" s="82"/>
      <c r="K200" s="82"/>
      <c r="L200" s="94"/>
      <c r="M200" s="84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20.25" customHeight="1">
      <c r="A201" s="79"/>
      <c r="B201" s="89"/>
      <c r="C201" s="94"/>
      <c r="D201" s="84"/>
      <c r="E201" s="90"/>
      <c r="F201" s="81"/>
      <c r="G201" s="79"/>
      <c r="H201" s="81"/>
      <c r="I201" s="81"/>
      <c r="J201" s="82"/>
      <c r="K201" s="82"/>
      <c r="L201" s="94"/>
      <c r="M201" s="139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20.25" customHeight="1">
      <c r="A202" s="171"/>
      <c r="B202" s="89"/>
      <c r="C202" s="94"/>
      <c r="D202" s="172"/>
      <c r="E202" s="90"/>
      <c r="F202" s="81"/>
      <c r="G202" s="79"/>
      <c r="H202" s="81"/>
      <c r="I202" s="81"/>
      <c r="J202" s="82"/>
      <c r="K202" s="82"/>
      <c r="L202" s="94"/>
      <c r="M202" s="139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20.25" customHeight="1">
      <c r="A203" s="79"/>
      <c r="B203" s="89"/>
      <c r="C203" s="94"/>
      <c r="D203" s="84"/>
      <c r="E203" s="90"/>
      <c r="F203" s="81"/>
      <c r="G203" s="79"/>
      <c r="H203" s="81"/>
      <c r="I203" s="81"/>
      <c r="J203" s="82"/>
      <c r="K203" s="82"/>
      <c r="L203" s="94"/>
      <c r="M203" s="140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20.25" customHeight="1">
      <c r="A204" s="171"/>
      <c r="B204" s="89"/>
      <c r="C204" s="94"/>
      <c r="D204" s="173"/>
      <c r="E204" s="90"/>
      <c r="F204" s="81"/>
      <c r="G204" s="79"/>
      <c r="H204" s="81"/>
      <c r="I204" s="81"/>
      <c r="J204" s="82"/>
      <c r="K204" s="82"/>
      <c r="L204" s="94"/>
      <c r="M204" s="139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</row>
    <row r="205" ht="20.25" customHeight="1">
      <c r="A205" s="79"/>
      <c r="B205" s="89"/>
      <c r="C205" s="94"/>
      <c r="D205" s="84"/>
      <c r="E205" s="90"/>
      <c r="F205" s="81"/>
      <c r="G205" s="79"/>
      <c r="H205" s="81"/>
      <c r="I205" s="81"/>
      <c r="J205" s="82"/>
      <c r="K205" s="82"/>
      <c r="L205" s="94"/>
      <c r="M205" s="8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</row>
    <row r="206" ht="20.25" customHeight="1">
      <c r="A206" s="171"/>
      <c r="B206" s="89"/>
      <c r="C206" s="94"/>
      <c r="D206" s="84"/>
      <c r="E206" s="90"/>
      <c r="F206" s="81"/>
      <c r="G206" s="79"/>
      <c r="H206" s="81"/>
      <c r="I206" s="81"/>
      <c r="J206" s="82"/>
      <c r="K206" s="82"/>
      <c r="L206" s="94"/>
      <c r="M206" s="8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</row>
    <row r="207" ht="20.25" customHeight="1">
      <c r="A207" s="79"/>
      <c r="B207" s="89"/>
      <c r="C207" s="94"/>
      <c r="D207" s="84"/>
      <c r="E207" s="90"/>
      <c r="F207" s="81"/>
      <c r="G207" s="79"/>
      <c r="H207" s="81"/>
      <c r="I207" s="81"/>
      <c r="J207" s="82"/>
      <c r="K207" s="82"/>
      <c r="L207" s="94"/>
      <c r="M207" s="140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</row>
    <row r="208" ht="20.25" customHeight="1">
      <c r="A208" s="79"/>
      <c r="B208" s="89"/>
      <c r="C208" s="94"/>
      <c r="D208" s="84"/>
      <c r="E208" s="90"/>
      <c r="F208" s="81"/>
      <c r="G208" s="79"/>
      <c r="H208" s="81"/>
      <c r="I208" s="81"/>
      <c r="J208" s="82"/>
      <c r="K208" s="82"/>
      <c r="L208" s="94"/>
      <c r="M208" s="88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</row>
    <row r="209" ht="20.25" customHeight="1">
      <c r="A209" s="79"/>
      <c r="B209" s="89"/>
      <c r="C209" s="94"/>
      <c r="D209" s="170"/>
      <c r="E209" s="90"/>
      <c r="F209" s="81"/>
      <c r="G209" s="79"/>
      <c r="H209" s="81"/>
      <c r="I209" s="81"/>
      <c r="J209" s="82"/>
      <c r="K209" s="82"/>
      <c r="L209" s="94"/>
      <c r="M209" s="88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20.25" customHeight="1">
      <c r="A210" s="79"/>
      <c r="B210" s="89"/>
      <c r="C210" s="94"/>
      <c r="D210" s="170"/>
      <c r="E210" s="90"/>
      <c r="F210" s="81"/>
      <c r="G210" s="79"/>
      <c r="H210" s="81"/>
      <c r="I210" s="81"/>
      <c r="J210" s="82"/>
      <c r="K210" s="82"/>
      <c r="L210" s="94"/>
      <c r="M210" s="88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20.25" customHeight="1">
      <c r="A211" s="79"/>
      <c r="B211" s="89"/>
      <c r="C211" s="94"/>
      <c r="D211" s="170"/>
      <c r="E211" s="90"/>
      <c r="F211" s="81"/>
      <c r="G211" s="79"/>
      <c r="H211" s="81"/>
      <c r="I211" s="81"/>
      <c r="J211" s="82"/>
      <c r="K211" s="82"/>
      <c r="L211" s="94"/>
      <c r="M211" s="88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20.25" customHeight="1">
      <c r="A212" s="79"/>
      <c r="B212" s="89"/>
      <c r="C212" s="94"/>
      <c r="D212" s="170"/>
      <c r="E212" s="90"/>
      <c r="F212" s="81"/>
      <c r="G212" s="79"/>
      <c r="H212" s="81"/>
      <c r="I212" s="81"/>
      <c r="J212" s="82"/>
      <c r="K212" s="82"/>
      <c r="L212" s="94"/>
      <c r="M212" s="88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9.5" customHeight="1">
      <c r="A213" s="59"/>
      <c r="B213" s="175"/>
      <c r="C213" s="176"/>
      <c r="D213" s="11"/>
      <c r="E213" s="177"/>
      <c r="F213" s="59"/>
      <c r="G213" s="59"/>
      <c r="H213" s="59"/>
      <c r="I213" s="59"/>
      <c r="J213" s="178"/>
      <c r="K213" s="178"/>
      <c r="L213" s="176"/>
      <c r="M213" s="179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9.5" customHeight="1">
      <c r="A214" s="8" t="s">
        <v>159</v>
      </c>
      <c r="B214" s="175"/>
      <c r="C214" s="176"/>
      <c r="D214" s="11"/>
      <c r="E214" s="177"/>
      <c r="F214" s="59"/>
      <c r="G214" s="59"/>
      <c r="H214" s="59"/>
      <c r="I214" s="59"/>
      <c r="J214" s="178"/>
      <c r="K214" s="178"/>
      <c r="L214" s="176"/>
      <c r="M214" s="179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9.5" customHeight="1">
      <c r="A215" s="176" t="s">
        <v>160</v>
      </c>
      <c r="B215" s="175"/>
      <c r="C215" s="176"/>
      <c r="D215" s="11"/>
      <c r="E215" s="177"/>
      <c r="F215" s="59"/>
      <c r="G215" s="59"/>
      <c r="H215" s="59"/>
      <c r="I215" s="59"/>
      <c r="J215" s="178"/>
      <c r="K215" s="178"/>
      <c r="L215" s="176"/>
      <c r="M215" s="179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9.5" customHeight="1">
      <c r="A216" s="176" t="s">
        <v>161</v>
      </c>
      <c r="B216" s="175"/>
      <c r="C216" s="176"/>
      <c r="D216" s="11"/>
      <c r="E216" s="177"/>
      <c r="F216" s="59"/>
      <c r="G216" s="59"/>
      <c r="H216" s="59"/>
      <c r="I216" s="59"/>
      <c r="J216" s="178"/>
      <c r="K216" s="178"/>
      <c r="L216" s="176"/>
      <c r="M216" s="179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9.5" customHeight="1">
      <c r="A217" s="176" t="s">
        <v>162</v>
      </c>
      <c r="B217" s="175"/>
      <c r="C217" s="176"/>
      <c r="D217" s="11"/>
      <c r="E217" s="177"/>
      <c r="F217" s="59"/>
      <c r="G217" s="59"/>
      <c r="H217" s="59"/>
      <c r="I217" s="59"/>
      <c r="J217" s="178"/>
      <c r="K217" s="178"/>
      <c r="L217" s="176"/>
      <c r="M217" s="179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9.5" customHeight="1">
      <c r="A218" s="176"/>
      <c r="B218" s="175"/>
      <c r="C218" s="176"/>
      <c r="D218" s="11"/>
      <c r="E218" s="177"/>
      <c r="F218" s="59"/>
      <c r="G218" s="59"/>
      <c r="H218" s="59"/>
      <c r="I218" s="59"/>
      <c r="J218" s="178"/>
      <c r="K218" s="178"/>
      <c r="L218" s="176"/>
      <c r="M218" s="179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9.5" customHeight="1">
      <c r="A219" s="176"/>
      <c r="B219" s="175"/>
      <c r="C219" s="176"/>
      <c r="D219" s="85"/>
      <c r="E219" s="180"/>
      <c r="F219" s="180"/>
      <c r="G219" s="180"/>
      <c r="H219" s="180"/>
      <c r="I219" s="180"/>
      <c r="J219" s="181"/>
      <c r="K219" s="181"/>
      <c r="L219" s="180"/>
      <c r="M219" s="144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9.5" customHeight="1">
      <c r="A220" s="34"/>
      <c r="B220" s="175"/>
      <c r="C220" s="176"/>
      <c r="D220" s="182"/>
      <c r="E220" s="183"/>
      <c r="F220" s="183" t="s">
        <v>20</v>
      </c>
      <c r="G220" s="183" t="s">
        <v>22</v>
      </c>
      <c r="H220" s="183" t="s">
        <v>21</v>
      </c>
      <c r="I220" s="183" t="s">
        <v>163</v>
      </c>
      <c r="J220" s="181"/>
      <c r="K220" s="181"/>
      <c r="L220" s="180"/>
      <c r="M220" s="144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9.5" customHeight="1">
      <c r="A221" s="175"/>
      <c r="B221" s="184"/>
      <c r="C221" s="176"/>
      <c r="D221" s="185" t="s">
        <v>164</v>
      </c>
      <c r="E221" s="186" t="s">
        <v>165</v>
      </c>
      <c r="F221" s="186">
        <f>COUNTIFS($F$7:$F212,"=B",$I$7:$I212,"=N",$H$7:$H212,"=เปิด")</f>
        <v>15</v>
      </c>
      <c r="G221" s="186">
        <f>COUNTIFS($F$7:$F212,"=B",$I$7:$I212,"=N",$H$7:$H212,"=ขอปิด")</f>
        <v>1</v>
      </c>
      <c r="H221" s="186">
        <f>COUNTIFS($F$7:$F212,"=B",$I$7:$I212,"=N",$H$7:$H212,"=ปิด")</f>
        <v>6</v>
      </c>
      <c r="I221" s="187">
        <f t="shared" ref="I221:I236" si="1">SUM(F221:H221)</f>
        <v>22</v>
      </c>
      <c r="J221" s="181"/>
      <c r="K221" s="181"/>
      <c r="L221" s="180"/>
      <c r="M221" s="144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9.5" customHeight="1">
      <c r="A222" s="175"/>
      <c r="B222" s="184"/>
      <c r="C222" s="176"/>
      <c r="D222" s="185"/>
      <c r="E222" s="186" t="s">
        <v>166</v>
      </c>
      <c r="F222" s="186">
        <f>COUNTIFS($F$7:$F212,"=B",$I$7:$I212,"=U",$H$7:$H212,"=เปิด")</f>
        <v>24</v>
      </c>
      <c r="G222" s="186">
        <f>COUNTIFS($F$7:$F212,"=B",$I$7:$I212,"=U",$H$7:$H212,"=ขอปิด")</f>
        <v>2</v>
      </c>
      <c r="H222" s="186">
        <f>COUNTIFS($F$7:$F212,"=B",$I$7:$I212,"=U",$H$7:$H212,"=ปิด")</f>
        <v>13</v>
      </c>
      <c r="I222" s="187">
        <f t="shared" si="1"/>
        <v>39</v>
      </c>
      <c r="J222" s="181"/>
      <c r="K222" s="181"/>
      <c r="L222" s="180"/>
      <c r="M222" s="144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9.5" customHeight="1">
      <c r="A223" s="59"/>
      <c r="B223" s="175"/>
      <c r="C223" s="176"/>
      <c r="D223" s="185"/>
      <c r="E223" s="186" t="s">
        <v>167</v>
      </c>
      <c r="F223" s="186">
        <f>COUNTIFS($F$7:$F212,"=B",$I$7:$I212,"=C",$H$7:$H212,"=เปิด")</f>
        <v>0</v>
      </c>
      <c r="G223" s="186">
        <f>COUNTIFS($F$7:$F212,"=B",$I$7:$I212,"=C",$H$7:$H212,"=ขอปิด")</f>
        <v>0</v>
      </c>
      <c r="H223" s="186">
        <f>COUNTIFS($F$7:$F212,"=B",$I$7:$I212,"=C",$H$7:$H212,"=ปิด")</f>
        <v>0</v>
      </c>
      <c r="I223" s="187">
        <f t="shared" si="1"/>
        <v>0</v>
      </c>
      <c r="J223" s="181"/>
      <c r="K223" s="181"/>
      <c r="L223" s="180"/>
      <c r="M223" s="144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9.5" customHeight="1">
      <c r="A224" s="85"/>
      <c r="B224" s="175"/>
      <c r="C224" s="176"/>
      <c r="D224" s="185" t="s">
        <v>168</v>
      </c>
      <c r="E224" s="186" t="s">
        <v>165</v>
      </c>
      <c r="F224" s="186">
        <f>COUNTIFS($F$7:$F212,"=A",$I$7:$I212,"=N",$H$7:$H212,"=เปิด")</f>
        <v>0</v>
      </c>
      <c r="G224" s="186">
        <f>COUNTIFS($F$7:$F212,"=A",$I$7:$I212,"=N",$H$7:$H212,"=ขอปิด")</f>
        <v>0</v>
      </c>
      <c r="H224" s="186">
        <f>COUNTIFS($F$7:$F212,"=A",$I$7:$I212,"=N",$H$7:$H212,"=ปิด")</f>
        <v>0</v>
      </c>
      <c r="I224" s="187">
        <f t="shared" si="1"/>
        <v>0</v>
      </c>
      <c r="J224" s="181"/>
      <c r="K224" s="181"/>
      <c r="L224" s="180"/>
      <c r="M224" s="144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9.5" customHeight="1">
      <c r="A225" s="85"/>
      <c r="B225" s="175"/>
      <c r="C225" s="176"/>
      <c r="D225" s="185"/>
      <c r="E225" s="186" t="s">
        <v>166</v>
      </c>
      <c r="F225" s="186">
        <f>COUNTIFS($F$7:$F212,"=A",$I$7:$I212,"=U",$H$7:$H212,"=เปิด")</f>
        <v>0</v>
      </c>
      <c r="G225" s="186">
        <f>COUNTIFS($F$7:$F212,"=A",$I$7:$I212,"=U",$H$7:$H212,"=ขอปิด")</f>
        <v>0</v>
      </c>
      <c r="H225" s="186">
        <f>COUNTIFS($F$7:$F212,"=A",$I$7:$I212,"=U",$H$7:$H212,"=ปิด")</f>
        <v>0</v>
      </c>
      <c r="I225" s="187">
        <f t="shared" si="1"/>
        <v>0</v>
      </c>
      <c r="J225" s="181"/>
      <c r="K225" s="181"/>
      <c r="L225" s="180"/>
      <c r="M225" s="144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9.5" customHeight="1">
      <c r="A226" s="85"/>
      <c r="B226" s="175"/>
      <c r="C226" s="176"/>
      <c r="D226" s="185"/>
      <c r="E226" s="186" t="s">
        <v>167</v>
      </c>
      <c r="F226" s="186">
        <f>COUNTIFS($F$7:$F212,"=A",$I$7:$I212,"=C",$H$7:$H212,"=เปิด")</f>
        <v>0</v>
      </c>
      <c r="G226" s="186">
        <f>COUNTIFS($F$7:$F212,"=A",$I$7:$I212,"=C",$H$7:$H212,"=ขอปิด")</f>
        <v>0</v>
      </c>
      <c r="H226" s="186">
        <f>COUNTIFS($F$7:$F212,"=A",$I$7:$I212,"=C",$H$7:$H212,"=ปิด")</f>
        <v>0</v>
      </c>
      <c r="I226" s="187">
        <f t="shared" si="1"/>
        <v>0</v>
      </c>
      <c r="J226" s="181"/>
      <c r="K226" s="181"/>
      <c r="L226" s="180"/>
      <c r="M226" s="144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9.5" customHeight="1">
      <c r="A227" s="85"/>
      <c r="B227" s="175"/>
      <c r="C227" s="176"/>
      <c r="D227" s="185" t="s">
        <v>169</v>
      </c>
      <c r="E227" s="186" t="s">
        <v>165</v>
      </c>
      <c r="F227" s="186">
        <f>COUNTIFS($F$7:$F212,"=C",$I$7:$I212,"=N",$H$7:$H212,"=เปิด")</f>
        <v>0</v>
      </c>
      <c r="G227" s="186">
        <f>COUNTIFS($F$7:$F212,"=C",$I$7:$I212,"=N",$H$7:$H212,"=ขอปิด")</f>
        <v>0</v>
      </c>
      <c r="H227" s="186">
        <f>COUNTIFS($F$7:$F212,"=C",$I$7:$I212,"=N",$H$7:$H212,"=ปิด")</f>
        <v>0</v>
      </c>
      <c r="I227" s="187">
        <f t="shared" si="1"/>
        <v>0</v>
      </c>
      <c r="J227" s="181"/>
      <c r="K227" s="181"/>
      <c r="L227" s="180"/>
      <c r="M227" s="144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9.5" customHeight="1">
      <c r="A228" s="85"/>
      <c r="B228" s="175"/>
      <c r="C228" s="176"/>
      <c r="D228" s="185"/>
      <c r="E228" s="186" t="s">
        <v>166</v>
      </c>
      <c r="F228" s="186">
        <f>COUNTIFS($F$7:$F212,"=C",$I$7:$I212,"=U",$H$7:$H212,"=เปิด")</f>
        <v>0</v>
      </c>
      <c r="G228" s="186">
        <f>COUNTIFS($F$7:$F212,"=C",$I$7:$I212,"=U",$H$7:$H212,"=ขอปิด")</f>
        <v>0</v>
      </c>
      <c r="H228" s="186">
        <f>COUNTIFS($F$7:$F212,"=C",$I$7:$I212,"=U",$H$7:$H212,"=ปิด")</f>
        <v>0</v>
      </c>
      <c r="I228" s="187">
        <f t="shared" si="1"/>
        <v>0</v>
      </c>
      <c r="J228" s="181"/>
      <c r="K228" s="181"/>
      <c r="L228" s="180"/>
      <c r="M228" s="144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9.5" customHeight="1">
      <c r="A229" s="180"/>
      <c r="B229" s="175"/>
      <c r="C229" s="176"/>
      <c r="D229" s="185"/>
      <c r="E229" s="186" t="s">
        <v>167</v>
      </c>
      <c r="F229" s="186">
        <f>COUNTIFS($F$7:$F212,"=C",$I$7:$I212,"=C",$H$7:$H212,"=เปิด")</f>
        <v>0</v>
      </c>
      <c r="G229" s="186">
        <f>COUNTIFS($F$7:$F212,"=C",$I$7:$I212,"=C",$H$7:$H212,"=ขอปิด")</f>
        <v>0</v>
      </c>
      <c r="H229" s="186">
        <f>COUNTIFS($F$7:$F212,"=C",$I$7:$I212,"=C",$H$7:$H212,"=ปิด")</f>
        <v>0</v>
      </c>
      <c r="I229" s="187">
        <f t="shared" si="1"/>
        <v>0</v>
      </c>
      <c r="J229" s="181"/>
      <c r="K229" s="181"/>
      <c r="L229" s="180"/>
      <c r="M229" s="144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9.5" customHeight="1">
      <c r="A230" s="180"/>
      <c r="B230" s="175"/>
      <c r="C230" s="176"/>
      <c r="D230" s="185" t="s">
        <v>170</v>
      </c>
      <c r="E230" s="186" t="s">
        <v>165</v>
      </c>
      <c r="F230" s="186">
        <f>COUNTIFS($F$7:$F212,"=F",$I$7:$I212,"=N",$H$7:$H212,"=เปิด")</f>
        <v>0</v>
      </c>
      <c r="G230" s="186">
        <f>COUNTIFS($F$7:$F212,"=F",$I$7:$I212,"=N",$H$7:$H212,"=ขอปิด")</f>
        <v>0</v>
      </c>
      <c r="H230" s="186">
        <f>COUNTIFS($F$7:$F212,"=F",$I$7:$I212,"=N",$H$7:$H212,"=ปิด")</f>
        <v>0</v>
      </c>
      <c r="I230" s="187">
        <f t="shared" si="1"/>
        <v>0</v>
      </c>
      <c r="J230" s="181"/>
      <c r="K230" s="181"/>
      <c r="L230" s="180"/>
      <c r="M230" s="144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9.5" customHeight="1">
      <c r="A231" s="180"/>
      <c r="B231" s="175"/>
      <c r="C231" s="176"/>
      <c r="D231" s="185"/>
      <c r="E231" s="186" t="s">
        <v>166</v>
      </c>
      <c r="F231" s="186">
        <f>COUNTIFS($F$7:$F212,"=F",$I$7:$I212,"=U",$H$7:$H212,"=เปิด")</f>
        <v>0</v>
      </c>
      <c r="G231" s="186">
        <f>COUNTIFS($F$7:$F212,"=F",$I$7:$I212,"=U",$H$7:$H212,"=ขอปิด")</f>
        <v>0</v>
      </c>
      <c r="H231" s="186">
        <f>COUNTIFS($F$7:$F212,"=F",$I$7:$I212,"=U",$H$7:$H212,"=ปิด")</f>
        <v>0</v>
      </c>
      <c r="I231" s="187">
        <f t="shared" si="1"/>
        <v>0</v>
      </c>
      <c r="J231" s="181"/>
      <c r="K231" s="181"/>
      <c r="L231" s="180"/>
      <c r="M231" s="144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9.5" customHeight="1">
      <c r="A232" s="180"/>
      <c r="B232" s="175"/>
      <c r="C232" s="176"/>
      <c r="D232" s="185"/>
      <c r="E232" s="186" t="s">
        <v>167</v>
      </c>
      <c r="F232" s="186">
        <f>COUNTIFS($F$7:$F212,"=F",$I$7:$I212,"=C",$H$7:$H212,"=เปิด")</f>
        <v>0</v>
      </c>
      <c r="G232" s="186">
        <f>COUNTIFS($F$7:$F212,"=F",$I$7:$I212,"=C",$H$7:$H212,"=ขอปิด")</f>
        <v>0</v>
      </c>
      <c r="H232" s="186">
        <f>COUNTIFS($F$7:$F212,"=F",$I$7:$I212,"=C",$H$7:$H212,"=ปิด")</f>
        <v>0</v>
      </c>
      <c r="I232" s="187">
        <f t="shared" si="1"/>
        <v>0</v>
      </c>
      <c r="J232" s="181"/>
      <c r="K232" s="181"/>
      <c r="L232" s="180"/>
      <c r="M232" s="144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9.5" customHeight="1">
      <c r="A233" s="180"/>
      <c r="B233" s="175"/>
      <c r="C233" s="176"/>
      <c r="D233" s="185" t="s">
        <v>171</v>
      </c>
      <c r="E233" s="186" t="s">
        <v>165</v>
      </c>
      <c r="F233" s="186">
        <f>COUNTIFS($F$7:$F212,"=O",$I$7:$I212,"=N",$H$7:$H212,"=เปิด")</f>
        <v>0</v>
      </c>
      <c r="G233" s="186">
        <f>COUNTIFS($F$7:$F212,"=O",$I$7:$I212,"=N",$H$7:$H212,"=ขอปิด")</f>
        <v>0</v>
      </c>
      <c r="H233" s="186">
        <f>COUNTIFS($F$7:$F212,"=O",$I$7:$I212,"=N",$H$7:$H212,"=ปิด")</f>
        <v>0</v>
      </c>
      <c r="I233" s="187">
        <f t="shared" si="1"/>
        <v>0</v>
      </c>
      <c r="J233" s="181"/>
      <c r="K233" s="181"/>
      <c r="L233" s="180"/>
      <c r="M233" s="144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9.5" customHeight="1">
      <c r="A234" s="180"/>
      <c r="B234" s="175"/>
      <c r="C234" s="176"/>
      <c r="D234" s="185"/>
      <c r="E234" s="186" t="s">
        <v>166</v>
      </c>
      <c r="F234" s="186">
        <f>COUNTIFS($F$7:$F212,"=O",$I$7:$I212,"=U",$H$7:$H212,"=เปิด")</f>
        <v>0</v>
      </c>
      <c r="G234" s="186">
        <f>COUNTIFS($F$7:$F212,"=O",$I$7:$I212,"=U",$H$7:$H212,"=ขอปิด")</f>
        <v>0</v>
      </c>
      <c r="H234" s="186">
        <f>COUNTIFS($F$7:$F212,"=O",$I$7:$I212,"=U",$H$7:$H212,"=ปิด")</f>
        <v>0</v>
      </c>
      <c r="I234" s="187">
        <f t="shared" si="1"/>
        <v>0</v>
      </c>
      <c r="J234" s="181"/>
      <c r="K234" s="181"/>
      <c r="L234" s="180"/>
      <c r="M234" s="144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9.5" customHeight="1">
      <c r="A235" s="188"/>
      <c r="B235" s="175"/>
      <c r="C235" s="176"/>
      <c r="D235" s="185"/>
      <c r="E235" s="186" t="s">
        <v>167</v>
      </c>
      <c r="F235" s="186">
        <f>COUNTIFS($F$7:$F212,"=O",$I$7:$I212,"=C",$H$7:$H212,"=เปิด")</f>
        <v>0</v>
      </c>
      <c r="G235" s="186">
        <f>COUNTIFS($F$7:$F212,"=O",$I$7:$I212,"=C",$H$7:$H212,"=ขอปิด")</f>
        <v>0</v>
      </c>
      <c r="H235" s="186">
        <f>COUNTIFS($F$7:$F212,"=O",$I$7:$I212,"=C",$H$7:$H212,"=ปิด")</f>
        <v>0</v>
      </c>
      <c r="I235" s="187">
        <f t="shared" si="1"/>
        <v>0</v>
      </c>
      <c r="J235" s="181"/>
      <c r="K235" s="181"/>
      <c r="L235" s="188"/>
      <c r="M235" s="144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9.5" customHeight="1">
      <c r="A236" s="180"/>
      <c r="B236" s="175"/>
      <c r="C236" s="176"/>
      <c r="D236" s="189"/>
      <c r="E236" s="190"/>
      <c r="F236" s="187">
        <f t="shared" ref="F236:H236" si="2">SUM(F221:F235)</f>
        <v>39</v>
      </c>
      <c r="G236" s="187">
        <f t="shared" si="2"/>
        <v>3</v>
      </c>
      <c r="H236" s="187">
        <f t="shared" si="2"/>
        <v>19</v>
      </c>
      <c r="I236" s="187">
        <f t="shared" si="1"/>
        <v>61</v>
      </c>
      <c r="J236" s="181"/>
      <c r="K236" s="181"/>
      <c r="L236" s="85"/>
      <c r="M236" s="144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9.5" customHeight="1">
      <c r="A237" s="180"/>
      <c r="B237" s="175"/>
      <c r="C237" s="176"/>
      <c r="D237" s="85"/>
      <c r="E237" s="180"/>
      <c r="F237" s="180"/>
      <c r="G237" s="180"/>
      <c r="H237" s="180"/>
      <c r="I237" s="180"/>
      <c r="J237" s="181"/>
      <c r="K237" s="181"/>
      <c r="L237" s="85"/>
      <c r="M237" s="144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9.5" customHeight="1">
      <c r="A238" s="180"/>
      <c r="B238" s="175"/>
      <c r="C238" s="176"/>
      <c r="D238" s="85"/>
      <c r="E238" s="180"/>
      <c r="F238" s="180"/>
      <c r="G238" s="180"/>
      <c r="H238" s="180"/>
      <c r="I238" s="180"/>
      <c r="J238" s="181"/>
      <c r="K238" s="181"/>
      <c r="L238" s="85"/>
      <c r="M238" s="144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9.5" customHeight="1">
      <c r="A239" s="180"/>
      <c r="B239" s="175"/>
      <c r="C239" s="176"/>
      <c r="D239" s="85"/>
      <c r="E239" s="180"/>
      <c r="F239" s="180"/>
      <c r="G239" s="180"/>
      <c r="H239" s="180"/>
      <c r="I239" s="180"/>
      <c r="J239" s="181"/>
      <c r="K239" s="181"/>
      <c r="L239" s="85"/>
      <c r="M239" s="144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9.5" customHeight="1">
      <c r="A240" s="180"/>
      <c r="B240" s="175"/>
      <c r="C240" s="176"/>
      <c r="D240" s="85"/>
      <c r="E240" s="180"/>
      <c r="F240" s="180"/>
      <c r="G240" s="180"/>
      <c r="H240" s="180"/>
      <c r="I240" s="180"/>
      <c r="J240" s="181"/>
      <c r="K240" s="181"/>
      <c r="L240" s="85"/>
      <c r="M240" s="144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20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46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20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46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20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46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20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46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20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46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20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46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20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46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20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46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20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46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20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46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20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46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20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46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20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46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20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46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20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46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20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46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20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46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20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46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20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46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20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46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20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46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20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46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20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46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20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46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20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46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20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46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20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46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20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46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20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46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20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46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20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46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20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46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20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46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20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46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20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46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20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46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20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46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20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46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20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46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20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46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20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46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20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46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20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46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20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46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20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46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20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46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20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46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20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46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20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46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20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46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20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46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20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46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20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46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20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46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20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46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20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46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20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46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20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46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20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46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20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46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20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46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20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46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20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46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20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46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20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46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20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46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20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46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20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46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20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46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20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46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20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46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20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46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20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46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20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46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20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46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20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46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20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46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20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46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20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46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20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46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20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46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20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46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20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46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20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46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20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46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20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46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20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46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20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46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20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46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20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46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20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46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20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46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20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46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20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46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20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46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20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46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20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46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20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46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20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46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20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46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20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46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20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46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20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46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20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46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20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46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20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46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20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46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20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46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20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46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20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46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20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46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20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46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20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46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20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46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20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46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20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46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20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46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20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46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20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46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20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46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20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46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20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46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20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46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20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46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20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46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20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46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20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46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20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46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20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46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20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46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20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46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20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46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20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46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20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46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20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46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20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46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20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46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20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46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20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46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20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46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20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46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20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46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20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46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20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46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20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46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20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46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20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46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20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46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20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46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20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46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20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46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20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46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20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46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20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46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20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46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20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46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20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46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20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46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20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46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20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46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20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46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20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46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20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46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20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46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20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46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20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46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20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46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20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46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20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46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20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46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20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46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20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46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20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46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20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46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20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46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20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46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20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46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20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46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20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46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20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46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20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46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20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46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20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46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20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46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20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46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20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46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20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46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20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46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20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46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20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46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20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46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20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46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20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46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20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46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20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46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20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46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20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46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20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46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20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46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20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46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20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46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20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46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20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46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20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46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20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46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20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46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20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46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20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46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20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46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20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46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20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46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20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46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20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46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20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46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20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46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20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46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20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46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20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46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20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46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20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46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20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46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20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46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20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46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20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46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20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46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20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46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20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46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20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46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20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46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20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46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20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46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20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46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20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46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20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46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20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46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20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46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20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46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20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46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20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46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20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46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20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46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20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46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20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46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20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46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20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46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20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46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20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46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20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46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20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46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20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46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20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46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20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46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20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46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20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46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20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46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20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46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20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46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20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46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20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46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20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46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20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46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20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46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20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46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20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46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20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46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20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46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20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46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20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46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20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46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20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46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20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46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20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46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20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46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20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46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20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46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20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46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20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46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20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46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20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46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20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46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20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46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20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46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20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46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20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46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20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46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20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46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20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46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20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46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20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46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20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46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20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46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20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46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20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46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20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46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20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46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20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46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20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46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20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46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20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46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20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46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20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46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20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46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20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46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20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46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20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46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20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46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20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46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20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46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20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46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20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46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20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46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20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46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20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46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20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46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20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46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20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46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20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46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20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46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20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46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20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46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20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46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20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46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20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46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20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46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20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46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20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46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20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46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20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46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20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46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20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46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20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46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20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46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20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46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20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46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20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46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20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46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20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46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20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46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20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46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20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46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20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46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20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46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20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46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20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46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20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46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20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46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20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46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20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46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20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46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20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46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20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46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20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46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20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46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20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46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20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46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20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46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20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46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20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46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20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46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20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46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20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46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20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46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20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46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20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46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20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46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20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46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20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46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20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46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20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46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20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46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20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46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20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46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20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46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20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46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20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46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20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46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20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46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20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46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20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46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20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46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20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46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20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46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20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46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20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46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20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46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20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46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20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46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20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46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20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46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20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46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20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46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20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46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20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46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20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46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20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46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20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46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20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46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20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46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20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46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20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46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20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46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20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46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20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46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20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46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20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46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20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46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20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46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20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46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20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46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20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46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20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46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20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46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20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46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20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46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20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46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20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46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20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46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20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46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20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46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20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46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20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46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20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46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20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46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20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46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20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46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20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46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20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46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20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46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20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46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20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46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20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46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20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46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20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46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20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46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20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46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20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46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20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46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20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46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20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46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20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46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20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46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20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46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20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46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20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46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20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46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20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46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20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46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20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46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20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46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20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46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20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46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20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46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20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46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20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46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20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46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20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46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20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46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20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46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20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46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20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46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20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46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20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46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20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46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20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46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20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46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20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46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20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46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20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46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20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46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20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46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20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46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20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46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20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46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20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46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20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46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20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46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20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46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20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46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20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46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20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46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20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46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20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46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20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46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20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46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20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46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20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46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20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46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20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46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20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46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20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46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20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46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20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46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20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46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20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46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20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46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20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46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20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46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20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46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20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46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20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46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20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46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20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46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20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46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20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46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20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46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20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46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20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46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20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46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20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46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20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46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20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46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20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46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20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46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20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46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20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46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20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46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20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46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20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46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20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46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20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46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20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46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20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46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20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46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20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46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20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46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20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46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20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46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20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46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20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46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20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46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20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46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20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46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20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46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20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46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20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46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20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46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20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46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20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46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20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46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20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46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20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46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20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46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20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46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20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46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20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46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20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46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20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46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20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46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20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46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20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46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20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46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20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46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20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46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20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46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20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46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20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46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20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46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20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46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20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46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20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46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20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46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20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46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20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46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20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46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20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46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20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46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20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46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20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46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20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46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20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46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20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46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20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46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20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46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20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46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20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46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20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46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20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46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20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46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20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46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20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46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20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46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20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46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20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46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20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46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20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46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20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46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20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46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20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46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20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46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20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46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20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46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20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46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20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46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20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46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20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46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20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46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20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46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20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46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20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46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20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46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20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46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20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46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20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46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20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46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20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46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20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46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20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46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20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46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20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46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20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46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20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46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20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46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20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46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20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46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20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46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20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46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20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46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20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46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20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46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20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46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20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46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20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46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20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46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20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46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20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46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20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46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20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46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20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46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20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46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20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46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20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46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20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46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20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46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20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46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20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46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20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46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20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46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20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46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20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46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20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46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20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46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20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46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20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46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20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46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20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46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20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46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20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46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20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46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20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46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20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46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20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46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20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46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20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46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20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46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20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46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20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46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20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46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20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46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20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46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20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46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20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46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20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46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20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46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20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46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20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46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20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46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20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46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20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46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20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46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20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46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20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46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20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46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20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46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20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46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20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46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20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46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20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46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20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46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20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46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20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46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20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46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20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46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20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46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20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46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20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46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20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46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20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46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20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46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20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46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20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46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20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46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20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46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20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46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20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46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20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46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20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46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20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46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20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46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20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46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20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46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20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46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20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46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20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46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20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46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20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46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20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46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20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46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20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46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20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46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20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46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20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46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20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46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20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46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20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46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20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46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20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46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20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46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20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46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20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46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20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46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20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46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20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46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20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46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20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46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20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46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20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46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20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46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20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46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20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46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20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46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20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46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20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46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20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46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20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46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20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46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20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46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20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46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20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46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20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46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20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46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20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46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20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46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20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46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20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46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20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46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20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46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20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46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20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46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20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46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20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46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20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46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20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46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20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46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20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46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20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46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20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46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20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46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20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46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20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46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20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46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4">
    <mergeCell ref="G5:G6"/>
    <mergeCell ref="H5:H6"/>
    <mergeCell ref="I5:I6"/>
    <mergeCell ref="J5:J6"/>
    <mergeCell ref="K5:K6"/>
    <mergeCell ref="L5:L6"/>
    <mergeCell ref="A3:M3"/>
    <mergeCell ref="A5:A6"/>
    <mergeCell ref="B5:B6"/>
    <mergeCell ref="C5:C6"/>
    <mergeCell ref="D5:D6"/>
    <mergeCell ref="E5:E6"/>
    <mergeCell ref="F5:F6"/>
    <mergeCell ref="M5:M6"/>
  </mergeCells>
  <dataValidations>
    <dataValidation type="date" allowBlank="1" showErrorMessage="1" sqref="J5 J237:J240">
      <formula1>219148.0</formula1>
      <formula2>241427.0</formula2>
    </dataValidation>
    <dataValidation type="list" allowBlank="1" showErrorMessage="1" sqref="F7:F212 F237:F240">
      <formula1>"B,A,C,F,O"</formula1>
    </dataValidation>
    <dataValidation type="list" allowBlank="1" showErrorMessage="1" sqref="I7:I212 I237:I240">
      <formula1>"N,U,C"</formula1>
    </dataValidation>
    <dataValidation type="list" allowBlank="1" showErrorMessage="1" sqref="G7:G212 G237:G240">
      <formula1>"U,P"</formula1>
    </dataValidation>
    <dataValidation type="list" allowBlank="1" showErrorMessage="1" sqref="H7:H212 H237:H240">
      <formula1>"เปิด,ขอปิด,ปิด"</formula1>
    </dataValidation>
  </dataValidations>
  <printOptions horizontalCentered="1"/>
  <pageMargins bottom="0.3937007874015748" footer="0.0" header="0.0" left="0.11811023622047245" right="0.11811023622047245" top="0.5118110236220472"/>
  <pageSetup paperSize="5" orientation="landscape"/>
  <headerFooter>
    <oddFooter>&amp;L&amp;F&amp;CPage &amp;P/&amp;RForm Rev.00</oddFooter>
  </headerFooter>
  <drawing r:id="rId1"/>
</worksheet>
</file>