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alaysiakini.com/jobs/578991" TargetMode="External"/><Relationship Id="rId42" Type="http://schemas.openxmlformats.org/officeDocument/2006/relationships/hyperlink" Target="https://onezero.medium.com/ai-is-terrible-at-writing-alt-text-e79b0c4ecf51" TargetMode="External"/><Relationship Id="rId41" Type="http://schemas.openxmlformats.org/officeDocument/2006/relationships/hyperlink" Target="https://www.lexology.com/library/detail.aspx?g=e5c234ad-c735-4e25-996a-76cd9cde3f00" TargetMode="External"/><Relationship Id="rId44" Type="http://schemas.openxmlformats.org/officeDocument/2006/relationships/hyperlink" Target="https://www.shrm.org/resourcesandtools/legal-and-compliance/employment-law/pages/online-accessibility-act.aspx" TargetMode="External"/><Relationship Id="rId43" Type="http://schemas.openxmlformats.org/officeDocument/2006/relationships/hyperlink" Target="https://www.jdsupra.com/legalnews/website-accessibility-recent-attempts-6315656/" TargetMode="External"/><Relationship Id="rId46" Type="http://schemas.openxmlformats.org/officeDocument/2006/relationships/hyperlink" Target="https://www.natlawreview.com/article/eleventh-circuit-finally-breaks-its-silence-website-accessibility-was-its-decision" TargetMode="External"/><Relationship Id="rId45" Type="http://schemas.openxmlformats.org/officeDocument/2006/relationships/hyperlink" Target="https://venturebeat.com/2021/05/17/ibm-upgrades-web-accessibility-tool-for-finding-and-fixing-issues/" TargetMode="External"/><Relationship Id="rId48" Type="http://schemas.openxmlformats.org/officeDocument/2006/relationships/hyperlink" Target="https://builtin.com/software-engineering-perspectives/overlay-accessibility" TargetMode="External"/><Relationship Id="rId47" Type="http://schemas.openxmlformats.org/officeDocument/2006/relationships/hyperlink" Target="https://manometcurrent.com/website-accessibility-testing-software-market-2021-precise-outlook-siteimprove-dubbot-crownpeak-dqm-accessibe-silktide/" TargetMode="External"/><Relationship Id="rId49" Type="http://schemas.openxmlformats.org/officeDocument/2006/relationships/hyperlink" Target="https://www.jdsupra.com/legalnews/new-web-content-accessibility-standard-4698390/" TargetMode="External"/><Relationship Id="rId101" Type="http://schemas.openxmlformats.org/officeDocument/2006/relationships/drawing" Target="../drawings/drawing1.xml"/><Relationship Id="rId100" Type="http://schemas.openxmlformats.org/officeDocument/2006/relationships/hyperlink" Target="https://www.mondaq.com/canada/compliance/1012128/increased-web-page-accessibility-requirements-for-private-and-non-profit-organizations-in-ontario-come-into-effect-in-2021-and-aoda-accessibility-report-due-date-extended" TargetMode="External"/><Relationship Id="rId31" Type="http://schemas.openxmlformats.org/officeDocument/2006/relationships/hyperlink" Target="https://www.influencive.com/first-of-its-kind-search-engine-accessfind-helps-those-with-disabilities-find-accessible-websites/" TargetMode="External"/><Relationship Id="rId30" Type="http://schemas.openxmlformats.org/officeDocument/2006/relationships/hyperlink" Target="https://www.forconstructionpros.com/construction-technology/press-release/21451894/toolwatch-corp-at-world-of-concrete-2021-toolwatch-to-unveil-new-jobsite-portal-web-accessibility" TargetMode="External"/><Relationship Id="rId33" Type="http://schemas.openxmlformats.org/officeDocument/2006/relationships/hyperlink" Target="https://www.natlawreview.com/article/attention-hotel-operators-have-you-been-served-ada-website-reservation-system" TargetMode="External"/><Relationship Id="rId32" Type="http://schemas.openxmlformats.org/officeDocument/2006/relationships/hyperlink" Target="https://www.mccourier.com/web-accessibility-evaluation-tools-market-size-overview-with-detailed-analysis-competitive-landscape-forecast-to-2026/" TargetMode="External"/><Relationship Id="rId35" Type="http://schemas.openxmlformats.org/officeDocument/2006/relationships/hyperlink" Target="https://www.infoworld.com/article/3616695/10-web-accessibility-improvements-you-can-make-right-now.html" TargetMode="External"/><Relationship Id="rId34" Type="http://schemas.openxmlformats.org/officeDocument/2006/relationships/hyperlink" Target="https://www.prnewswire.com/news-releases/agency-revolution-named-by-wealthmanagementcom-as-top-insurance-technology-provider-in-2021-industry-awards-301309185.html" TargetMode="External"/><Relationship Id="rId37" Type="http://schemas.openxmlformats.org/officeDocument/2006/relationships/hyperlink" Target="https://www.businesswire.com/news/home/20210610005045/en/RWS-Tridion-Customers-Can-Fine-tune-Digital-Experiences-With-Siteimprove-Add-on" TargetMode="External"/><Relationship Id="rId36" Type="http://schemas.openxmlformats.org/officeDocument/2006/relationships/hyperlink" Target="https://www.apple.com/newsroom/2021/05/apple-previews-powerful-software-updates-designed-for-people-with-disabilities/" TargetMode="External"/><Relationship Id="rId39" Type="http://schemas.openxmlformats.org/officeDocument/2006/relationships/hyperlink" Target="https://www.campaignlive.co.uk/article/rnib-partners-google-guardian-launch-accessible-storytelling-website/1716624" TargetMode="External"/><Relationship Id="rId38" Type="http://schemas.openxmlformats.org/officeDocument/2006/relationships/hyperlink" Target="https://www.cmswire.com/customer-experience/cx-decoded-podcast-analyzing-voice-content-prospects-for-marketers/" TargetMode="External"/><Relationship Id="rId20" Type="http://schemas.openxmlformats.org/officeDocument/2006/relationships/hyperlink" Target="https://www.slocounty.ca.gov/Departments/Information-Technology/Department-News/Global-Accessibility-Awareness-Day-2021.aspx" TargetMode="External"/><Relationship Id="rId22" Type="http://schemas.openxmlformats.org/officeDocument/2006/relationships/hyperlink" Target="https://www.inyourarea.co.uk/news/north-devon-council-website-named-as-best-for-accessibility/" TargetMode="External"/><Relationship Id="rId21" Type="http://schemas.openxmlformats.org/officeDocument/2006/relationships/hyperlink" Target="https://www.forbes.com/sites/kevindowd/2021/05/30/kkr-bets-55-million-on-improving-disability-access-in-the-digital-world/" TargetMode="External"/><Relationship Id="rId24" Type="http://schemas.openxmlformats.org/officeDocument/2006/relationships/hyperlink" Target="https://www.business-newsupdate.com/web-accessibility-evaluation-tools-market-152847" TargetMode="External"/><Relationship Id="rId23" Type="http://schemas.openxmlformats.org/officeDocument/2006/relationships/hyperlink" Target="https://www.insurancejournal.com/jobs/616068-web-accessibility-consultant" TargetMode="External"/><Relationship Id="rId26" Type="http://schemas.openxmlformats.org/officeDocument/2006/relationships/hyperlink" Target="https://www.forbes.com/sites/forrester/2021/05/27/whats-wrong-with-quick-fix-products-for-digital-accessibility/" TargetMode="External"/><Relationship Id="rId25" Type="http://schemas.openxmlformats.org/officeDocument/2006/relationships/hyperlink" Target="https://searchengineland.com/over-98-of-websites-have-accessibility-issues-plus-experience-update-is-coming-to-desktop-thursdays-daily-brief-348766" TargetMode="External"/><Relationship Id="rId28" Type="http://schemas.openxmlformats.org/officeDocument/2006/relationships/hyperlink" Target="https://www.highsnobiety.com/shop/category/not-in-paris/" TargetMode="External"/><Relationship Id="rId27" Type="http://schemas.openxmlformats.org/officeDocument/2006/relationships/hyperlink" Target="https://manometcurrent.com/web-accessibility-evaluation-tools-market-2021-2026-dyno-mapper-a11y-github-google-level-access-the-paciello-group-monsido/" TargetMode="External"/><Relationship Id="rId29" Type="http://schemas.openxmlformats.org/officeDocument/2006/relationships/hyperlink" Target="https://www.theverge.com/22519705/clubhouse-social-audio-accessibility" TargetMode="External"/><Relationship Id="rId95" Type="http://schemas.openxmlformats.org/officeDocument/2006/relationships/hyperlink" Target="https://www.business2community.com/web-design/what-is-website-accessibility-13-guidelines-you-need-to-know-02297832" TargetMode="External"/><Relationship Id="rId94" Type="http://schemas.openxmlformats.org/officeDocument/2006/relationships/hyperlink" Target="https://www.searchenginejournal.com/accessibility-search-human-experience-design/401983/" TargetMode="External"/><Relationship Id="rId97" Type="http://schemas.openxmlformats.org/officeDocument/2006/relationships/hyperlink" Target="https://today.wayne.edu/news/2021/05/12/faculty-staff-invited-to-celebrate-global-accessibility-awareness-day-42561" TargetMode="External"/><Relationship Id="rId96" Type="http://schemas.openxmlformats.org/officeDocument/2006/relationships/hyperlink" Target="https://techcrunch.com/2021/02/10/accessibility-overlay-startup-accessibe-closes-28m-series-a/" TargetMode="External"/><Relationship Id="rId11" Type="http://schemas.openxmlformats.org/officeDocument/2006/relationships/hyperlink" Target="https://www.applause.com/blog/accessibility-testing-challenges" TargetMode="External"/><Relationship Id="rId99" Type="http://schemas.openxmlformats.org/officeDocument/2006/relationships/hyperlink" Target="https://www.miragenews.com/hku-wins-most-top-awards-again-in-web-543877/" TargetMode="External"/><Relationship Id="rId10" Type="http://schemas.openxmlformats.org/officeDocument/2006/relationships/hyperlink" Target="https://www.cnet.com/news/covid-19-showed-digital-accessibility-is-critical-advocates-dont-want-you-to-forget/" TargetMode="External"/><Relationship Id="rId98" Type="http://schemas.openxmlformats.org/officeDocument/2006/relationships/hyperlink" Target="https://www.unr.edu/accessibility/resources/procurement/process" TargetMode="External"/><Relationship Id="rId13" Type="http://schemas.openxmlformats.org/officeDocument/2006/relationships/hyperlink" Target="https://www.meritalk.com/articles/popular-federal-government-websites-fail-accessibility-test/" TargetMode="External"/><Relationship Id="rId12" Type="http://schemas.openxmlformats.org/officeDocument/2006/relationships/hyperlink" Target="https://www.techradar.com/news/wix-integrates-website-accessibility-tool-with-inclusion-at-its-core" TargetMode="External"/><Relationship Id="rId91" Type="http://schemas.openxmlformats.org/officeDocument/2006/relationships/hyperlink" Target="https://www.aam-us.org/2021/01/07/10-best-practices-of-accessible-museum-websites/" TargetMode="External"/><Relationship Id="rId90" Type="http://schemas.openxmlformats.org/officeDocument/2006/relationships/hyperlink" Target="https://www.nbcnews.com/tech/innovation/blind-people-advocates-slam-company-claiming-make-websites-ada-compliant-n1266720" TargetMode="External"/><Relationship Id="rId93" Type="http://schemas.openxmlformats.org/officeDocument/2006/relationships/hyperlink" Target="https://www.jdsupra.com/legalnews/website-accessibility-under-the-90359/" TargetMode="External"/><Relationship Id="rId92" Type="http://schemas.openxmlformats.org/officeDocument/2006/relationships/hyperlink" Target="https://southernmarylandchronicle.com/2021/02/22/website-accessibility-and-why-maryland-businesses-can-be-vulnerable-to-web-accessibility-lawsuits/" TargetMode="External"/><Relationship Id="rId15" Type="http://schemas.openxmlformats.org/officeDocument/2006/relationships/hyperlink" Target="https://www.businesswire.com/news/home/20210609005089/en/Save-the-Date-for-Deque%E2%80%99s-Axe-Con-2022" TargetMode="External"/><Relationship Id="rId14" Type="http://schemas.openxmlformats.org/officeDocument/2006/relationships/hyperlink" Target="https://illinoisnewstoday.com/dufferin-media-certified-web-accessibility-team/233353/" TargetMode="External"/><Relationship Id="rId17" Type="http://schemas.openxmlformats.org/officeDocument/2006/relationships/hyperlink" Target="https://www.techradar.com/reviews/level-access" TargetMode="External"/><Relationship Id="rId16" Type="http://schemas.openxmlformats.org/officeDocument/2006/relationships/hyperlink" Target="https://techcrunch.com/2021/05/27/twitter-spaces-will-be-available-for-web-including-accessibility-features/" TargetMode="External"/><Relationship Id="rId19" Type="http://schemas.openxmlformats.org/officeDocument/2006/relationships/hyperlink" Target="https://www.prnewswire.com/news-releases/toolwatch-to-unveil-new-jobsite-portal-web-accessibility-to-enhance-collaboration-and-streamline-internal-operations-at-world-of-concrete-2021-301297836.html" TargetMode="External"/><Relationship Id="rId18" Type="http://schemas.openxmlformats.org/officeDocument/2006/relationships/hyperlink" Target="https://www.wsj.com/articles/workplace-technology-accessibility-11623417924" TargetMode="External"/><Relationship Id="rId84" Type="http://schemas.openxmlformats.org/officeDocument/2006/relationships/hyperlink" Target="https://www.forbes.com/sites/gusalexiou/2020/06/30/can-ai-save-web-accessibility-from-an-impending-market-failure/" TargetMode="External"/><Relationship Id="rId83" Type="http://schemas.openxmlformats.org/officeDocument/2006/relationships/hyperlink" Target="https://www.business2community.com/web-design/10-website-accessibility-software-solutions-that-help-you-achieve-ada-compliance-02323106" TargetMode="External"/><Relationship Id="rId86" Type="http://schemas.openxmlformats.org/officeDocument/2006/relationships/hyperlink" Target="https://www.globenewswire.com/news-release/2020/07/22/2066008/0/en/User1st-Announces-New-uTester-Web-Accessibility-Testing-Tool.html" TargetMode="External"/><Relationship Id="rId85" Type="http://schemas.openxmlformats.org/officeDocument/2006/relationships/hyperlink" Target="https://www.forbes.com/sites/gusalexiou/2020/09/28/its-time-to-escalate-the-naming-and-shaming-of-inaccessible-websites/" TargetMode="External"/><Relationship Id="rId88" Type="http://schemas.openxmlformats.org/officeDocument/2006/relationships/hyperlink" Target="https://www.citynews1130.com/2021/01/27/web-accessibility-canadian-tech-company/" TargetMode="External"/><Relationship Id="rId87" Type="http://schemas.openxmlformats.org/officeDocument/2006/relationships/hyperlink" Target="https://www.prnewswire.com/news-releases/web-design-agency-works-with-businesses-to-improve-website-accessibility-for-disabled-people-301164369.html" TargetMode="External"/><Relationship Id="rId89" Type="http://schemas.openxmlformats.org/officeDocument/2006/relationships/hyperlink" Target="https://www.lexology.com/library/detail.aspx?g=235aa751-e50e-48bb-83aa-d0539bd76d71" TargetMode="External"/><Relationship Id="rId80" Type="http://schemas.openxmlformats.org/officeDocument/2006/relationships/hyperlink" Target="https://www.prnewswire.com/news-releases/a-case-study-in-web-accessibility-by-ette-301243517.html" TargetMode="External"/><Relationship Id="rId82" Type="http://schemas.openxmlformats.org/officeDocument/2006/relationships/hyperlink" Target="https://www.cofmag.com/2020/11/benefits-of-web-accessibility-in-ux-design/" TargetMode="External"/><Relationship Id="rId81" Type="http://schemas.openxmlformats.org/officeDocument/2006/relationships/hyperlink" Target="https://www.business2community.com/web-design/website-accessibility-5-ways-compliance-impacts-your-business-02336274" TargetMode="External"/><Relationship Id="rId1" Type="http://schemas.openxmlformats.org/officeDocument/2006/relationships/hyperlink" Target="https://learn.g2.com/what-is-web-accessibility" TargetMode="External"/><Relationship Id="rId2" Type="http://schemas.openxmlformats.org/officeDocument/2006/relationships/hyperlink" Target="https://builtin.com/diversity-inclusion/web-accessibility-basics" TargetMode="External"/><Relationship Id="rId3" Type="http://schemas.openxmlformats.org/officeDocument/2006/relationships/hyperlink" Target="https://www.prnewswire.com/news-releases/accessibe-the-web-accessibility-market-leader-announces-new-search-engine-accessfind-to-help-people-with-disabilities-find-accessible-websites-301298597.html" TargetMode="External"/><Relationship Id="rId4" Type="http://schemas.openxmlformats.org/officeDocument/2006/relationships/hyperlink" Target="https://www.orangeville.com/news-story/10412567--so-proud-of-our-team-dufferin-media-ready-to-tackle-web-accessibility/" TargetMode="External"/><Relationship Id="rId9" Type="http://schemas.openxmlformats.org/officeDocument/2006/relationships/hyperlink" Target="https://globalnews.ca/news/7918242/ontario-new-website-accessibility-rules/" TargetMode="External"/><Relationship Id="rId5" Type="http://schemas.openxmlformats.org/officeDocument/2006/relationships/hyperlink" Target="https://www.nextgov.com/it-modernization/2021/06/report-nearly-half-popular-federal-websites-fail-accessibility-tests/174476/" TargetMode="External"/><Relationship Id="rId6" Type="http://schemas.openxmlformats.org/officeDocument/2006/relationships/hyperlink" Target="https://cw33.com/morning-after/lifeblue-ceo-talks-web-accessibility-movement/" TargetMode="External"/><Relationship Id="rId7" Type="http://schemas.openxmlformats.org/officeDocument/2006/relationships/hyperlink" Target="https://moodle.com/news/digital-accessibility-in-the-european-union/" TargetMode="External"/><Relationship Id="rId8" Type="http://schemas.openxmlformats.org/officeDocument/2006/relationships/hyperlink" Target="https://www.prnewswire.com/news-releases/userway-releases-ai-powered-accessibility-widget-for-shopify-stores-301312495.html" TargetMode="External"/><Relationship Id="rId73" Type="http://schemas.openxmlformats.org/officeDocument/2006/relationships/hyperlink" Target="https://buildingindiana.com/companies-can-be-sued-for-poor-website-accessibility/" TargetMode="External"/><Relationship Id="rId72" Type="http://schemas.openxmlformats.org/officeDocument/2006/relationships/hyperlink" Target="https://www.business2community.com/web-design/what-is-usability-how-does-it-relate-to-web-accessibility-02326007" TargetMode="External"/><Relationship Id="rId75" Type="http://schemas.openxmlformats.org/officeDocument/2006/relationships/hyperlink" Target="https://vtdigger.org/press_release/accessible-web-launches-suite-of-digital-accessibility-tools-to-help-organizations-discover-understand-resolve-web-accessibility-issues/" TargetMode="External"/><Relationship Id="rId74" Type="http://schemas.openxmlformats.org/officeDocument/2006/relationships/hyperlink" Target="https://www.searchenginejournal.com/seo-accessibility/379582/" TargetMode="External"/><Relationship Id="rId77" Type="http://schemas.openxmlformats.org/officeDocument/2006/relationships/hyperlink" Target="https://www.wsj.com/articles/evinced-a-web-accessibility-startup-raises-17-million-11612353609" TargetMode="External"/><Relationship Id="rId76" Type="http://schemas.openxmlformats.org/officeDocument/2006/relationships/hyperlink" Target="https://www.orangeville.com/news-story/10382807--it-affects-all-of-us-dufferin-media-launching-web-accessibility-initiative/" TargetMode="External"/><Relationship Id="rId79" Type="http://schemas.openxmlformats.org/officeDocument/2006/relationships/hyperlink" Target="https://www.jdsupra.com/legalnews/proposed-bipartisan-legislation-68193/" TargetMode="External"/><Relationship Id="rId78" Type="http://schemas.openxmlformats.org/officeDocument/2006/relationships/hyperlink" Target="https://venturebeat.com/2020/09/26/websites-still-dont-provide-equal-access-in-2020-and-lawsuits-are-increasing/" TargetMode="External"/><Relationship Id="rId71" Type="http://schemas.openxmlformats.org/officeDocument/2006/relationships/hyperlink" Target="https://www.itproportal.com/features/five-ways-to-improve-web-image-and-video-accessibility-for-all/" TargetMode="External"/><Relationship Id="rId70" Type="http://schemas.openxmlformats.org/officeDocument/2006/relationships/hyperlink" Target="https://builtin.com/operations/web-accessibility-ADA-compliance" TargetMode="External"/><Relationship Id="rId62" Type="http://schemas.openxmlformats.org/officeDocument/2006/relationships/hyperlink" Target="https://www.businesswire.com/news/home/20200910005687/en/Web-Accessibility-Leader-accessiBe-Launches-the-Industry%E2%80%99s-Most-Comprehensive-Interface" TargetMode="External"/><Relationship Id="rId61" Type="http://schemas.openxmlformats.org/officeDocument/2006/relationships/hyperlink" Target="https://www.searchenginejournal.com/make-website-more-accessible/347450/" TargetMode="External"/><Relationship Id="rId64" Type="http://schemas.openxmlformats.org/officeDocument/2006/relationships/hyperlink" Target="https://azbigmedia.com/business/5-innovative-web-accessibility-ideas/" TargetMode="External"/><Relationship Id="rId63" Type="http://schemas.openxmlformats.org/officeDocument/2006/relationships/hyperlink" Target="https://www.prnewswire.com/news-releases/wix-launches-first-of-its-kind-accessibility-tool-to-help-make-the-web-accessible-for-everyone-301282874.html" TargetMode="External"/><Relationship Id="rId66" Type="http://schemas.openxmlformats.org/officeDocument/2006/relationships/hyperlink" Target="https://www.natlawreview.com/article/eleventh-circuit-court-appeals-issues-its-highly-anticipated-decision-website" TargetMode="External"/><Relationship Id="rId65" Type="http://schemas.openxmlformats.org/officeDocument/2006/relationships/hyperlink" Target="https://www.jdsupra.com/legalnews/surfin-usa-website-accessibility-9470297/" TargetMode="External"/><Relationship Id="rId68" Type="http://schemas.openxmlformats.org/officeDocument/2006/relationships/hyperlink" Target="https://builtin.com/software-engineering-perspectives/web-accessibility-lawsuit" TargetMode="External"/><Relationship Id="rId67" Type="http://schemas.openxmlformats.org/officeDocument/2006/relationships/hyperlink" Target="https://nocamels.com/2021/02/israeli-accessibe-28m-series-a/" TargetMode="External"/><Relationship Id="rId60" Type="http://schemas.openxmlformats.org/officeDocument/2006/relationships/hyperlink" Target="https://www.searchenginejournal.com/website-accessibility-compliance-who-is-responsible/388467/" TargetMode="External"/><Relationship Id="rId69" Type="http://schemas.openxmlformats.org/officeDocument/2006/relationships/hyperlink" Target="https://www.jdsupra.com/legalnews/from-domino-s-to-winn-dixie-new-4484122/" TargetMode="External"/><Relationship Id="rId51" Type="http://schemas.openxmlformats.org/officeDocument/2006/relationships/hyperlink" Target="https://www.brynmawr.edu/access-services/web-accessibility-policy" TargetMode="External"/><Relationship Id="rId50" Type="http://schemas.openxmlformats.org/officeDocument/2006/relationships/hyperlink" Target="https://www.searchenginejournal.com/new-tool-from-wix-helps-improve-website-accessibility/406194/" TargetMode="External"/><Relationship Id="rId53" Type="http://schemas.openxmlformats.org/officeDocument/2006/relationships/hyperlink" Target="https://www.adlawaccess.com/2021/04/articles/eleventh-circuit-reverses-website-accessibility-decision-and-congress-considers-action/" TargetMode="External"/><Relationship Id="rId52" Type="http://schemas.openxmlformats.org/officeDocument/2006/relationships/hyperlink" Target="https://www.prnewswire.com/news-releases/ada-site-compliance-joins-w3c-web-accessibility-guidelines-working-group-301193253.html" TargetMode="External"/><Relationship Id="rId55" Type="http://schemas.openxmlformats.org/officeDocument/2006/relationships/hyperlink" Target="http://www.ala.org/news/member-news/2021/04/core-webinar-web-accessibility-beyond-best-intentions" TargetMode="External"/><Relationship Id="rId54" Type="http://schemas.openxmlformats.org/officeDocument/2006/relationships/hyperlink" Target="https://www.digitalcommerce360.com/2021/03/30/web-accessibility-lawsuits-grow-and-retailers-are-the-main-targets/" TargetMode="External"/><Relationship Id="rId57" Type="http://schemas.openxmlformats.org/officeDocument/2006/relationships/hyperlink" Target="https://www.forbes.com/sites/gusalexiou/2020/08/23/covid-reminds-us-that-web-accessibility-helps-all-users-not-just-the-disabled/" TargetMode="External"/><Relationship Id="rId56" Type="http://schemas.openxmlformats.org/officeDocument/2006/relationships/hyperlink" Target="https://wealthygorilla.com/accessibility/" TargetMode="External"/><Relationship Id="rId59" Type="http://schemas.openxmlformats.org/officeDocument/2006/relationships/hyperlink" Target="https://www.multco.us/diversity-equity/web-accessibility" TargetMode="External"/><Relationship Id="rId58" Type="http://schemas.openxmlformats.org/officeDocument/2006/relationships/hyperlink" Target="https://sbj.net/stories/opinion-ada-website-accessibility-lawsuits-on-the-rise,740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2.0"/>
    <col customWidth="1" min="3" max="3" width="29.86"/>
    <col customWidth="1" min="5" max="5" width="29.86"/>
    <col customWidth="1" min="6" max="6" width="73.29"/>
  </cols>
  <sheetData>
    <row r="1">
      <c r="A1" s="1" t="str">
        <f>IFERROR(__xludf.DUMMYFUNCTION("IMPORTFEED(""http://news.google.com/news?hl=en-NG&amp;gl=NG&amp;ie=UTF-8&amp;output=rss&amp;q=web accessibility"","""",true,250)"),"Title")</f>
        <v>Title</v>
      </c>
      <c r="B1" s="1" t="str">
        <f>IFERROR(__xludf.DUMMYFUNCTION("""COMPUTED_VALUE"""),"URL")</f>
        <v>URL</v>
      </c>
      <c r="C1" s="1" t="str">
        <f>IFERROR(__xludf.DUMMYFUNCTION("""COMPUTED_VALUE"""),"Date Created")</f>
        <v>Date Created</v>
      </c>
      <c r="D1" s="1" t="str">
        <f>IFERROR(__xludf.DUMMYFUNCTION("""COMPUTED_VALUE"""),"Summary")</f>
        <v>Summary</v>
      </c>
    </row>
    <row r="2">
      <c r="A2" s="1" t="str">
        <f>IFERROR(__xludf.DUMMYFUNCTION("""COMPUTED_VALUE"""),"What Is Web Accessibility? How to Make Your Content Inclusive - G2")</f>
        <v>What Is Web Accessibility? How to Make Your Content Inclusive - G2</v>
      </c>
      <c r="B2" s="2" t="str">
        <f>IFERROR(__xludf.DUMMYFUNCTION("""COMPUTED_VALUE"""),"https://learn.g2.com/what-is-web-accessibility")</f>
        <v>https://learn.g2.com/what-is-web-accessibility</v>
      </c>
      <c r="C2" s="1" t="str">
        <f>IFERROR(__xludf.DUMMYFUNCTION("""COMPUTED_VALUE"""),"Fri, 28 May 2021 07:00:00 GMT")</f>
        <v>Fri, 28 May 2021 07:00:00 GMT</v>
      </c>
      <c r="D2" s="1" t="str">
        <f>IFERROR(__xludf.DUMMYFUNCTION("""COMPUTED_VALUE"""),"What Is Web Accessibility? How to Make Your Content Inclusive  G2")</f>
        <v>What Is Web Accessibility? How to Make Your Content Inclusive  G2</v>
      </c>
    </row>
    <row r="3">
      <c r="A3" s="1" t="str">
        <f>IFERROR(__xludf.DUMMYFUNCTION("""COMPUTED_VALUE"""),"5 Things to Focus on for an Accessible Website - Built In")</f>
        <v>5 Things to Focus on for an Accessible Website - Built In</v>
      </c>
      <c r="B3" s="2" t="str">
        <f>IFERROR(__xludf.DUMMYFUNCTION("""COMPUTED_VALUE"""),"https://builtin.com/diversity-inclusion/web-accessibility-basics")</f>
        <v>https://builtin.com/diversity-inclusion/web-accessibility-basics</v>
      </c>
      <c r="C3" s="1" t="str">
        <f>IFERROR(__xludf.DUMMYFUNCTION("""COMPUTED_VALUE"""),"Tue, 08 Jun 2021 07:00:00 GMT")</f>
        <v>Tue, 08 Jun 2021 07:00:00 GMT</v>
      </c>
      <c r="D3" s="1" t="str">
        <f>IFERROR(__xludf.DUMMYFUNCTION("""COMPUTED_VALUE"""),"5 Things to Focus on for an Accessible Website  Built In")</f>
        <v>5 Things to Focus on for an Accessible Website  Built In</v>
      </c>
    </row>
    <row r="4">
      <c r="A4" s="1" t="str">
        <f>IFERROR(__xludf.DUMMYFUNCTION("""COMPUTED_VALUE"""),"accessiBe, The Web Accessibility Market Leader, Announces New Search Engine accessFind to Help People with Disabilities Find Accessible Websites - PRNewswire")</f>
        <v>accessiBe, The Web Accessibility Market Leader, Announces New Search Engine accessFind to Help People with Disabilities Find Accessible Websites - PRNewswire</v>
      </c>
      <c r="B4" s="2" t="str">
        <f>IFERROR(__xludf.DUMMYFUNCTION("""COMPUTED_VALUE"""),"https://www.prnewswire.com/news-releases/accessibe-the-web-accessibility-market-leader-announces-new-search-engine-accessfind-to-help-people-with-disabilities-find-accessible-websites-301298597.html")</f>
        <v>https://www.prnewswire.com/news-releases/accessibe-the-web-accessibility-market-leader-announces-new-search-engine-accessfind-to-help-people-with-disabilities-find-accessible-websites-301298597.html</v>
      </c>
      <c r="C4" s="1" t="str">
        <f>IFERROR(__xludf.DUMMYFUNCTION("""COMPUTED_VALUE"""),"Tue, 25 May 2021 07:00:00 GMT")</f>
        <v>Tue, 25 May 2021 07:00:00 GMT</v>
      </c>
      <c r="D4" s="1" t="str">
        <f>IFERROR(__xludf.DUMMYFUNCTION("""COMPUTED_VALUE"""),"accessiBe, The Web Accessibility Market Leader, Announces New Search Engine 
accessFind to Help People with Disabilities Find Accessible Websites  
PRNewswire")</f>
        <v>accessiBe, The Web Accessibility Market Leader, Announces New Search Engine 
accessFind to Help People with Disabilities Find Accessible Websites  
PRNewswire</v>
      </c>
    </row>
    <row r="5">
      <c r="A5" s="1" t="str">
        <f>IFERROR(__xludf.DUMMYFUNCTION("""COMPUTED_VALUE"""),"So proud of our team': Dufferin Media ready to tackle web accessibility Orangeville Banner 0 - Orangeville Banner")</f>
        <v>So proud of our team': Dufferin Media ready to tackle web accessibility Orangeville Banner 0 - Orangeville Banner</v>
      </c>
      <c r="B5" s="2" t="str">
        <f>IFERROR(__xludf.DUMMYFUNCTION("""COMPUTED_VALUE"""),"https://www.orangeville.com/news-story/10412567--so-proud-of-our-team-dufferin-media-ready-to-tackle-web-accessibility/")</f>
        <v>https://www.orangeville.com/news-story/10412567--so-proud-of-our-team-dufferin-media-ready-to-tackle-web-accessibility/</v>
      </c>
      <c r="C5" s="1" t="str">
        <f>IFERROR(__xludf.DUMMYFUNCTION("""COMPUTED_VALUE"""),"Thu, 10 Jun 2021 09:12:39 GMT")</f>
        <v>Thu, 10 Jun 2021 09:12:39 GMT</v>
      </c>
      <c r="D5" s="1" t="str">
        <f>IFERROR(__xludf.DUMMYFUNCTION("""COMPUTED_VALUE"""),"So proud of our team': Dufferin Media ready to tackle web accessibility 
Orangeville Banner 0  Orangeville Banner")</f>
        <v>So proud of our team': Dufferin Media ready to tackle web accessibility 
Orangeville Banner 0  Orangeville Banner</v>
      </c>
    </row>
    <row r="6">
      <c r="A6" s="1" t="str">
        <f>IFERROR(__xludf.DUMMYFUNCTION("""COMPUTED_VALUE"""),"Report: Nearly Half of Popular Federal Websites Fail Accessibility Tests - Nextgov")</f>
        <v>Report: Nearly Half of Popular Federal Websites Fail Accessibility Tests - Nextgov</v>
      </c>
      <c r="B6" s="2" t="str">
        <f>IFERROR(__xludf.DUMMYFUNCTION("""COMPUTED_VALUE"""),"https://www.nextgov.com/it-modernization/2021/06/report-nearly-half-popular-federal-websites-fail-accessibility-tests/174476/")</f>
        <v>https://www.nextgov.com/it-modernization/2021/06/report-nearly-half-popular-federal-websites-fail-accessibility-tests/174476/</v>
      </c>
      <c r="C6" s="1" t="str">
        <f>IFERROR(__xludf.DUMMYFUNCTION("""COMPUTED_VALUE"""),"Fri, 04 Jun 2021 07:00:00 GMT")</f>
        <v>Fri, 04 Jun 2021 07:00:00 GMT</v>
      </c>
      <c r="D6" s="1" t="str">
        <f>IFERROR(__xludf.DUMMYFUNCTION("""COMPUTED_VALUE"""),"Report: Nearly Half of Popular Federal Websites Fail Accessibility Tests  
Nextgov")</f>
        <v>Report: Nearly Half of Popular Federal Websites Fail Accessibility Tests  
Nextgov</v>
      </c>
    </row>
    <row r="7">
      <c r="A7" s="1" t="str">
        <f>IFERROR(__xludf.DUMMYFUNCTION("""COMPUTED_VALUE"""),"Lifeblue CEO talks web accessibility movement - CW33 NewsFix")</f>
        <v>Lifeblue CEO talks web accessibility movement - CW33 NewsFix</v>
      </c>
      <c r="B7" s="2" t="str">
        <f>IFERROR(__xludf.DUMMYFUNCTION("""COMPUTED_VALUE"""),"https://cw33.com/morning-after/lifeblue-ceo-talks-web-accessibility-movement/")</f>
        <v>https://cw33.com/morning-after/lifeblue-ceo-talks-web-accessibility-movement/</v>
      </c>
      <c r="C7" s="1" t="str">
        <f>IFERROR(__xludf.DUMMYFUNCTION("""COMPUTED_VALUE"""),"Tue, 15 Jun 2021 15:33:17 GMT")</f>
        <v>Tue, 15 Jun 2021 15:33:17 GMT</v>
      </c>
      <c r="D7" s="1" t="str">
        <f>IFERROR(__xludf.DUMMYFUNCTION("""COMPUTED_VALUE"""),"Lifeblue CEO talks web accessibility movement  CW33 NewsFix")</f>
        <v>Lifeblue CEO talks web accessibility movement  CW33 NewsFix</v>
      </c>
    </row>
    <row r="8">
      <c r="A8" s="1" t="str">
        <f>IFERROR(__xludf.DUMMYFUNCTION("""COMPUTED_VALUE"""),"Digital accessibility in the European Union - Moodle")</f>
        <v>Digital accessibility in the European Union - Moodle</v>
      </c>
      <c r="B8" s="2" t="str">
        <f>IFERROR(__xludf.DUMMYFUNCTION("""COMPUTED_VALUE"""),"https://moodle.com/news/digital-accessibility-in-the-european-union/")</f>
        <v>https://moodle.com/news/digital-accessibility-in-the-european-union/</v>
      </c>
      <c r="C8" s="1" t="str">
        <f>IFERROR(__xludf.DUMMYFUNCTION("""COMPUTED_VALUE"""),"Fri, 04 Jun 2021 07:00:00 GMT")</f>
        <v>Fri, 04 Jun 2021 07:00:00 GMT</v>
      </c>
      <c r="D8" s="1" t="str">
        <f>IFERROR(__xludf.DUMMYFUNCTION("""COMPUTED_VALUE"""),"Digital accessibility in the European Union  Moodle")</f>
        <v>Digital accessibility in the European Union  Moodle</v>
      </c>
    </row>
    <row r="9">
      <c r="A9" s="1" t="str">
        <f>IFERROR(__xludf.DUMMYFUNCTION("""COMPUTED_VALUE"""),"UserWay Releases AI-Powered Accessibility Widget for Shopify Stores USA - PRNewswire")</f>
        <v>UserWay Releases AI-Powered Accessibility Widget for Shopify Stores USA - PRNewswire</v>
      </c>
      <c r="B9" s="2" t="str">
        <f>IFERROR(__xludf.DUMMYFUNCTION("""COMPUTED_VALUE"""),"https://www.prnewswire.com/news-releases/userway-releases-ai-powered-accessibility-widget-for-shopify-stores-301312495.html")</f>
        <v>https://www.prnewswire.com/news-releases/userway-releases-ai-powered-accessibility-widget-for-shopify-stores-301312495.html</v>
      </c>
      <c r="C9" s="1" t="str">
        <f>IFERROR(__xludf.DUMMYFUNCTION("""COMPUTED_VALUE"""),"Tue, 15 Jun 2021 13:00:00 GMT")</f>
        <v>Tue, 15 Jun 2021 13:00:00 GMT</v>
      </c>
      <c r="D9" s="1" t="str">
        <f>IFERROR(__xludf.DUMMYFUNCTION("""COMPUTED_VALUE"""),"UserWay Releases AI-Powered Accessibility Widget for Shopify Stores USA  
PRNewswire")</f>
        <v>UserWay Releases AI-Powered Accessibility Widget for Shopify Stores USA  
PRNewswire</v>
      </c>
    </row>
    <row r="10">
      <c r="A10" s="1" t="str">
        <f>IFERROR(__xludf.DUMMYFUNCTION("""COMPUTED_VALUE"""),"Companies under pressure to comply with Ontario’s new website accessibility standards - Global News")</f>
        <v>Companies under pressure to comply with Ontario’s new website accessibility standards - Global News</v>
      </c>
      <c r="B10" s="2" t="str">
        <f>IFERROR(__xludf.DUMMYFUNCTION("""COMPUTED_VALUE"""),"https://globalnews.ca/news/7918242/ontario-new-website-accessibility-rules/")</f>
        <v>https://globalnews.ca/news/7918242/ontario-new-website-accessibility-rules/</v>
      </c>
      <c r="C10" s="1" t="str">
        <f>IFERROR(__xludf.DUMMYFUNCTION("""COMPUTED_VALUE"""),"Thu, 03 Jun 2021 07:00:00 GMT")</f>
        <v>Thu, 03 Jun 2021 07:00:00 GMT</v>
      </c>
      <c r="D10" s="1" t="str">
        <f>IFERROR(__xludf.DUMMYFUNCTION("""COMPUTED_VALUE"""),"Companies under pressure to comply with Ontario’s new website accessibility 
standards  Global News")</f>
        <v>Companies under pressure to comply with Ontario’s new website accessibility 
standards  Global News</v>
      </c>
    </row>
    <row r="11">
      <c r="A11" s="1" t="str">
        <f>IFERROR(__xludf.DUMMYFUNCTION("""COMPUTED_VALUE"""),"COVID-19 showed digital accessibility is critical. Advocates don't want you to forget - CNET")</f>
        <v>COVID-19 showed digital accessibility is critical. Advocates don't want you to forget - CNET</v>
      </c>
      <c r="B11" s="2" t="str">
        <f>IFERROR(__xludf.DUMMYFUNCTION("""COMPUTED_VALUE"""),"https://www.cnet.com/news/covid-19-showed-digital-accessibility-is-critical-advocates-dont-want-you-to-forget/")</f>
        <v>https://www.cnet.com/news/covid-19-showed-digital-accessibility-is-critical-advocates-dont-want-you-to-forget/</v>
      </c>
      <c r="C11" s="1" t="str">
        <f>IFERROR(__xludf.DUMMYFUNCTION("""COMPUTED_VALUE"""),"Thu, 20 May 2021 07:00:00 GMT")</f>
        <v>Thu, 20 May 2021 07:00:00 GMT</v>
      </c>
      <c r="D11" s="1" t="str">
        <f>IFERROR(__xludf.DUMMYFUNCTION("""COMPUTED_VALUE"""),"COVID-19 showed digital accessibility is critical. Advocates don't want you 
to forget  CNET")</f>
        <v>COVID-19 showed digital accessibility is critical. Advocates don't want you 
to forget  CNET</v>
      </c>
    </row>
    <row r="12">
      <c r="A12" s="1" t="str">
        <f>IFERROR(__xludf.DUMMYFUNCTION("""COMPUTED_VALUE"""),"Accessibility Testing: Its Importance and… - ARC")</f>
        <v>Accessibility Testing: Its Importance and… - ARC</v>
      </c>
      <c r="B12" s="2" t="str">
        <f>IFERROR(__xludf.DUMMYFUNCTION("""COMPUTED_VALUE"""),"https://www.applause.com/blog/accessibility-testing-challenges")</f>
        <v>https://www.applause.com/blog/accessibility-testing-challenges</v>
      </c>
      <c r="C12" s="1" t="str">
        <f>IFERROR(__xludf.DUMMYFUNCTION("""COMPUTED_VALUE"""),"Thu, 20 May 2021 07:00:00 GMT")</f>
        <v>Thu, 20 May 2021 07:00:00 GMT</v>
      </c>
      <c r="D12" s="1" t="str">
        <f>IFERROR(__xludf.DUMMYFUNCTION("""COMPUTED_VALUE"""),"Accessibility Testing: Its Importance and…  ARC")</f>
        <v>Accessibility Testing: Its Importance and…  ARC</v>
      </c>
    </row>
    <row r="13">
      <c r="A13" s="1" t="str">
        <f>IFERROR(__xludf.DUMMYFUNCTION("""COMPUTED_VALUE"""),"Wix integrates website accessibility tool with inclusion at its core - TechRadar")</f>
        <v>Wix integrates website accessibility tool with inclusion at its core - TechRadar</v>
      </c>
      <c r="B13" s="2" t="str">
        <f>IFERROR(__xludf.DUMMYFUNCTION("""COMPUTED_VALUE"""),"https://www.techradar.com/news/wix-integrates-website-accessibility-tool-with-inclusion-at-its-core")</f>
        <v>https://www.techradar.com/news/wix-integrates-website-accessibility-tool-with-inclusion-at-its-core</v>
      </c>
      <c r="C13" s="1" t="str">
        <f>IFERROR(__xludf.DUMMYFUNCTION("""COMPUTED_VALUE"""),"Thu, 20 May 2021 07:00:00 GMT")</f>
        <v>Thu, 20 May 2021 07:00:00 GMT</v>
      </c>
      <c r="D13" s="1" t="str">
        <f>IFERROR(__xludf.DUMMYFUNCTION("""COMPUTED_VALUE"""),"Wix integrates website accessibility tool with inclusion at its core  
TechRadar")</f>
        <v>Wix integrates website accessibility tool with inclusion at its core  
TechRadar</v>
      </c>
    </row>
    <row r="14">
      <c r="A14" s="1" t="str">
        <f>IFERROR(__xludf.DUMMYFUNCTION("""COMPUTED_VALUE"""),"Popular Federal Government Websites Fail Accessibility Test - MeriTalk")</f>
        <v>Popular Federal Government Websites Fail Accessibility Test - MeriTalk</v>
      </c>
      <c r="B14" s="2" t="str">
        <f>IFERROR(__xludf.DUMMYFUNCTION("""COMPUTED_VALUE"""),"https://www.meritalk.com/articles/popular-federal-government-websites-fail-accessibility-test/")</f>
        <v>https://www.meritalk.com/articles/popular-federal-government-websites-fail-accessibility-test/</v>
      </c>
      <c r="C14" s="1" t="str">
        <f>IFERROR(__xludf.DUMMYFUNCTION("""COMPUTED_VALUE"""),"Mon, 07 Jun 2021 14:29:31 GMT")</f>
        <v>Mon, 07 Jun 2021 14:29:31 GMT</v>
      </c>
      <c r="D14" s="1" t="str">
        <f>IFERROR(__xludf.DUMMYFUNCTION("""COMPUTED_VALUE"""),"Popular Federal Government Websites Fail Accessibility Test  MeriTalk")</f>
        <v>Popular Federal Government Websites Fail Accessibility Test  MeriTalk</v>
      </c>
    </row>
    <row r="15">
      <c r="A15" s="1" t="str">
        <f>IFERROR(__xludf.DUMMYFUNCTION("""COMPUTED_VALUE"""),"Dufferin Media Certified Web Accessibility Team - Illinoisnewstoday.com")</f>
        <v>Dufferin Media Certified Web Accessibility Team - Illinoisnewstoday.com</v>
      </c>
      <c r="B15" s="2" t="str">
        <f>IFERROR(__xludf.DUMMYFUNCTION("""COMPUTED_VALUE"""),"https://illinoisnewstoday.com/dufferin-media-certified-web-accessibility-team/233353/")</f>
        <v>https://illinoisnewstoday.com/dufferin-media-certified-web-accessibility-team/233353/</v>
      </c>
      <c r="C15" s="1" t="str">
        <f>IFERROR(__xludf.DUMMYFUNCTION("""COMPUTED_VALUE"""),"Fri, 18 Jun 2021 00:11:40 GMT")</f>
        <v>Fri, 18 Jun 2021 00:11:40 GMT</v>
      </c>
      <c r="D15" s="1" t="str">
        <f>IFERROR(__xludf.DUMMYFUNCTION("""COMPUTED_VALUE"""),"Dufferin Media Certified Web Accessibility Team  Illinoisnewstoday.com")</f>
        <v>Dufferin Media Certified Web Accessibility Team  Illinoisnewstoday.com</v>
      </c>
    </row>
    <row r="16">
      <c r="A16" s="1" t="str">
        <f>IFERROR(__xludf.DUMMYFUNCTION("""COMPUTED_VALUE"""),"Save the Date for Deque's Axe-Con 2022 - Business Wire")</f>
        <v>Save the Date for Deque's Axe-Con 2022 - Business Wire</v>
      </c>
      <c r="B16" s="2" t="str">
        <f>IFERROR(__xludf.DUMMYFUNCTION("""COMPUTED_VALUE"""),"https://www.businesswire.com/news/home/20210609005089/en/Save-the-Date-for-Deque%E2%80%99s-Axe-Con-2022")</f>
        <v>https://www.businesswire.com/news/home/20210609005089/en/Save-the-Date-for-Deque%E2%80%99s-Axe-Con-2022</v>
      </c>
      <c r="C16" s="1" t="str">
        <f>IFERROR(__xludf.DUMMYFUNCTION("""COMPUTED_VALUE"""),"Wed, 09 Jun 2021 13:00:00 GMT")</f>
        <v>Wed, 09 Jun 2021 13:00:00 GMT</v>
      </c>
      <c r="D16" s="1" t="str">
        <f>IFERROR(__xludf.DUMMYFUNCTION("""COMPUTED_VALUE"""),"Save the Date for Deque's Axe-Con 2022  Business Wire")</f>
        <v>Save the Date for Deque's Axe-Con 2022  Business Wire</v>
      </c>
    </row>
    <row r="17">
      <c r="A17" s="1" t="str">
        <f>IFERROR(__xludf.DUMMYFUNCTION("""COMPUTED_VALUE"""),"Twitter Spaces will be available for the web, including accessibility features - TechCrunch")</f>
        <v>Twitter Spaces will be available for the web, including accessibility features - TechCrunch</v>
      </c>
      <c r="B17" s="2" t="str">
        <f>IFERROR(__xludf.DUMMYFUNCTION("""COMPUTED_VALUE"""),"https://techcrunch.com/2021/05/27/twitter-spaces-will-be-available-for-web-including-accessibility-features/")</f>
        <v>https://techcrunch.com/2021/05/27/twitter-spaces-will-be-available-for-web-including-accessibility-features/</v>
      </c>
      <c r="C17" s="1" t="str">
        <f>IFERROR(__xludf.DUMMYFUNCTION("""COMPUTED_VALUE"""),"Thu, 27 May 2021 07:00:00 GMT")</f>
        <v>Thu, 27 May 2021 07:00:00 GMT</v>
      </c>
      <c r="D17" s="1" t="str">
        <f>IFERROR(__xludf.DUMMYFUNCTION("""COMPUTED_VALUE"""),"Twitter Spaces will be available for the web, including accessibility 
features  TechCrunch")</f>
        <v>Twitter Spaces will be available for the web, including accessibility 
features  TechCrunch</v>
      </c>
    </row>
    <row r="18">
      <c r="A18" s="1" t="str">
        <f>IFERROR(__xludf.DUMMYFUNCTION("""COMPUTED_VALUE"""),"Level Access review - PC Authority")</f>
        <v>Level Access review - PC Authority</v>
      </c>
      <c r="B18" s="2" t="str">
        <f>IFERROR(__xludf.DUMMYFUNCTION("""COMPUTED_VALUE"""),"https://www.techradar.com/reviews/level-access")</f>
        <v>https://www.techradar.com/reviews/level-access</v>
      </c>
      <c r="C18" s="1" t="str">
        <f>IFERROR(__xludf.DUMMYFUNCTION("""COMPUTED_VALUE"""),"Wed, 16 Jun 2021 04:50:54 GMT")</f>
        <v>Wed, 16 Jun 2021 04:50:54 GMT</v>
      </c>
      <c r="D18" s="1" t="str">
        <f>IFERROR(__xludf.DUMMYFUNCTION("""COMPUTED_VALUE"""),"Level Access review  PC Authority")</f>
        <v>Level Access review  PC Authority</v>
      </c>
    </row>
    <row r="19">
      <c r="A19" s="1" t="str">
        <f>IFERROR(__xludf.DUMMYFUNCTION("""COMPUTED_VALUE"""),"How to Make Workplace Technology Accessible to Everyone - The Wall Street Journal")</f>
        <v>How to Make Workplace Technology Accessible to Everyone - The Wall Street Journal</v>
      </c>
      <c r="B19" s="2" t="str">
        <f>IFERROR(__xludf.DUMMYFUNCTION("""COMPUTED_VALUE"""),"https://www.wsj.com/articles/workplace-technology-accessibility-11623417924")</f>
        <v>https://www.wsj.com/articles/workplace-technology-accessibility-11623417924</v>
      </c>
      <c r="C19" s="1" t="str">
        <f>IFERROR(__xludf.DUMMYFUNCTION("""COMPUTED_VALUE"""),"Thu, 10 Jun 2021 17:59:00 GMT")</f>
        <v>Thu, 10 Jun 2021 17:59:00 GMT</v>
      </c>
      <c r="D19" s="1" t="str">
        <f>IFERROR(__xludf.DUMMYFUNCTION("""COMPUTED_VALUE"""),"How to Make Workplace Technology Accessible to Everyone  The Wall Street 
Journal")</f>
        <v>How to Make Workplace Technology Accessible to Everyone  The Wall Street 
Journal</v>
      </c>
    </row>
    <row r="20">
      <c r="A20" s="1" t="str">
        <f>IFERROR(__xludf.DUMMYFUNCTION("""COMPUTED_VALUE"""),"ToolWatch To Unveil New Jobsite Portal Web Accessibility to Enhance Collaboration and Streamline Internal Operations at World of Concrete 2021 - PRNewswire")</f>
        <v>ToolWatch To Unveil New Jobsite Portal Web Accessibility to Enhance Collaboration and Streamline Internal Operations at World of Concrete 2021 - PRNewswire</v>
      </c>
      <c r="B20" s="2" t="str">
        <f>IFERROR(__xludf.DUMMYFUNCTION("""COMPUTED_VALUE"""),"https://www.prnewswire.com/news-releases/toolwatch-to-unveil-new-jobsite-portal-web-accessibility-to-enhance-collaboration-and-streamline-internal-operations-at-world-of-concrete-2021-301297836.html")</f>
        <v>https://www.prnewswire.com/news-releases/toolwatch-to-unveil-new-jobsite-portal-web-accessibility-to-enhance-collaboration-and-streamline-internal-operations-at-world-of-concrete-2021-301297836.html</v>
      </c>
      <c r="C20" s="1" t="str">
        <f>IFERROR(__xludf.DUMMYFUNCTION("""COMPUTED_VALUE"""),"Mon, 24 May 2021 07:00:00 GMT")</f>
        <v>Mon, 24 May 2021 07:00:00 GMT</v>
      </c>
      <c r="D20" s="1" t="str">
        <f>IFERROR(__xludf.DUMMYFUNCTION("""COMPUTED_VALUE"""),"ToolWatch To Unveil New Jobsite Portal Web Accessibility to Enhance 
Collaboration and Streamline Internal Operations at World of Concrete 2021  
PRNewswire")</f>
        <v>ToolWatch To Unveil New Jobsite Portal Web Accessibility to Enhance 
Collaboration and Streamline Internal Operations at World of Concrete 2021  
PRNewswire</v>
      </c>
    </row>
    <row r="21">
      <c r="A21" s="1" t="str">
        <f>IFERROR(__xludf.DUMMYFUNCTION("""COMPUTED_VALUE"""),"Global Accessibility Awareness Day 2021 - County of San Luis Obispo")</f>
        <v>Global Accessibility Awareness Day 2021 - County of San Luis Obispo</v>
      </c>
      <c r="B21" s="2" t="str">
        <f>IFERROR(__xludf.DUMMYFUNCTION("""COMPUTED_VALUE"""),"https://www.slocounty.ca.gov/Departments/Information-Technology/Department-News/Global-Accessibility-Awareness-Day-2021.aspx")</f>
        <v>https://www.slocounty.ca.gov/Departments/Information-Technology/Department-News/Global-Accessibility-Awareness-Day-2021.aspx</v>
      </c>
      <c r="C21" s="1" t="str">
        <f>IFERROR(__xludf.DUMMYFUNCTION("""COMPUTED_VALUE"""),"Thu, 20 May 2021 07:00:00 GMT")</f>
        <v>Thu, 20 May 2021 07:00:00 GMT</v>
      </c>
      <c r="D21" s="1" t="str">
        <f>IFERROR(__xludf.DUMMYFUNCTION("""COMPUTED_VALUE"""),"Global Accessibility Awareness Day 2021  County of San Luis Obispo")</f>
        <v>Global Accessibility Awareness Day 2021  County of San Luis Obispo</v>
      </c>
    </row>
    <row r="22">
      <c r="A22" s="1" t="str">
        <f>IFERROR(__xludf.DUMMYFUNCTION("""COMPUTED_VALUE"""),"The Pandemic Pushed KKR To Bet $55 Million On Improving Disability Access In The Digital World - Forbes")</f>
        <v>The Pandemic Pushed KKR To Bet $55 Million On Improving Disability Access In The Digital World - Forbes</v>
      </c>
      <c r="B22" s="2" t="str">
        <f>IFERROR(__xludf.DUMMYFUNCTION("""COMPUTED_VALUE"""),"https://www.forbes.com/sites/kevindowd/2021/05/30/kkr-bets-55-million-on-improving-disability-access-in-the-digital-world/")</f>
        <v>https://www.forbes.com/sites/kevindowd/2021/05/30/kkr-bets-55-million-on-improving-disability-access-in-the-digital-world/</v>
      </c>
      <c r="C22" s="1" t="str">
        <f>IFERROR(__xludf.DUMMYFUNCTION("""COMPUTED_VALUE"""),"Sun, 30 May 2021 07:00:00 GMT")</f>
        <v>Sun, 30 May 2021 07:00:00 GMT</v>
      </c>
      <c r="D22" s="1" t="str">
        <f>IFERROR(__xludf.DUMMYFUNCTION("""COMPUTED_VALUE"""),"The Pandemic Pushed KKR To Bet $55 Million On Improving Disability Access 
In The Digital World  Forbes")</f>
        <v>The Pandemic Pushed KKR To Bet $55 Million On Improving Disability Access 
In The Digital World  Forbes</v>
      </c>
    </row>
    <row r="23">
      <c r="A23" s="1" t="str">
        <f>IFERROR(__xludf.DUMMYFUNCTION("""COMPUTED_VALUE"""),"North Devon Council website named as best for accessibility - In Your Area")</f>
        <v>North Devon Council website named as best for accessibility - In Your Area</v>
      </c>
      <c r="B23" s="2" t="str">
        <f>IFERROR(__xludf.DUMMYFUNCTION("""COMPUTED_VALUE"""),"https://www.inyourarea.co.uk/news/north-devon-council-website-named-as-best-for-accessibility/")</f>
        <v>https://www.inyourarea.co.uk/news/north-devon-council-website-named-as-best-for-accessibility/</v>
      </c>
      <c r="C23" s="1" t="str">
        <f>IFERROR(__xludf.DUMMYFUNCTION("""COMPUTED_VALUE"""),"Mon, 07 Jun 2021 07:00:00 GMT")</f>
        <v>Mon, 07 Jun 2021 07:00:00 GMT</v>
      </c>
      <c r="D23" s="1" t="str">
        <f>IFERROR(__xludf.DUMMYFUNCTION("""COMPUTED_VALUE"""),"North Devon Council website named as best for accessibility  In Your Area")</f>
        <v>North Devon Council website named as best for accessibility  In Your Area</v>
      </c>
    </row>
    <row r="24">
      <c r="A24" s="1" t="str">
        <f>IFERROR(__xludf.DUMMYFUNCTION("""COMPUTED_VALUE"""),"Web Accessibility Consultant at Allstate - Insurance Journal")</f>
        <v>Web Accessibility Consultant at Allstate - Insurance Journal</v>
      </c>
      <c r="B24" s="2" t="str">
        <f>IFERROR(__xludf.DUMMYFUNCTION("""COMPUTED_VALUE"""),"https://www.insurancejournal.com/jobs/616068-web-accessibility-consultant")</f>
        <v>https://www.insurancejournal.com/jobs/616068-web-accessibility-consultant</v>
      </c>
      <c r="C24" s="1" t="str">
        <f>IFERROR(__xludf.DUMMYFUNCTION("""COMPUTED_VALUE"""),"Thu, 27 May 2021 08:40:21 GMT")</f>
        <v>Thu, 27 May 2021 08:40:21 GMT</v>
      </c>
      <c r="D24" s="1" t="str">
        <f>IFERROR(__xludf.DUMMYFUNCTION("""COMPUTED_VALUE"""),"Web Accessibility Consultant at Allstate  Insurance Journal")</f>
        <v>Web Accessibility Consultant at Allstate  Insurance Journal</v>
      </c>
    </row>
    <row r="25">
      <c r="A25" s="1" t="str">
        <f>IFERROR(__xludf.DUMMYFUNCTION("""COMPUTED_VALUE"""),"Global Web Accessibility Evaluation Tools Industry Report 2021 History, Present - Business-newsupdate.com")</f>
        <v>Global Web Accessibility Evaluation Tools Industry Report 2021 History, Present - Business-newsupdate.com</v>
      </c>
      <c r="B25" s="2" t="str">
        <f>IFERROR(__xludf.DUMMYFUNCTION("""COMPUTED_VALUE"""),"https://www.business-newsupdate.com/web-accessibility-evaluation-tools-market-152847")</f>
        <v>https://www.business-newsupdate.com/web-accessibility-evaluation-tools-market-152847</v>
      </c>
      <c r="C25" s="1" t="str">
        <f>IFERROR(__xludf.DUMMYFUNCTION("""COMPUTED_VALUE"""),"Fri, 18 Jun 2021 02:43:29 GMT")</f>
        <v>Fri, 18 Jun 2021 02:43:29 GMT</v>
      </c>
      <c r="D25" s="1" t="str">
        <f>IFERROR(__xludf.DUMMYFUNCTION("""COMPUTED_VALUE"""),"Global Web Accessibility Evaluation Tools Industry Report 2021 History, 
Present  Business-newsupdate.com")</f>
        <v>Global Web Accessibility Evaluation Tools Industry Report 2021 History, 
Present  Business-newsupdate.com</v>
      </c>
    </row>
    <row r="26">
      <c r="A26" s="1" t="str">
        <f>IFERROR(__xludf.DUMMYFUNCTION("""COMPUTED_VALUE"""),"Over 98% of websites have accessibility issues, plus experience update is coming to desktop; Thursday’s daily brief - Search Engine Land")</f>
        <v>Over 98% of websites have accessibility issues, plus experience update is coming to desktop; Thursday’s daily brief - Search Engine Land</v>
      </c>
      <c r="B26" s="2" t="str">
        <f>IFERROR(__xludf.DUMMYFUNCTION("""COMPUTED_VALUE"""),"https://searchengineland.com/over-98-of-websites-have-accessibility-issues-plus-experience-update-is-coming-to-desktop-thursdays-daily-brief-348766")</f>
        <v>https://searchengineland.com/over-98-of-websites-have-accessibility-issues-plus-experience-update-is-coming-to-desktop-thursdays-daily-brief-348766</v>
      </c>
      <c r="C26" s="1" t="str">
        <f>IFERROR(__xludf.DUMMYFUNCTION("""COMPUTED_VALUE"""),"Thu, 20 May 2021 07:00:00 GMT")</f>
        <v>Thu, 20 May 2021 07:00:00 GMT</v>
      </c>
      <c r="D26" s="1" t="str">
        <f>IFERROR(__xludf.DUMMYFUNCTION("""COMPUTED_VALUE"""),"Over 98% of websites have accessibility issues, plus experience update is 
coming to desktop; Thursday’s daily brief  Search Engine Land")</f>
        <v>Over 98% of websites have accessibility issues, plus experience update is 
coming to desktop; Thursday’s daily brief  Search Engine Land</v>
      </c>
    </row>
    <row r="27">
      <c r="A27" s="1" t="str">
        <f>IFERROR(__xludf.DUMMYFUNCTION("""COMPUTED_VALUE"""),"What’s Wrong With Quick-Fix Products For Digital Accessibility? - Forbes")</f>
        <v>What’s Wrong With Quick-Fix Products For Digital Accessibility? - Forbes</v>
      </c>
      <c r="B27" s="2" t="str">
        <f>IFERROR(__xludf.DUMMYFUNCTION("""COMPUTED_VALUE"""),"https://www.forbes.com/sites/forrester/2021/05/27/whats-wrong-with-quick-fix-products-for-digital-accessibility/")</f>
        <v>https://www.forbes.com/sites/forrester/2021/05/27/whats-wrong-with-quick-fix-products-for-digital-accessibility/</v>
      </c>
      <c r="C27" s="1" t="str">
        <f>IFERROR(__xludf.DUMMYFUNCTION("""COMPUTED_VALUE"""),"Thu, 27 May 2021 07:00:00 GMT")</f>
        <v>Thu, 27 May 2021 07:00:00 GMT</v>
      </c>
      <c r="D27" s="1" t="str">
        <f>IFERROR(__xludf.DUMMYFUNCTION("""COMPUTED_VALUE"""),"What’s Wrong With Quick-Fix Products For Digital Accessibility?  Forbes")</f>
        <v>What’s Wrong With Quick-Fix Products For Digital Accessibility?  Forbes</v>
      </c>
    </row>
    <row r="28">
      <c r="A28" s="1" t="str">
        <f>IFERROR(__xludf.DUMMYFUNCTION("""COMPUTED_VALUE"""),"Web Accessibility Evaluation Tools Market 2021-2026: DYNO Mapper, A11Y, GitHub, Google, Level Access, The Paciello Group, Monsido – The Manomet Current - The Manomet Current")</f>
        <v>Web Accessibility Evaluation Tools Market 2021-2026: DYNO Mapper, A11Y, GitHub, Google, Level Access, The Paciello Group, Monsido – The Manomet Current - The Manomet Current</v>
      </c>
      <c r="B28" s="2" t="str">
        <f>IFERROR(__xludf.DUMMYFUNCTION("""COMPUTED_VALUE"""),"https://manometcurrent.com/web-accessibility-evaluation-tools-market-2021-2026-dyno-mapper-a11y-github-google-level-access-the-paciello-group-monsido/")</f>
        <v>https://manometcurrent.com/web-accessibility-evaluation-tools-market-2021-2026-dyno-mapper-a11y-github-google-level-access-the-paciello-group-monsido/</v>
      </c>
      <c r="C28" s="1" t="str">
        <f>IFERROR(__xludf.DUMMYFUNCTION("""COMPUTED_VALUE"""),"Sat, 05 Jun 2021 07:00:00 GMT")</f>
        <v>Sat, 05 Jun 2021 07:00:00 GMT</v>
      </c>
      <c r="D28" s="1" t="str">
        <f>IFERROR(__xludf.DUMMYFUNCTION("""COMPUTED_VALUE"""),"Web Accessibility Evaluation Tools Market 2021-2026: DYNO Mapper, A11Y, 
GitHub, Google, Level Access, The Paciello Group, Monsido – The Manomet 
Current  The Manomet Current")</f>
        <v>Web Accessibility Evaluation Tools Market 2021-2026: DYNO Mapper, A11Y, 
GitHub, Google, Level Access, The Paciello Group, Monsido – The Manomet 
Current  The Manomet Current</v>
      </c>
    </row>
    <row r="29">
      <c r="A29" s="1" t="str">
        <f>IFERROR(__xludf.DUMMYFUNCTION("""COMPUTED_VALUE"""),"Highsnobiety Shop | Not in Paris 3 - Highsnobiety")</f>
        <v>Highsnobiety Shop | Not in Paris 3 - Highsnobiety</v>
      </c>
      <c r="B29" s="2" t="str">
        <f>IFERROR(__xludf.DUMMYFUNCTION("""COMPUTED_VALUE"""),"https://www.highsnobiety.com/shop/category/not-in-paris/")</f>
        <v>https://www.highsnobiety.com/shop/category/not-in-paris/</v>
      </c>
      <c r="C29" s="1" t="str">
        <f>IFERROR(__xludf.DUMMYFUNCTION("""COMPUTED_VALUE"""),"Tue, 15 Jun 2021 17:17:01 GMT")</f>
        <v>Tue, 15 Jun 2021 17:17:01 GMT</v>
      </c>
      <c r="D29" s="1" t="str">
        <f>IFERROR(__xludf.DUMMYFUNCTION("""COMPUTED_VALUE"""),"Highsnobiety Shop | Not in Paris 3  Highsnobiety")</f>
        <v>Highsnobiety Shop | Not in Paris 3  Highsnobiety</v>
      </c>
    </row>
    <row r="30">
      <c r="A30" s="1" t="str">
        <f>IFERROR(__xludf.DUMMYFUNCTION("""COMPUTED_VALUE"""),"Clubhouse and its clones have an accessibility problem - The Verge")</f>
        <v>Clubhouse and its clones have an accessibility problem - The Verge</v>
      </c>
      <c r="B30" s="2" t="str">
        <f>IFERROR(__xludf.DUMMYFUNCTION("""COMPUTED_VALUE"""),"https://www.theverge.com/22519705/clubhouse-social-audio-accessibility")</f>
        <v>https://www.theverge.com/22519705/clubhouse-social-audio-accessibility</v>
      </c>
      <c r="C30" s="1" t="str">
        <f>IFERROR(__xludf.DUMMYFUNCTION("""COMPUTED_VALUE"""),"Tue, 08 Jun 2021 07:00:00 GMT")</f>
        <v>Tue, 08 Jun 2021 07:00:00 GMT</v>
      </c>
      <c r="D30" s="1" t="str">
        <f>IFERROR(__xludf.DUMMYFUNCTION("""COMPUTED_VALUE"""),"Clubhouse and its clones have an accessibility problem  The Verge")</f>
        <v>Clubhouse and its clones have an accessibility problem  The Verge</v>
      </c>
    </row>
    <row r="31">
      <c r="A31" s="1" t="str">
        <f>IFERROR(__xludf.DUMMYFUNCTION("""COMPUTED_VALUE"""),"At World of Concrete 2021: ToolWatch To Unveil New Jobsite Portal Web Accessibility - ForConstructionPros.com")</f>
        <v>At World of Concrete 2021: ToolWatch To Unveil New Jobsite Portal Web Accessibility - ForConstructionPros.com</v>
      </c>
      <c r="B31" s="2" t="str">
        <f>IFERROR(__xludf.DUMMYFUNCTION("""COMPUTED_VALUE"""),"https://www.forconstructionpros.com/construction-technology/press-release/21451894/toolwatch-corp-at-world-of-concrete-2021-toolwatch-to-unveil-new-jobsite-portal-web-accessibility")</f>
        <v>https://www.forconstructionpros.com/construction-technology/press-release/21451894/toolwatch-corp-at-world-of-concrete-2021-toolwatch-to-unveil-new-jobsite-portal-web-accessibility</v>
      </c>
      <c r="C31" s="1" t="str">
        <f>IFERROR(__xludf.DUMMYFUNCTION("""COMPUTED_VALUE"""),"Tue, 25 May 2021 07:00:00 GMT")</f>
        <v>Tue, 25 May 2021 07:00:00 GMT</v>
      </c>
      <c r="D31" s="1" t="str">
        <f>IFERROR(__xludf.DUMMYFUNCTION("""COMPUTED_VALUE"""),"At World of Concrete 2021: ToolWatch To Unveil New Jobsite Portal Web 
Accessibility  ForConstructionPros.com")</f>
        <v>At World of Concrete 2021: ToolWatch To Unveil New Jobsite Portal Web 
Accessibility  ForConstructionPros.com</v>
      </c>
    </row>
    <row r="32">
      <c r="A32" s="1" t="str">
        <f>IFERROR(__xludf.DUMMYFUNCTION("""COMPUTED_VALUE"""),"First of Its Kind Search Engine, accessFind, Helps Those with Disabilities Find Accessible Websites - Influencive")</f>
        <v>First of Its Kind Search Engine, accessFind, Helps Those with Disabilities Find Accessible Websites - Influencive</v>
      </c>
      <c r="B32" s="2" t="str">
        <f>IFERROR(__xludf.DUMMYFUNCTION("""COMPUTED_VALUE"""),"https://www.influencive.com/first-of-its-kind-search-engine-accessfind-helps-those-with-disabilities-find-accessible-websites/")</f>
        <v>https://www.influencive.com/first-of-its-kind-search-engine-accessfind-helps-those-with-disabilities-find-accessible-websites/</v>
      </c>
      <c r="C32" s="1" t="str">
        <f>IFERROR(__xludf.DUMMYFUNCTION("""COMPUTED_VALUE"""),"Mon, 14 Jun 2021 13:39:29 GMT")</f>
        <v>Mon, 14 Jun 2021 13:39:29 GMT</v>
      </c>
      <c r="D32" s="1" t="str">
        <f>IFERROR(__xludf.DUMMYFUNCTION("""COMPUTED_VALUE"""),"First of Its Kind Search Engine, accessFind, Helps Those with Disabilities 
Find Accessible Websites  Influencive")</f>
        <v>First of Its Kind Search Engine, accessFind, Helps Those with Disabilities 
Find Accessible Websites  Influencive</v>
      </c>
    </row>
    <row r="33">
      <c r="A33" s="1" t="str">
        <f>IFERROR(__xludf.DUMMYFUNCTION("""COMPUTED_VALUE"""),"Web Accessibility Evaluation Tools Market Size, Overview with Detailed Analysis, Competitive landscape, Forecast to 2026 – The Courier - The Courier")</f>
        <v>Web Accessibility Evaluation Tools Market Size, Overview with Detailed Analysis, Competitive landscape, Forecast to 2026 – The Courier - The Courier</v>
      </c>
      <c r="B33" s="2" t="str">
        <f>IFERROR(__xludf.DUMMYFUNCTION("""COMPUTED_VALUE"""),"https://www.mccourier.com/web-accessibility-evaluation-tools-market-size-overview-with-detailed-analysis-competitive-landscape-forecast-to-2026/")</f>
        <v>https://www.mccourier.com/web-accessibility-evaluation-tools-market-size-overview-with-detailed-analysis-competitive-landscape-forecast-to-2026/</v>
      </c>
      <c r="C33" s="1" t="str">
        <f>IFERROR(__xludf.DUMMYFUNCTION("""COMPUTED_VALUE"""),"Mon, 14 Jun 2021 13:26:14 GMT")</f>
        <v>Mon, 14 Jun 2021 13:26:14 GMT</v>
      </c>
      <c r="D33" s="1" t="str">
        <f>IFERROR(__xludf.DUMMYFUNCTION("""COMPUTED_VALUE"""),"Web Accessibility Evaluation Tools Market Size, Overview with Detailed 
Analysis, Competitive landscape, Forecast to 2026 – The Courier  The Courier")</f>
        <v>Web Accessibility Evaluation Tools Market Size, Overview with Detailed 
Analysis, Competitive landscape, Forecast to 2026 – The Courier  The Courier</v>
      </c>
    </row>
    <row r="34">
      <c r="A34" s="1" t="str">
        <f>IFERROR(__xludf.DUMMYFUNCTION("""COMPUTED_VALUE"""),"Hotel Operators and ADA Website Reservation System Lawsuits - The National Law Review")</f>
        <v>Hotel Operators and ADA Website Reservation System Lawsuits - The National Law Review</v>
      </c>
      <c r="B34" s="2" t="str">
        <f>IFERROR(__xludf.DUMMYFUNCTION("""COMPUTED_VALUE"""),"https://www.natlawreview.com/article/attention-hotel-operators-have-you-been-served-ada-website-reservation-system")</f>
        <v>https://www.natlawreview.com/article/attention-hotel-operators-have-you-been-served-ada-website-reservation-system</v>
      </c>
      <c r="C34" s="1" t="str">
        <f>IFERROR(__xludf.DUMMYFUNCTION("""COMPUTED_VALUE"""),"Wed, 26 May 2021 07:00:00 GMT")</f>
        <v>Wed, 26 May 2021 07:00:00 GMT</v>
      </c>
      <c r="D34" s="1" t="str">
        <f>IFERROR(__xludf.DUMMYFUNCTION("""COMPUTED_VALUE"""),"Hotel Operators and ADA Website Reservation System Lawsuits  The National 
Law Review")</f>
        <v>Hotel Operators and ADA Website Reservation System Lawsuits  The National 
Law Review</v>
      </c>
    </row>
    <row r="35">
      <c r="A35" s="1" t="str">
        <f>IFERROR(__xludf.DUMMYFUNCTION("""COMPUTED_VALUE"""),"Agency Revolution Named By WealthManagement.com As Top Insurance Technology Provider In 2021 Industry Awards - PRNewswire")</f>
        <v>Agency Revolution Named By WealthManagement.com As Top Insurance Technology Provider In 2021 Industry Awards - PRNewswire</v>
      </c>
      <c r="B35" s="2" t="str">
        <f>IFERROR(__xludf.DUMMYFUNCTION("""COMPUTED_VALUE"""),"https://www.prnewswire.com/news-releases/agency-revolution-named-by-wealthmanagementcom-as-top-insurance-technology-provider-in-2021-industry-awards-301309185.html")</f>
        <v>https://www.prnewswire.com/news-releases/agency-revolution-named-by-wealthmanagementcom-as-top-insurance-technology-provider-in-2021-industry-awards-301309185.html</v>
      </c>
      <c r="C35" s="1" t="str">
        <f>IFERROR(__xludf.DUMMYFUNCTION("""COMPUTED_VALUE"""),"Wed, 09 Jun 2021 15:12:00 GMT")</f>
        <v>Wed, 09 Jun 2021 15:12:00 GMT</v>
      </c>
      <c r="D35" s="1" t="str">
        <f>IFERROR(__xludf.DUMMYFUNCTION("""COMPUTED_VALUE"""),"Agency Revolution Named By WealthManagement.com As Top Insurance Technology 
Provider In 2021 Industry Awards  PRNewswire")</f>
        <v>Agency Revolution Named By WealthManagement.com As Top Insurance Technology 
Provider In 2021 Industry Awards  PRNewswire</v>
      </c>
    </row>
    <row r="36">
      <c r="A36" s="1" t="str">
        <f>IFERROR(__xludf.DUMMYFUNCTION("""COMPUTED_VALUE"""),"10 web accessibility improvements you can make right now - InfoWorld")</f>
        <v>10 web accessibility improvements you can make right now - InfoWorld</v>
      </c>
      <c r="B36" s="2" t="str">
        <f>IFERROR(__xludf.DUMMYFUNCTION("""COMPUTED_VALUE"""),"https://www.infoworld.com/article/3616695/10-web-accessibility-improvements-you-can-make-right-now.html")</f>
        <v>https://www.infoworld.com/article/3616695/10-web-accessibility-improvements-you-can-make-right-now.html</v>
      </c>
      <c r="C36" s="1" t="str">
        <f>IFERROR(__xludf.DUMMYFUNCTION("""COMPUTED_VALUE"""),"Wed, 05 May 2021 07:00:00 GMT")</f>
        <v>Wed, 05 May 2021 07:00:00 GMT</v>
      </c>
      <c r="D36" s="1" t="str">
        <f>IFERROR(__xludf.DUMMYFUNCTION("""COMPUTED_VALUE"""),"10 web accessibility improvements you can make right now  InfoWorld")</f>
        <v>10 web accessibility improvements you can make right now  InfoWorld</v>
      </c>
    </row>
    <row r="37">
      <c r="A37" s="1" t="str">
        <f>IFERROR(__xludf.DUMMYFUNCTION("""COMPUTED_VALUE"""),"Apple previews powerful software updates designed for people with disabilities - Apple Newsroom")</f>
        <v>Apple previews powerful software updates designed for people with disabilities - Apple Newsroom</v>
      </c>
      <c r="B37" s="2" t="str">
        <f>IFERROR(__xludf.DUMMYFUNCTION("""COMPUTED_VALUE"""),"https://www.apple.com/newsroom/2021/05/apple-previews-powerful-software-updates-designed-for-people-with-disabilities/")</f>
        <v>https://www.apple.com/newsroom/2021/05/apple-previews-powerful-software-updates-designed-for-people-with-disabilities/</v>
      </c>
      <c r="C37" s="1" t="str">
        <f>IFERROR(__xludf.DUMMYFUNCTION("""COMPUTED_VALUE"""),"Wed, 19 May 2021 07:00:00 GMT")</f>
        <v>Wed, 19 May 2021 07:00:00 GMT</v>
      </c>
      <c r="D37" s="1" t="str">
        <f>IFERROR(__xludf.DUMMYFUNCTION("""COMPUTED_VALUE"""),"Apple previews powerful software updates designed for people with 
disabilities  Apple Newsroom")</f>
        <v>Apple previews powerful software updates designed for people with 
disabilities  Apple Newsroom</v>
      </c>
    </row>
    <row r="38">
      <c r="A38" s="1" t="str">
        <f>IFERROR(__xludf.DUMMYFUNCTION("""COMPUTED_VALUE"""),"RWS: Tridion Customers Can Fine-tune Digital Experiences With Siteimprove Add-on - Business Wire")</f>
        <v>RWS: Tridion Customers Can Fine-tune Digital Experiences With Siteimprove Add-on - Business Wire</v>
      </c>
      <c r="B38" s="2" t="str">
        <f>IFERROR(__xludf.DUMMYFUNCTION("""COMPUTED_VALUE"""),"https://www.businesswire.com/news/home/20210610005045/en/RWS-Tridion-Customers-Can-Fine-tune-Digital-Experiences-With-Siteimprove-Add-on")</f>
        <v>https://www.businesswire.com/news/home/20210610005045/en/RWS-Tridion-Customers-Can-Fine-tune-Digital-Experiences-With-Siteimprove-Add-on</v>
      </c>
      <c r="C38" s="1" t="str">
        <f>IFERROR(__xludf.DUMMYFUNCTION("""COMPUTED_VALUE"""),"Thu, 10 Jun 2021 07:01:00 GMT")</f>
        <v>Thu, 10 Jun 2021 07:01:00 GMT</v>
      </c>
      <c r="D38" s="1" t="str">
        <f>IFERROR(__xludf.DUMMYFUNCTION("""COMPUTED_VALUE"""),"RWS: Tridion Customers Can Fine-tune Digital Experiences With Siteimprove 
Add-on  Business Wire")</f>
        <v>RWS: Tridion Customers Can Fine-tune Digital Experiences With Siteimprove 
Add-on  Business Wire</v>
      </c>
    </row>
    <row r="39">
      <c r="A39" s="1" t="str">
        <f>IFERROR(__xludf.DUMMYFUNCTION("""COMPUTED_VALUE"""),"CX Decoded Podcast: Voice Content Uses Cases, Strategies and Trends - CMSWire")</f>
        <v>CX Decoded Podcast: Voice Content Uses Cases, Strategies and Trends - CMSWire</v>
      </c>
      <c r="B39" s="2" t="str">
        <f>IFERROR(__xludf.DUMMYFUNCTION("""COMPUTED_VALUE"""),"https://www.cmswire.com/customer-experience/cx-decoded-podcast-analyzing-voice-content-prospects-for-marketers/")</f>
        <v>https://www.cmswire.com/customer-experience/cx-decoded-podcast-analyzing-voice-content-prospects-for-marketers/</v>
      </c>
      <c r="C39" s="1" t="str">
        <f>IFERROR(__xludf.DUMMYFUNCTION("""COMPUTED_VALUE"""),"Tue, 15 Jun 2021 13:18:45 GMT")</f>
        <v>Tue, 15 Jun 2021 13:18:45 GMT</v>
      </c>
      <c r="D39" s="1" t="str">
        <f>IFERROR(__xludf.DUMMYFUNCTION("""COMPUTED_VALUE"""),"CX Decoded Podcast: Voice Content Uses Cases, Strategies and Trends  CMSWire")</f>
        <v>CX Decoded Podcast: Voice Content Uses Cases, Strategies and Trends  CMSWire</v>
      </c>
    </row>
    <row r="40">
      <c r="A40" s="1" t="str">
        <f>IFERROR(__xludf.DUMMYFUNCTION("""COMPUTED_VALUE"""),"RNIB partners Google and The Guardian to launch accessible storytelling website - CampaignLive")</f>
        <v>RNIB partners Google and The Guardian to launch accessible storytelling website - CampaignLive</v>
      </c>
      <c r="B40" s="2" t="str">
        <f>IFERROR(__xludf.DUMMYFUNCTION("""COMPUTED_VALUE"""),"https://www.campaignlive.co.uk/article/rnib-partners-google-guardian-launch-accessible-storytelling-website/1716624")</f>
        <v>https://www.campaignlive.co.uk/article/rnib-partners-google-guardian-launch-accessible-storytelling-website/1716624</v>
      </c>
      <c r="C40" s="1" t="str">
        <f>IFERROR(__xludf.DUMMYFUNCTION("""COMPUTED_VALUE"""),"Thu, 20 May 2021 07:00:00 GMT")</f>
        <v>Thu, 20 May 2021 07:00:00 GMT</v>
      </c>
      <c r="D40" s="1" t="str">
        <f>IFERROR(__xludf.DUMMYFUNCTION("""COMPUTED_VALUE"""),"RNIB partners Google and The Guardian to launch accessible storytelling 
website  CampaignLive")</f>
        <v>RNIB partners Google and The Guardian to launch accessible storytelling 
website  CampaignLive</v>
      </c>
    </row>
    <row r="41">
      <c r="A41" s="1" t="str">
        <f>IFERROR(__xludf.DUMMYFUNCTION("""COMPUTED_VALUE"""),"Web Designer - Malaysiakini")</f>
        <v>Web Designer - Malaysiakini</v>
      </c>
      <c r="B41" s="2" t="str">
        <f>IFERROR(__xludf.DUMMYFUNCTION("""COMPUTED_VALUE"""),"https://www.malaysiakini.com/jobs/578991")</f>
        <v>https://www.malaysiakini.com/jobs/578991</v>
      </c>
      <c r="C41" s="1" t="str">
        <f>IFERROR(__xludf.DUMMYFUNCTION("""COMPUTED_VALUE"""),"Tue, 15 Jun 2021 02:58:43 GMT")</f>
        <v>Tue, 15 Jun 2021 02:58:43 GMT</v>
      </c>
      <c r="D41" s="1" t="str">
        <f>IFERROR(__xludf.DUMMYFUNCTION("""COMPUTED_VALUE"""),"Web Designer  Malaysiakini")</f>
        <v>Web Designer  Malaysiakini</v>
      </c>
    </row>
    <row r="42">
      <c r="A42" s="1" t="str">
        <f>IFERROR(__xludf.DUMMYFUNCTION("""COMPUTED_VALUE"""),"Renewed Attempt at ADA Web Accessibility Legislation - Lexology")</f>
        <v>Renewed Attempt at ADA Web Accessibility Legislation - Lexology</v>
      </c>
      <c r="B42" s="2" t="str">
        <f>IFERROR(__xludf.DUMMYFUNCTION("""COMPUTED_VALUE"""),"https://www.lexology.com/library/detail.aspx?g=e5c234ad-c735-4e25-996a-76cd9cde3f00")</f>
        <v>https://www.lexology.com/library/detail.aspx?g=e5c234ad-c735-4e25-996a-76cd9cde3f00</v>
      </c>
      <c r="C42" s="1" t="str">
        <f>IFERROR(__xludf.DUMMYFUNCTION("""COMPUTED_VALUE"""),"Wed, 31 Mar 2021 07:00:00 GMT")</f>
        <v>Wed, 31 Mar 2021 07:00:00 GMT</v>
      </c>
      <c r="D42" s="1" t="str">
        <f>IFERROR(__xludf.DUMMYFUNCTION("""COMPUTED_VALUE"""),"Renewed Attempt at ADA Web Accessibility Legislation  Lexology")</f>
        <v>Renewed Attempt at ADA Web Accessibility Legislation  Lexology</v>
      </c>
    </row>
    <row r="43">
      <c r="A43" s="1" t="str">
        <f>IFERROR(__xludf.DUMMYFUNCTION("""COMPUTED_VALUE"""),"AI Is Terrible at Writing Alt Text - OneZero - OneZero")</f>
        <v>AI Is Terrible at Writing Alt Text - OneZero - OneZero</v>
      </c>
      <c r="B43" s="2" t="str">
        <f>IFERROR(__xludf.DUMMYFUNCTION("""COMPUTED_VALUE"""),"https://onezero.medium.com/ai-is-terrible-at-writing-alt-text-e79b0c4ecf51")</f>
        <v>https://onezero.medium.com/ai-is-terrible-at-writing-alt-text-e79b0c4ecf51</v>
      </c>
      <c r="C43" s="1" t="str">
        <f>IFERROR(__xludf.DUMMYFUNCTION("""COMPUTED_VALUE"""),"Tue, 25 May 2021 18:25:47 GMT")</f>
        <v>Tue, 25 May 2021 18:25:47 GMT</v>
      </c>
      <c r="D43" s="1" t="str">
        <f>IFERROR(__xludf.DUMMYFUNCTION("""COMPUTED_VALUE"""),"AI Is Terrible at Writing Alt Text - OneZero  OneZero")</f>
        <v>AI Is Terrible at Writing Alt Text - OneZero  OneZero</v>
      </c>
    </row>
    <row r="44">
      <c r="A44" s="1" t="str">
        <f>IFERROR(__xludf.DUMMYFUNCTION("""COMPUTED_VALUE"""),"Website Accessibility: Recent Attempts to Clarify Accessibility Obligations | Locke Lord LLP - JDSupra - JD Supra")</f>
        <v>Website Accessibility: Recent Attempts to Clarify Accessibility Obligations | Locke Lord LLP - JDSupra - JD Supra</v>
      </c>
      <c r="B44" s="2" t="str">
        <f>IFERROR(__xludf.DUMMYFUNCTION("""COMPUTED_VALUE"""),"https://www.jdsupra.com/legalnews/website-accessibility-recent-attempts-6315656/")</f>
        <v>https://www.jdsupra.com/legalnews/website-accessibility-recent-attempts-6315656/</v>
      </c>
      <c r="C44" s="1" t="str">
        <f>IFERROR(__xludf.DUMMYFUNCTION("""COMPUTED_VALUE"""),"Tue, 13 Apr 2021 07:00:00 GMT")</f>
        <v>Tue, 13 Apr 2021 07:00:00 GMT</v>
      </c>
      <c r="D44" s="1" t="str">
        <f>IFERROR(__xludf.DUMMYFUNCTION("""COMPUTED_VALUE"""),"Website Accessibility: Recent Attempts to Clarify Accessibility Obligations 
| Locke Lord LLP - JDSupra  JD Supra")</f>
        <v>Website Accessibility: Recent Attempts to Clarify Accessibility Obligations 
| Locke Lord LLP - JDSupra  JD Supra</v>
      </c>
    </row>
    <row r="45">
      <c r="A45" s="1" t="str">
        <f>IFERROR(__xludf.DUMMYFUNCTION("""COMPUTED_VALUE"""),"Bill to Establish Web Accessibility Guidelines Fails to Pass - SHRM")</f>
        <v>Bill to Establish Web Accessibility Guidelines Fails to Pass - SHRM</v>
      </c>
      <c r="B45" s="2" t="str">
        <f>IFERROR(__xludf.DUMMYFUNCTION("""COMPUTED_VALUE"""),"https://www.shrm.org/resourcesandtools/legal-and-compliance/employment-law/pages/online-accessibility-act.aspx")</f>
        <v>https://www.shrm.org/resourcesandtools/legal-and-compliance/employment-law/pages/online-accessibility-act.aspx</v>
      </c>
      <c r="C45" s="1" t="str">
        <f>IFERROR(__xludf.DUMMYFUNCTION("""COMPUTED_VALUE"""),"Fri, 08 Jan 2021 08:00:00 GMT")</f>
        <v>Fri, 08 Jan 2021 08:00:00 GMT</v>
      </c>
      <c r="D45" s="1" t="str">
        <f>IFERROR(__xludf.DUMMYFUNCTION("""COMPUTED_VALUE"""),"Bill to Establish Web Accessibility Guidelines Fails to Pass  SHRM")</f>
        <v>Bill to Establish Web Accessibility Guidelines Fails to Pass  SHRM</v>
      </c>
    </row>
    <row r="46">
      <c r="A46" s="1" t="str">
        <f>IFERROR(__xludf.DUMMYFUNCTION("""COMPUTED_VALUE"""),"IBM upgrades web accessibility tool for finding and fixing issues - VentureBeat")</f>
        <v>IBM upgrades web accessibility tool for finding and fixing issues - VentureBeat</v>
      </c>
      <c r="B46" s="2" t="str">
        <f>IFERROR(__xludf.DUMMYFUNCTION("""COMPUTED_VALUE"""),"https://venturebeat.com/2021/05/17/ibm-upgrades-web-accessibility-tool-for-finding-and-fixing-issues/")</f>
        <v>https://venturebeat.com/2021/05/17/ibm-upgrades-web-accessibility-tool-for-finding-and-fixing-issues/</v>
      </c>
      <c r="C46" s="1" t="str">
        <f>IFERROR(__xludf.DUMMYFUNCTION("""COMPUTED_VALUE"""),"Mon, 17 May 2021 07:00:00 GMT")</f>
        <v>Mon, 17 May 2021 07:00:00 GMT</v>
      </c>
      <c r="D46" s="1" t="str">
        <f>IFERROR(__xludf.DUMMYFUNCTION("""COMPUTED_VALUE"""),"IBM upgrades web accessibility tool for finding and fixing issues  
VentureBeat")</f>
        <v>IBM upgrades web accessibility tool for finding and fixing issues  
VentureBeat</v>
      </c>
    </row>
    <row r="47">
      <c r="A47" s="1" t="str">
        <f>IFERROR(__xludf.DUMMYFUNCTION("""COMPUTED_VALUE"""),"Website Accessibility Not Covered Under ADA - The National Law Review")</f>
        <v>Website Accessibility Not Covered Under ADA - The National Law Review</v>
      </c>
      <c r="B47" s="2" t="str">
        <f>IFERROR(__xludf.DUMMYFUNCTION("""COMPUTED_VALUE"""),"https://www.natlawreview.com/article/eleventh-circuit-finally-breaks-its-silence-website-accessibility-was-its-decision")</f>
        <v>https://www.natlawreview.com/article/eleventh-circuit-finally-breaks-its-silence-website-accessibility-was-its-decision</v>
      </c>
      <c r="C47" s="1" t="str">
        <f>IFERROR(__xludf.DUMMYFUNCTION("""COMPUTED_VALUE"""),"Thu, 08 Apr 2021 07:00:00 GMT")</f>
        <v>Thu, 08 Apr 2021 07:00:00 GMT</v>
      </c>
      <c r="D47" s="1" t="str">
        <f>IFERROR(__xludf.DUMMYFUNCTION("""COMPUTED_VALUE"""),"Website Accessibility Not Covered Under ADA  The National Law Review")</f>
        <v>Website Accessibility Not Covered Under ADA  The National Law Review</v>
      </c>
    </row>
    <row r="48">
      <c r="A48" s="1" t="str">
        <f>IFERROR(__xludf.DUMMYFUNCTION("""COMPUTED_VALUE"""),"Website Accessibility Testing Software Market 2021 Precise Outlook – Siteimprove, DubBot, Crownpeak DQM, accessiBe, Silktide – The Manomet Current - The Manomet Current")</f>
        <v>Website Accessibility Testing Software Market 2021 Precise Outlook – Siteimprove, DubBot, Crownpeak DQM, accessiBe, Silktide – The Manomet Current - The Manomet Current</v>
      </c>
      <c r="B48" s="2" t="str">
        <f>IFERROR(__xludf.DUMMYFUNCTION("""COMPUTED_VALUE"""),"https://manometcurrent.com/website-accessibility-testing-software-market-2021-precise-outlook-siteimprove-dubbot-crownpeak-dqm-accessibe-silktide/")</f>
        <v>https://manometcurrent.com/website-accessibility-testing-software-market-2021-precise-outlook-siteimprove-dubbot-crownpeak-dqm-accessibe-silktide/</v>
      </c>
      <c r="C48" s="1" t="str">
        <f>IFERROR(__xludf.DUMMYFUNCTION("""COMPUTED_VALUE"""),"Fri, 04 Jun 2021 04:49:54 GMT")</f>
        <v>Fri, 04 Jun 2021 04:49:54 GMT</v>
      </c>
      <c r="D48" s="1" t="str">
        <f>IFERROR(__xludf.DUMMYFUNCTION("""COMPUTED_VALUE"""),"Website Accessibility Testing Software Market 2021 Precise Outlook – 
Siteimprove, DubBot, Crownpeak DQM, accessiBe, Silktide – The Manomet 
Current  The Manomet Current")</f>
        <v>Website Accessibility Testing Software Market 2021 Precise Outlook – 
Siteimprove, DubBot, Crownpeak DQM, accessiBe, Silktide – The Manomet 
Current  The Manomet Current</v>
      </c>
    </row>
    <row r="49">
      <c r="A49" s="1" t="str">
        <f>IFERROR(__xludf.DUMMYFUNCTION("""COMPUTED_VALUE"""),"Accessibility Overlays May Not Make Your Site More Accessible - Built In")</f>
        <v>Accessibility Overlays May Not Make Your Site More Accessible - Built In</v>
      </c>
      <c r="B49" s="2" t="str">
        <f>IFERROR(__xludf.DUMMYFUNCTION("""COMPUTED_VALUE"""),"https://builtin.com/software-engineering-perspectives/overlay-accessibility")</f>
        <v>https://builtin.com/software-engineering-perspectives/overlay-accessibility</v>
      </c>
      <c r="C49" s="1" t="str">
        <f>IFERROR(__xludf.DUMMYFUNCTION("""COMPUTED_VALUE"""),"Thu, 29 Apr 2021 07:00:00 GMT")</f>
        <v>Thu, 29 Apr 2021 07:00:00 GMT</v>
      </c>
      <c r="D49" s="1" t="str">
        <f>IFERROR(__xludf.DUMMYFUNCTION("""COMPUTED_VALUE"""),"Accessibility Overlays May Not Make Your Site More Accessible  Built In")</f>
        <v>Accessibility Overlays May Not Make Your Site More Accessible  Built In</v>
      </c>
    </row>
    <row r="50">
      <c r="A50" s="1" t="str">
        <f>IFERROR(__xludf.DUMMYFUNCTION("""COMPUTED_VALUE"""),"New Web Content Accessibility Standard, WCAG 3.0, Promises Far-Reaching Impact - JD Supra")</f>
        <v>New Web Content Accessibility Standard, WCAG 3.0, Promises Far-Reaching Impact - JD Supra</v>
      </c>
      <c r="B50" s="2" t="str">
        <f>IFERROR(__xludf.DUMMYFUNCTION("""COMPUTED_VALUE"""),"https://www.jdsupra.com/legalnews/new-web-content-accessibility-standard-4698390/")</f>
        <v>https://www.jdsupra.com/legalnews/new-web-content-accessibility-standard-4698390/</v>
      </c>
      <c r="C50" s="1" t="str">
        <f>IFERROR(__xludf.DUMMYFUNCTION("""COMPUTED_VALUE"""),"Thu, 04 Feb 2021 08:00:00 GMT")</f>
        <v>Thu, 04 Feb 2021 08:00:00 GMT</v>
      </c>
      <c r="D50" s="1" t="str">
        <f>IFERROR(__xludf.DUMMYFUNCTION("""COMPUTED_VALUE"""),"New Web Content Accessibility Standard, WCAG 3.0, Promises Far-Reaching 
Impact  JD Supra")</f>
        <v>New Web Content Accessibility Standard, WCAG 3.0, Promises Far-Reaching 
Impact  JD Supra</v>
      </c>
    </row>
    <row r="51">
      <c r="A51" s="1" t="str">
        <f>IFERROR(__xludf.DUMMYFUNCTION("""COMPUTED_VALUE"""),"New Tool From Wix Helps Improve Website Accessibility - Search Engine Journal")</f>
        <v>New Tool From Wix Helps Improve Website Accessibility - Search Engine Journal</v>
      </c>
      <c r="B51" s="2" t="str">
        <f>IFERROR(__xludf.DUMMYFUNCTION("""COMPUTED_VALUE"""),"https://www.searchenginejournal.com/new-tool-from-wix-helps-improve-website-accessibility/406194/")</f>
        <v>https://www.searchenginejournal.com/new-tool-from-wix-helps-improve-website-accessibility/406194/</v>
      </c>
      <c r="C51" s="1" t="str">
        <f>IFERROR(__xludf.DUMMYFUNCTION("""COMPUTED_VALUE"""),"Mon, 10 May 2021 07:00:00 GMT")</f>
        <v>Mon, 10 May 2021 07:00:00 GMT</v>
      </c>
      <c r="D51" s="1" t="str">
        <f>IFERROR(__xludf.DUMMYFUNCTION("""COMPUTED_VALUE"""),"New Tool From Wix Helps Improve Website Accessibility  Search Engine Journal")</f>
        <v>New Tool From Wix Helps Improve Website Accessibility  Search Engine Journal</v>
      </c>
    </row>
    <row r="52">
      <c r="A52" s="1" t="str">
        <f>IFERROR(__xludf.DUMMYFUNCTION("""COMPUTED_VALUE"""),"Bryn Mawr College Web Accessibility Policy - Bryn Mawr Now")</f>
        <v>Bryn Mawr College Web Accessibility Policy - Bryn Mawr Now</v>
      </c>
      <c r="B52" s="2" t="str">
        <f>IFERROR(__xludf.DUMMYFUNCTION("""COMPUTED_VALUE"""),"https://www.brynmawr.edu/access-services/web-accessibility-policy")</f>
        <v>https://www.brynmawr.edu/access-services/web-accessibility-policy</v>
      </c>
      <c r="C52" s="1" t="str">
        <f>IFERROR(__xludf.DUMMYFUNCTION("""COMPUTED_VALUE"""),"Tue, 13 Oct 2020 15:15:04 GMT")</f>
        <v>Tue, 13 Oct 2020 15:15:04 GMT</v>
      </c>
      <c r="D52" s="1" t="str">
        <f>IFERROR(__xludf.DUMMYFUNCTION("""COMPUTED_VALUE"""),"Bryn Mawr College Web Accessibility Policy  Bryn Mawr Now")</f>
        <v>Bryn Mawr College Web Accessibility Policy  Bryn Mawr Now</v>
      </c>
    </row>
    <row r="53">
      <c r="A53" s="1" t="str">
        <f>IFERROR(__xludf.DUMMYFUNCTION("""COMPUTED_VALUE"""),"ADA Site Compliance Joins W3C Web Accessibility Guidelines Working Group - PRNewswire")</f>
        <v>ADA Site Compliance Joins W3C Web Accessibility Guidelines Working Group - PRNewswire</v>
      </c>
      <c r="B53" s="2" t="str">
        <f>IFERROR(__xludf.DUMMYFUNCTION("""COMPUTED_VALUE"""),"https://www.prnewswire.com/news-releases/ada-site-compliance-joins-w3c-web-accessibility-guidelines-working-group-301193253.html")</f>
        <v>https://www.prnewswire.com/news-releases/ada-site-compliance-joins-w3c-web-accessibility-guidelines-working-group-301193253.html</v>
      </c>
      <c r="C53" s="1" t="str">
        <f>IFERROR(__xludf.DUMMYFUNCTION("""COMPUTED_VALUE"""),"Tue, 05 Jan 2021 08:00:00 GMT")</f>
        <v>Tue, 05 Jan 2021 08:00:00 GMT</v>
      </c>
      <c r="D53" s="1" t="str">
        <f>IFERROR(__xludf.DUMMYFUNCTION("""COMPUTED_VALUE"""),"ADA Site Compliance Joins W3C Web Accessibility Guidelines Working Group  
PRNewswire")</f>
        <v>ADA Site Compliance Joins W3C Web Accessibility Guidelines Working Group  
PRNewswire</v>
      </c>
    </row>
    <row r="54">
      <c r="A54" s="1" t="str">
        <f>IFERROR(__xludf.DUMMYFUNCTION("""COMPUTED_VALUE"""),"Eleventh Circuit Reverses Website Accessibility Decision (and Congress Considers Action) - Ad Law Access")</f>
        <v>Eleventh Circuit Reverses Website Accessibility Decision (and Congress Considers Action) - Ad Law Access</v>
      </c>
      <c r="B54" s="2" t="str">
        <f>IFERROR(__xludf.DUMMYFUNCTION("""COMPUTED_VALUE"""),"https://www.adlawaccess.com/2021/04/articles/eleventh-circuit-reverses-website-accessibility-decision-and-congress-considers-action/")</f>
        <v>https://www.adlawaccess.com/2021/04/articles/eleventh-circuit-reverses-website-accessibility-decision-and-congress-considers-action/</v>
      </c>
      <c r="C54" s="1" t="str">
        <f>IFERROR(__xludf.DUMMYFUNCTION("""COMPUTED_VALUE"""),"Thu, 15 Apr 2021 07:00:00 GMT")</f>
        <v>Thu, 15 Apr 2021 07:00:00 GMT</v>
      </c>
      <c r="D54" s="1" t="str">
        <f>IFERROR(__xludf.DUMMYFUNCTION("""COMPUTED_VALUE"""),"Eleventh Circuit Reverses Website Accessibility Decision (and Congress 
Considers Action)  Ad Law Access")</f>
        <v>Eleventh Circuit Reverses Website Accessibility Decision (and Congress 
Considers Action)  Ad Law Access</v>
      </c>
    </row>
    <row r="55">
      <c r="A55" s="1" t="str">
        <f>IFERROR(__xludf.DUMMYFUNCTION("""COMPUTED_VALUE"""),"Web accessibility lawsuits grow and retailers are the main targets - Digital Commerce 360")</f>
        <v>Web accessibility lawsuits grow and retailers are the main targets - Digital Commerce 360</v>
      </c>
      <c r="B55" s="2" t="str">
        <f>IFERROR(__xludf.DUMMYFUNCTION("""COMPUTED_VALUE"""),"https://www.digitalcommerce360.com/2021/03/30/web-accessibility-lawsuits-grow-and-retailers-are-the-main-targets/")</f>
        <v>https://www.digitalcommerce360.com/2021/03/30/web-accessibility-lawsuits-grow-and-retailers-are-the-main-targets/</v>
      </c>
      <c r="C55" s="1" t="str">
        <f>IFERROR(__xludf.DUMMYFUNCTION("""COMPUTED_VALUE"""),"Tue, 30 Mar 2021 07:00:00 GMT")</f>
        <v>Tue, 30 Mar 2021 07:00:00 GMT</v>
      </c>
      <c r="D55" s="1" t="str">
        <f>IFERROR(__xludf.DUMMYFUNCTION("""COMPUTED_VALUE"""),"Web accessibility lawsuits grow and retailers are the main targets  Digital 
Commerce 360")</f>
        <v>Web accessibility lawsuits grow and retailers are the main targets  Digital 
Commerce 360</v>
      </c>
    </row>
    <row r="56">
      <c r="A56" s="1" t="str">
        <f>IFERROR(__xludf.DUMMYFUNCTION("""COMPUTED_VALUE"""),"Core Webinar: Web Accessibility Beyond Best Intentions | News and Press Center - ala.org")</f>
        <v>Core Webinar: Web Accessibility Beyond Best Intentions | News and Press Center - ala.org</v>
      </c>
      <c r="B56" s="2" t="str">
        <f>IFERROR(__xludf.DUMMYFUNCTION("""COMPUTED_VALUE"""),"http://www.ala.org/news/member-news/2021/04/core-webinar-web-accessibility-beyond-best-intentions")</f>
        <v>http://www.ala.org/news/member-news/2021/04/core-webinar-web-accessibility-beyond-best-intentions</v>
      </c>
      <c r="C56" s="1" t="str">
        <f>IFERROR(__xludf.DUMMYFUNCTION("""COMPUTED_VALUE"""),"Wed, 14 Apr 2021 07:00:00 GMT")</f>
        <v>Wed, 14 Apr 2021 07:00:00 GMT</v>
      </c>
      <c r="D56" s="1" t="str">
        <f>IFERROR(__xludf.DUMMYFUNCTION("""COMPUTED_VALUE"""),"Core Webinar: Web Accessibility Beyond Best Intentions | News and Press 
Center  ala.org")</f>
        <v>Core Webinar: Web Accessibility Beyond Best Intentions | News and Press 
Center  ala.org</v>
      </c>
    </row>
    <row r="57">
      <c r="A57" s="1" t="str">
        <f>IFERROR(__xludf.DUMMYFUNCTION("""COMPUTED_VALUE"""),"Accessibility - Wealthy Gorilla")</f>
        <v>Accessibility - Wealthy Gorilla</v>
      </c>
      <c r="B57" s="2" t="str">
        <f>IFERROR(__xludf.DUMMYFUNCTION("""COMPUTED_VALUE"""),"https://wealthygorilla.com/accessibility/")</f>
        <v>https://wealthygorilla.com/accessibility/</v>
      </c>
      <c r="C57" s="1" t="str">
        <f>IFERROR(__xludf.DUMMYFUNCTION("""COMPUTED_VALUE"""),"Sat, 22 May 2021 01:30:42 GMT")</f>
        <v>Sat, 22 May 2021 01:30:42 GMT</v>
      </c>
      <c r="D57" s="1" t="str">
        <f>IFERROR(__xludf.DUMMYFUNCTION("""COMPUTED_VALUE"""),"Accessibility  Wealthy Gorilla")</f>
        <v>Accessibility  Wealthy Gorilla</v>
      </c>
    </row>
    <row r="58">
      <c r="A58" s="1" t="str">
        <f>IFERROR(__xludf.DUMMYFUNCTION("""COMPUTED_VALUE"""),"Covid Reminds Us That Web Accessibility Helps All Users, Not Just The Disabled - Forbes")</f>
        <v>Covid Reminds Us That Web Accessibility Helps All Users, Not Just The Disabled - Forbes</v>
      </c>
      <c r="B58" s="2" t="str">
        <f>IFERROR(__xludf.DUMMYFUNCTION("""COMPUTED_VALUE"""),"https://www.forbes.com/sites/gusalexiou/2020/08/23/covid-reminds-us-that-web-accessibility-helps-all-users-not-just-the-disabled/")</f>
        <v>https://www.forbes.com/sites/gusalexiou/2020/08/23/covid-reminds-us-that-web-accessibility-helps-all-users-not-just-the-disabled/</v>
      </c>
      <c r="C58" s="1" t="str">
        <f>IFERROR(__xludf.DUMMYFUNCTION("""COMPUTED_VALUE"""),"Sun, 23 Aug 2020 07:00:00 GMT")</f>
        <v>Sun, 23 Aug 2020 07:00:00 GMT</v>
      </c>
      <c r="D58" s="1" t="str">
        <f>IFERROR(__xludf.DUMMYFUNCTION("""COMPUTED_VALUE"""),"Covid Reminds Us That Web Accessibility Helps All Users, Not Just The 
Disabled  Forbes")</f>
        <v>Covid Reminds Us That Web Accessibility Helps All Users, Not Just The 
Disabled  Forbes</v>
      </c>
    </row>
    <row r="59">
      <c r="A59" s="1" t="str">
        <f>IFERROR(__xludf.DUMMYFUNCTION("""COMPUTED_VALUE"""),"Opinion: ADA website accessibility lawsuits on the rise - Springfield Business Journal")</f>
        <v>Opinion: ADA website accessibility lawsuits on the rise - Springfield Business Journal</v>
      </c>
      <c r="B59" s="2" t="str">
        <f>IFERROR(__xludf.DUMMYFUNCTION("""COMPUTED_VALUE"""),"https://sbj.net/stories/opinion-ada-website-accessibility-lawsuits-on-the-rise,74009")</f>
        <v>https://sbj.net/stories/opinion-ada-website-accessibility-lawsuits-on-the-rise,74009</v>
      </c>
      <c r="C59" s="1" t="str">
        <f>IFERROR(__xludf.DUMMYFUNCTION("""COMPUTED_VALUE"""),"Mon, 03 May 2021 07:00:00 GMT")</f>
        <v>Mon, 03 May 2021 07:00:00 GMT</v>
      </c>
      <c r="D59" s="1" t="str">
        <f>IFERROR(__xludf.DUMMYFUNCTION("""COMPUTED_VALUE"""),"Opinion: ADA website accessibility lawsuits on the rise  Springfield 
Business Journal")</f>
        <v>Opinion: ADA website accessibility lawsuits on the rise  Springfield 
Business Journal</v>
      </c>
    </row>
    <row r="60">
      <c r="A60" s="1" t="str">
        <f>IFERROR(__xludf.DUMMYFUNCTION("""COMPUTED_VALUE"""),"Web Accessibility | Multnomah County - Multnomah County")</f>
        <v>Web Accessibility | Multnomah County - Multnomah County</v>
      </c>
      <c r="B60" s="2" t="str">
        <f>IFERROR(__xludf.DUMMYFUNCTION("""COMPUTED_VALUE"""),"https://www.multco.us/diversity-equity/web-accessibility")</f>
        <v>https://www.multco.us/diversity-equity/web-accessibility</v>
      </c>
      <c r="C60" s="1" t="str">
        <f>IFERROR(__xludf.DUMMYFUNCTION("""COMPUTED_VALUE"""),"Fri, 21 May 2021 00:01:12 GMT")</f>
        <v>Fri, 21 May 2021 00:01:12 GMT</v>
      </c>
      <c r="D60" s="1" t="str">
        <f>IFERROR(__xludf.DUMMYFUNCTION("""COMPUTED_VALUE"""),"Web Accessibility | Multnomah County  Multnomah County")</f>
        <v>Web Accessibility | Multnomah County  Multnomah County</v>
      </c>
    </row>
    <row r="61">
      <c r="A61" s="1" t="str">
        <f>IFERROR(__xludf.DUMMYFUNCTION("""COMPUTED_VALUE"""),"Who Is Responsible for Meeting Website Accessibility Compliance? - Search Engine Journal")</f>
        <v>Who Is Responsible for Meeting Website Accessibility Compliance? - Search Engine Journal</v>
      </c>
      <c r="B61" s="2" t="str">
        <f>IFERROR(__xludf.DUMMYFUNCTION("""COMPUTED_VALUE"""),"https://www.searchenginejournal.com/website-accessibility-compliance-who-is-responsible/388467/")</f>
        <v>https://www.searchenginejournal.com/website-accessibility-compliance-who-is-responsible/388467/</v>
      </c>
      <c r="C61" s="1" t="str">
        <f>IFERROR(__xludf.DUMMYFUNCTION("""COMPUTED_VALUE"""),"Wed, 25 Nov 2020 08:00:00 GMT")</f>
        <v>Wed, 25 Nov 2020 08:00:00 GMT</v>
      </c>
      <c r="D61" s="1" t="str">
        <f>IFERROR(__xludf.DUMMYFUNCTION("""COMPUTED_VALUE"""),"Who Is Responsible for Meeting Website Accessibility Compliance?  Search 
Engine Journal")</f>
        <v>Who Is Responsible for Meeting Website Accessibility Compliance?  Search 
Engine Journal</v>
      </c>
    </row>
    <row r="62">
      <c r="A62" s="1" t="str">
        <f>IFERROR(__xludf.DUMMYFUNCTION("""COMPUTED_VALUE"""),"How to Incorporate Accessibility in Your Website - Search Engine Journal")</f>
        <v>How to Incorporate Accessibility in Your Website - Search Engine Journal</v>
      </c>
      <c r="B62" s="2" t="str">
        <f>IFERROR(__xludf.DUMMYFUNCTION("""COMPUTED_VALUE"""),"https://www.searchenginejournal.com/make-website-more-accessible/347450/")</f>
        <v>https://www.searchenginejournal.com/make-website-more-accessible/347450/</v>
      </c>
      <c r="C62" s="1" t="str">
        <f>IFERROR(__xludf.DUMMYFUNCTION("""COMPUTED_VALUE"""),"Fri, 21 Aug 2020 07:00:00 GMT")</f>
        <v>Fri, 21 Aug 2020 07:00:00 GMT</v>
      </c>
      <c r="D62" s="1" t="str">
        <f>IFERROR(__xludf.DUMMYFUNCTION("""COMPUTED_VALUE"""),"How to Incorporate Accessibility in Your Website  Search Engine Journal")</f>
        <v>How to Incorporate Accessibility in Your Website  Search Engine Journal</v>
      </c>
    </row>
    <row r="63">
      <c r="A63" s="1" t="str">
        <f>IFERROR(__xludf.DUMMYFUNCTION("""COMPUTED_VALUE"""),"Web Accessibility Leader accessiBe Launches the Industry's Most Comprehensive Interface - Business Wire")</f>
        <v>Web Accessibility Leader accessiBe Launches the Industry's Most Comprehensive Interface - Business Wire</v>
      </c>
      <c r="B63" s="2" t="str">
        <f>IFERROR(__xludf.DUMMYFUNCTION("""COMPUTED_VALUE"""),"https://www.businesswire.com/news/home/20200910005687/en/Web-Accessibility-Leader-accessiBe-Launches-the-Industry%E2%80%99s-Most-Comprehensive-Interface")</f>
        <v>https://www.businesswire.com/news/home/20200910005687/en/Web-Accessibility-Leader-accessiBe-Launches-the-Industry%E2%80%99s-Most-Comprehensive-Interface</v>
      </c>
      <c r="C63" s="1" t="str">
        <f>IFERROR(__xludf.DUMMYFUNCTION("""COMPUTED_VALUE"""),"Thu, 10 Sep 2020 07:00:00 GMT")</f>
        <v>Thu, 10 Sep 2020 07:00:00 GMT</v>
      </c>
      <c r="D63" s="1" t="str">
        <f>IFERROR(__xludf.DUMMYFUNCTION("""COMPUTED_VALUE"""),"Web Accessibility Leader accessiBe Launches the Industry's Most 
Comprehensive Interface  Business Wire")</f>
        <v>Web Accessibility Leader accessiBe Launches the Industry's Most 
Comprehensive Interface  Business Wire</v>
      </c>
    </row>
    <row r="64">
      <c r="A64" s="1" t="str">
        <f>IFERROR(__xludf.DUMMYFUNCTION("""COMPUTED_VALUE"""),"Wix Launches First of Its Kind Accessibility Tool to Help Make The Web Accessible for Everyone - PRNewswire")</f>
        <v>Wix Launches First of Its Kind Accessibility Tool to Help Make The Web Accessible for Everyone - PRNewswire</v>
      </c>
      <c r="B64" s="2" t="str">
        <f>IFERROR(__xludf.DUMMYFUNCTION("""COMPUTED_VALUE"""),"https://www.prnewswire.com/news-releases/wix-launches-first-of-its-kind-accessibility-tool-to-help-make-the-web-accessible-for-everyone-301282874.html")</f>
        <v>https://www.prnewswire.com/news-releases/wix-launches-first-of-its-kind-accessibility-tool-to-help-make-the-web-accessible-for-everyone-301282874.html</v>
      </c>
      <c r="C64" s="1" t="str">
        <f>IFERROR(__xludf.DUMMYFUNCTION("""COMPUTED_VALUE"""),"Tue, 04 May 2021 07:00:00 GMT")</f>
        <v>Tue, 04 May 2021 07:00:00 GMT</v>
      </c>
      <c r="D64" s="1" t="str">
        <f>IFERROR(__xludf.DUMMYFUNCTION("""COMPUTED_VALUE"""),"Wix Launches First of Its Kind Accessibility Tool to Help Make The Web 
Accessible for Everyone  PRNewswire")</f>
        <v>Wix Launches First of Its Kind Accessibility Tool to Help Make The Web 
Accessible for Everyone  PRNewswire</v>
      </c>
    </row>
    <row r="65">
      <c r="A65" s="1" t="str">
        <f>IFERROR(__xludf.DUMMYFUNCTION("""COMPUTED_VALUE"""),"5 innovative web accessibility ideas - AZ Big Media")</f>
        <v>5 innovative web accessibility ideas - AZ Big Media</v>
      </c>
      <c r="B65" s="2" t="str">
        <f>IFERROR(__xludf.DUMMYFUNCTION("""COMPUTED_VALUE"""),"https://azbigmedia.com/business/5-innovative-web-accessibility-ideas/")</f>
        <v>https://azbigmedia.com/business/5-innovative-web-accessibility-ideas/</v>
      </c>
      <c r="C65" s="1" t="str">
        <f>IFERROR(__xludf.DUMMYFUNCTION("""COMPUTED_VALUE"""),"Tue, 08 Dec 2020 08:00:00 GMT")</f>
        <v>Tue, 08 Dec 2020 08:00:00 GMT</v>
      </c>
      <c r="D65" s="1" t="str">
        <f>IFERROR(__xludf.DUMMYFUNCTION("""COMPUTED_VALUE"""),"5 innovative web accessibility ideas  AZ Big Media")</f>
        <v>5 innovative web accessibility ideas  AZ Big Media</v>
      </c>
    </row>
    <row r="66">
      <c r="A66" s="1" t="str">
        <f>IFERROR(__xludf.DUMMYFUNCTION("""COMPUTED_VALUE"""),"Surfin’ USA: Website Accessibility Lawsuits are Alive And Well Under The ADA - JD Supra")</f>
        <v>Surfin’ USA: Website Accessibility Lawsuits are Alive And Well Under The ADA - JD Supra</v>
      </c>
      <c r="B66" s="2" t="str">
        <f>IFERROR(__xludf.DUMMYFUNCTION("""COMPUTED_VALUE"""),"https://www.jdsupra.com/legalnews/surfin-usa-website-accessibility-9470297/")</f>
        <v>https://www.jdsupra.com/legalnews/surfin-usa-website-accessibility-9470297/</v>
      </c>
      <c r="C66" s="1" t="str">
        <f>IFERROR(__xludf.DUMMYFUNCTION("""COMPUTED_VALUE"""),"Thu, 04 Feb 2021 08:00:00 GMT")</f>
        <v>Thu, 04 Feb 2021 08:00:00 GMT</v>
      </c>
      <c r="D66" s="1" t="str">
        <f>IFERROR(__xludf.DUMMYFUNCTION("""COMPUTED_VALUE"""),"Surfin’ USA: Website Accessibility Lawsuits are Alive And Well Under The ADA
  JD Supra")</f>
        <v>Surfin’ USA: Website Accessibility Lawsuits are Alive And Well Under The ADA
  JD Supra</v>
      </c>
    </row>
    <row r="67">
      <c r="A67" s="1" t="str">
        <f>IFERROR(__xludf.DUMMYFUNCTION("""COMPUTED_VALUE"""),"Eleventh Circuit Decision on Website Accessibility - The National Law Review")</f>
        <v>Eleventh Circuit Decision on Website Accessibility - The National Law Review</v>
      </c>
      <c r="B67" s="2" t="str">
        <f>IFERROR(__xludf.DUMMYFUNCTION("""COMPUTED_VALUE"""),"https://www.natlawreview.com/article/eleventh-circuit-court-appeals-issues-its-highly-anticipated-decision-website")</f>
        <v>https://www.natlawreview.com/article/eleventh-circuit-court-appeals-issues-its-highly-anticipated-decision-website</v>
      </c>
      <c r="C67" s="1" t="str">
        <f>IFERROR(__xludf.DUMMYFUNCTION("""COMPUTED_VALUE"""),"Thu, 22 Apr 2021 07:00:00 GMT")</f>
        <v>Thu, 22 Apr 2021 07:00:00 GMT</v>
      </c>
      <c r="D67" s="1" t="str">
        <f>IFERROR(__xludf.DUMMYFUNCTION("""COMPUTED_VALUE"""),"Eleventh Circuit Decision on Website Accessibility  The National Law Review")</f>
        <v>Eleventh Circuit Decision on Website Accessibility  The National Law Review</v>
      </c>
    </row>
    <row r="68">
      <c r="A68" s="1" t="str">
        <f>IFERROR(__xludf.DUMMYFUNCTION("""COMPUTED_VALUE"""),"Israeli AI Web Accessibility Startup AccessiBe Closes $28M Series A - NoCamels - Israeli Innovation News")</f>
        <v>Israeli AI Web Accessibility Startup AccessiBe Closes $28M Series A - NoCamels - Israeli Innovation News</v>
      </c>
      <c r="B68" s="2" t="str">
        <f>IFERROR(__xludf.DUMMYFUNCTION("""COMPUTED_VALUE"""),"https://nocamels.com/2021/02/israeli-accessibe-28m-series-a/")</f>
        <v>https://nocamels.com/2021/02/israeli-accessibe-28m-series-a/</v>
      </c>
      <c r="C68" s="1" t="str">
        <f>IFERROR(__xludf.DUMMYFUNCTION("""COMPUTED_VALUE"""),"Sun, 14 Feb 2021 08:00:00 GMT")</f>
        <v>Sun, 14 Feb 2021 08:00:00 GMT</v>
      </c>
      <c r="D68" s="1" t="str">
        <f>IFERROR(__xludf.DUMMYFUNCTION("""COMPUTED_VALUE"""),"Israeli AI Web Accessibility Startup AccessiBe Closes $28M Series A  NoCamels 
- Israeli Innovation News")</f>
        <v>Israeli AI Web Accessibility Startup AccessiBe Closes $28M Series A  NoCamels 
- Israeli Innovation News</v>
      </c>
    </row>
    <row r="69">
      <c r="A69" s="1" t="str">
        <f>IFERROR(__xludf.DUMMYFUNCTION("""COMPUTED_VALUE"""),"4 Ways to Avoid Accessibility Lawsuits For Your Website - Built In")</f>
        <v>4 Ways to Avoid Accessibility Lawsuits For Your Website - Built In</v>
      </c>
      <c r="B69" s="2" t="str">
        <f>IFERROR(__xludf.DUMMYFUNCTION("""COMPUTED_VALUE"""),"https://builtin.com/software-engineering-perspectives/web-accessibility-lawsuit")</f>
        <v>https://builtin.com/software-engineering-perspectives/web-accessibility-lawsuit</v>
      </c>
      <c r="C69" s="1" t="str">
        <f>IFERROR(__xludf.DUMMYFUNCTION("""COMPUTED_VALUE"""),"Sat, 23 Jan 2021 08:00:00 GMT")</f>
        <v>Sat, 23 Jan 2021 08:00:00 GMT</v>
      </c>
      <c r="D69" s="1" t="str">
        <f>IFERROR(__xludf.DUMMYFUNCTION("""COMPUTED_VALUE"""),"4 Ways to Avoid Accessibility Lawsuits For Your Website  Built In")</f>
        <v>4 Ways to Avoid Accessibility Lawsuits For Your Website  Built In</v>
      </c>
    </row>
    <row r="70">
      <c r="A70" s="1" t="str">
        <f>IFERROR(__xludf.DUMMYFUNCTION("""COMPUTED_VALUE"""),"From Domino’s to Winn Dixie: New Developments on Website Accessibility - JD Supra")</f>
        <v>From Domino’s to Winn Dixie: New Developments on Website Accessibility - JD Supra</v>
      </c>
      <c r="B70" s="2" t="str">
        <f>IFERROR(__xludf.DUMMYFUNCTION("""COMPUTED_VALUE"""),"https://www.jdsupra.com/legalnews/from-domino-s-to-winn-dixie-new-4484122/")</f>
        <v>https://www.jdsupra.com/legalnews/from-domino-s-to-winn-dixie-new-4484122/</v>
      </c>
      <c r="C70" s="1" t="str">
        <f>IFERROR(__xludf.DUMMYFUNCTION("""COMPUTED_VALUE"""),"Tue, 18 May 2021 07:00:00 GMT")</f>
        <v>Tue, 18 May 2021 07:00:00 GMT</v>
      </c>
      <c r="D70" s="1" t="str">
        <f>IFERROR(__xludf.DUMMYFUNCTION("""COMPUTED_VALUE"""),"From Domino’s to Winn Dixie: New Developments on Website Accessibility  JD 
Supra")</f>
        <v>From Domino’s to Winn Dixie: New Developments on Website Accessibility  JD 
Supra</v>
      </c>
    </row>
    <row r="71">
      <c r="A71" s="1" t="str">
        <f>IFERROR(__xludf.DUMMYFUNCTION("""COMPUTED_VALUE"""),"This House Bill Could Finally Offer Businesses Clarity on ADA Web Accessibility - Built In")</f>
        <v>This House Bill Could Finally Offer Businesses Clarity on ADA Web Accessibility - Built In</v>
      </c>
      <c r="B71" s="2" t="str">
        <f>IFERROR(__xludf.DUMMYFUNCTION("""COMPUTED_VALUE"""),"https://builtin.com/operations/web-accessibility-ADA-compliance")</f>
        <v>https://builtin.com/operations/web-accessibility-ADA-compliance</v>
      </c>
      <c r="C71" s="1" t="str">
        <f>IFERROR(__xludf.DUMMYFUNCTION("""COMPUTED_VALUE"""),"Tue, 27 Oct 2020 07:00:00 GMT")</f>
        <v>Tue, 27 Oct 2020 07:00:00 GMT</v>
      </c>
      <c r="D71" s="1" t="str">
        <f>IFERROR(__xludf.DUMMYFUNCTION("""COMPUTED_VALUE"""),"This House Bill Could Finally Offer Businesses Clarity on ADA Web 
Accessibility  Built In")</f>
        <v>This House Bill Could Finally Offer Businesses Clarity on ADA Web 
Accessibility  Built In</v>
      </c>
    </row>
    <row r="72">
      <c r="A72" s="1" t="str">
        <f>IFERROR(__xludf.DUMMYFUNCTION("""COMPUTED_VALUE"""),"Five ways to improve web image and video accessibility for all - ITProPortal")</f>
        <v>Five ways to improve web image and video accessibility for all - ITProPortal</v>
      </c>
      <c r="B72" s="2" t="str">
        <f>IFERROR(__xludf.DUMMYFUNCTION("""COMPUTED_VALUE"""),"https://www.itproportal.com/features/five-ways-to-improve-web-image-and-video-accessibility-for-all/")</f>
        <v>https://www.itproportal.com/features/five-ways-to-improve-web-image-and-video-accessibility-for-all/</v>
      </c>
      <c r="C72" s="1" t="str">
        <f>IFERROR(__xludf.DUMMYFUNCTION("""COMPUTED_VALUE"""),"Fri, 23 Apr 2021 07:00:00 GMT")</f>
        <v>Fri, 23 Apr 2021 07:00:00 GMT</v>
      </c>
      <c r="D72" s="1" t="str">
        <f>IFERROR(__xludf.DUMMYFUNCTION("""COMPUTED_VALUE"""),"Five ways to improve web image and video accessibility for all  ITProPortal")</f>
        <v>Five ways to improve web image and video accessibility for all  ITProPortal</v>
      </c>
    </row>
    <row r="73">
      <c r="A73" s="1" t="str">
        <f>IFERROR(__xludf.DUMMYFUNCTION("""COMPUTED_VALUE"""),"What is Usability? How Does it Relate to Web Accessibility? - Business 2 Community")</f>
        <v>What is Usability? How Does it Relate to Web Accessibility? - Business 2 Community</v>
      </c>
      <c r="B73" s="2" t="str">
        <f>IFERROR(__xludf.DUMMYFUNCTION("""COMPUTED_VALUE"""),"https://www.business2community.com/web-design/what-is-usability-how-does-it-relate-to-web-accessibility-02326007")</f>
        <v>https://www.business2community.com/web-design/what-is-usability-how-does-it-relate-to-web-accessibility-02326007</v>
      </c>
      <c r="C73" s="1" t="str">
        <f>IFERROR(__xludf.DUMMYFUNCTION("""COMPUTED_VALUE"""),"Fri, 10 Jul 2020 07:00:00 GMT")</f>
        <v>Fri, 10 Jul 2020 07:00:00 GMT</v>
      </c>
      <c r="D73" s="1" t="str">
        <f>IFERROR(__xludf.DUMMYFUNCTION("""COMPUTED_VALUE"""),"What is Usability? How Does it Relate to Web Accessibility?  Business 2 
Community")</f>
        <v>What is Usability? How Does it Relate to Web Accessibility?  Business 2 
Community</v>
      </c>
    </row>
    <row r="74">
      <c r="A74" s="1" t="str">
        <f>IFERROR(__xludf.DUMMYFUNCTION("""COMPUTED_VALUE"""),"Companies Can Be Sued for Poor Website Accessibility - Building Indiana")</f>
        <v>Companies Can Be Sued for Poor Website Accessibility - Building Indiana</v>
      </c>
      <c r="B74" s="2" t="str">
        <f>IFERROR(__xludf.DUMMYFUNCTION("""COMPUTED_VALUE"""),"https://buildingindiana.com/companies-can-be-sued-for-poor-website-accessibility/")</f>
        <v>https://buildingindiana.com/companies-can-be-sued-for-poor-website-accessibility/</v>
      </c>
      <c r="C74" s="1" t="str">
        <f>IFERROR(__xludf.DUMMYFUNCTION("""COMPUTED_VALUE"""),"Mon, 19 Apr 2021 07:00:00 GMT")</f>
        <v>Mon, 19 Apr 2021 07:00:00 GMT</v>
      </c>
      <c r="D74" s="1" t="str">
        <f>IFERROR(__xludf.DUMMYFUNCTION("""COMPUTED_VALUE"""),"Companies Can Be Sued for Poor Website Accessibility  Building Indiana")</f>
        <v>Companies Can Be Sued for Poor Website Accessibility  Building Indiana</v>
      </c>
    </row>
    <row r="75">
      <c r="A75" s="1" t="str">
        <f>IFERROR(__xludf.DUMMYFUNCTION("""COMPUTED_VALUE"""),"How &amp; Why Accessibility Matters for SEO - Search Engine Journal")</f>
        <v>How &amp; Why Accessibility Matters for SEO - Search Engine Journal</v>
      </c>
      <c r="B75" s="2" t="str">
        <f>IFERROR(__xludf.DUMMYFUNCTION("""COMPUTED_VALUE"""),"https://www.searchenginejournal.com/seo-accessibility/379582/")</f>
        <v>https://www.searchenginejournal.com/seo-accessibility/379582/</v>
      </c>
      <c r="C75" s="1" t="str">
        <f>IFERROR(__xludf.DUMMYFUNCTION("""COMPUTED_VALUE"""),"Thu, 03 Sep 2020 07:00:00 GMT")</f>
        <v>Thu, 03 Sep 2020 07:00:00 GMT</v>
      </c>
      <c r="D75" s="1" t="str">
        <f>IFERROR(__xludf.DUMMYFUNCTION("""COMPUTED_VALUE"""),"How &amp; Why Accessibility Matters for SEO  Search Engine Journal")</f>
        <v>How &amp; Why Accessibility Matters for SEO  Search Engine Journal</v>
      </c>
    </row>
    <row r="76">
      <c r="A76" s="1" t="str">
        <f>IFERROR(__xludf.DUMMYFUNCTION("""COMPUTED_VALUE"""),"Accessible Web launches suite of digital accessibility tools to help organizations discover, understand &amp; resolve web accessibility issues - vtdigger.org")</f>
        <v>Accessible Web launches suite of digital accessibility tools to help organizations discover, understand &amp; resolve web accessibility issues - vtdigger.org</v>
      </c>
      <c r="B76" s="2" t="str">
        <f>IFERROR(__xludf.DUMMYFUNCTION("""COMPUTED_VALUE"""),"https://vtdigger.org/press_release/accessible-web-launches-suite-of-digital-accessibility-tools-to-help-organizations-discover-understand-resolve-web-accessibility-issues/")</f>
        <v>https://vtdigger.org/press_release/accessible-web-launches-suite-of-digital-accessibility-tools-to-help-organizations-discover-understand-resolve-web-accessibility-issues/</v>
      </c>
      <c r="C76" s="1" t="str">
        <f>IFERROR(__xludf.DUMMYFUNCTION("""COMPUTED_VALUE"""),"Tue, 13 Oct 2020 07:00:00 GMT")</f>
        <v>Tue, 13 Oct 2020 07:00:00 GMT</v>
      </c>
      <c r="D76" s="1" t="str">
        <f>IFERROR(__xludf.DUMMYFUNCTION("""COMPUTED_VALUE"""),"Accessible Web launches suite of digital accessibility tools to help 
organizations discover, understand &amp; resolve web accessibility issues  
vtdigger.org")</f>
        <v>Accessible Web launches suite of digital accessibility tools to help 
organizations discover, understand &amp; resolve web accessibility issues  
vtdigger.org</v>
      </c>
    </row>
    <row r="77">
      <c r="A77" s="1" t="str">
        <f>IFERROR(__xludf.DUMMYFUNCTION("""COMPUTED_VALUE"""),"It affects all of us': Dufferin Media launching web accessibility initiative - Orangeville Banner")</f>
        <v>It affects all of us': Dufferin Media launching web accessibility initiative - Orangeville Banner</v>
      </c>
      <c r="B77" s="2" t="str">
        <f>IFERROR(__xludf.DUMMYFUNCTION("""COMPUTED_VALUE"""),"https://www.orangeville.com/news-story/10382807--it-affects-all-of-us-dufferin-media-launching-web-accessibility-initiative/")</f>
        <v>https://www.orangeville.com/news-story/10382807--it-affects-all-of-us-dufferin-media-launching-web-accessibility-initiative/</v>
      </c>
      <c r="C77" s="1" t="str">
        <f>IFERROR(__xludf.DUMMYFUNCTION("""COMPUTED_VALUE"""),"Wed, 28 Apr 2021 07:00:00 GMT")</f>
        <v>Wed, 28 Apr 2021 07:00:00 GMT</v>
      </c>
      <c r="D77" s="1" t="str">
        <f>IFERROR(__xludf.DUMMYFUNCTION("""COMPUTED_VALUE"""),"It affects all of us': Dufferin Media launching web accessibility 
initiative  Orangeville Banner")</f>
        <v>It affects all of us': Dufferin Media launching web accessibility 
initiative  Orangeville Banner</v>
      </c>
    </row>
    <row r="78">
      <c r="A78" s="1" t="str">
        <f>IFERROR(__xludf.DUMMYFUNCTION("""COMPUTED_VALUE"""),"Evinced, a Web Accessibility Startup, Raises $17 Million - The Wall Street Journal")</f>
        <v>Evinced, a Web Accessibility Startup, Raises $17 Million - The Wall Street Journal</v>
      </c>
      <c r="B78" s="2" t="str">
        <f>IFERROR(__xludf.DUMMYFUNCTION("""COMPUTED_VALUE"""),"https://www.wsj.com/articles/evinced-a-web-accessibility-startup-raises-17-million-11612353609")</f>
        <v>https://www.wsj.com/articles/evinced-a-web-accessibility-startup-raises-17-million-11612353609</v>
      </c>
      <c r="C78" s="1" t="str">
        <f>IFERROR(__xludf.DUMMYFUNCTION("""COMPUTED_VALUE"""),"Wed, 03 Feb 2021 08:00:00 GMT")</f>
        <v>Wed, 03 Feb 2021 08:00:00 GMT</v>
      </c>
      <c r="D78" s="1" t="str">
        <f>IFERROR(__xludf.DUMMYFUNCTION("""COMPUTED_VALUE"""),"Evinced, a Web Accessibility Startup, Raises $17 Million  The Wall Street 
Journal")</f>
        <v>Evinced, a Web Accessibility Startup, Raises $17 Million  The Wall Street 
Journal</v>
      </c>
    </row>
    <row r="79">
      <c r="A79" s="1" t="str">
        <f>IFERROR(__xludf.DUMMYFUNCTION("""COMPUTED_VALUE"""),"Websites still don’t provide equal access in 2020 — and lawsuits are increasing - VentureBeat")</f>
        <v>Websites still don’t provide equal access in 2020 — and lawsuits are increasing - VentureBeat</v>
      </c>
      <c r="B79" s="2" t="str">
        <f>IFERROR(__xludf.DUMMYFUNCTION("""COMPUTED_VALUE"""),"https://venturebeat.com/2020/09/26/websites-still-dont-provide-equal-access-in-2020-and-lawsuits-are-increasing/")</f>
        <v>https://venturebeat.com/2020/09/26/websites-still-dont-provide-equal-access-in-2020-and-lawsuits-are-increasing/</v>
      </c>
      <c r="C79" s="1" t="str">
        <f>IFERROR(__xludf.DUMMYFUNCTION("""COMPUTED_VALUE"""),"Sat, 26 Sep 2020 07:00:00 GMT")</f>
        <v>Sat, 26 Sep 2020 07:00:00 GMT</v>
      </c>
      <c r="D79" s="1" t="str">
        <f>IFERROR(__xludf.DUMMYFUNCTION("""COMPUTED_VALUE"""),"Websites still don’t provide equal access in 2020 — and lawsuits are 
increasing  VentureBeat")</f>
        <v>Websites still don’t provide equal access in 2020 — and lawsuits are 
increasing  VentureBeat</v>
      </c>
    </row>
    <row r="80">
      <c r="A80" s="1" t="str">
        <f>IFERROR(__xludf.DUMMYFUNCTION("""COMPUTED_VALUE"""),"Proposed Bipartisan Legislation Introduced to Address Website Accessibility Lawsuits - JD Supra")</f>
        <v>Proposed Bipartisan Legislation Introduced to Address Website Accessibility Lawsuits - JD Supra</v>
      </c>
      <c r="B80" s="2" t="str">
        <f>IFERROR(__xludf.DUMMYFUNCTION("""COMPUTED_VALUE"""),"https://www.jdsupra.com/legalnews/proposed-bipartisan-legislation-68193/")</f>
        <v>https://www.jdsupra.com/legalnews/proposed-bipartisan-legislation-68193/</v>
      </c>
      <c r="C80" s="1" t="str">
        <f>IFERROR(__xludf.DUMMYFUNCTION("""COMPUTED_VALUE"""),"Fri, 16 Oct 2020 07:00:00 GMT")</f>
        <v>Fri, 16 Oct 2020 07:00:00 GMT</v>
      </c>
      <c r="D80" s="1" t="str">
        <f>IFERROR(__xludf.DUMMYFUNCTION("""COMPUTED_VALUE"""),"Proposed Bipartisan Legislation Introduced to Address Website Accessibility 
Lawsuits  JD Supra")</f>
        <v>Proposed Bipartisan Legislation Introduced to Address Website Accessibility 
Lawsuits  JD Supra</v>
      </c>
    </row>
    <row r="81">
      <c r="A81" s="1" t="str">
        <f>IFERROR(__xludf.DUMMYFUNCTION("""COMPUTED_VALUE"""),"A Case Study In Web Accessibility By ETTE - PRNewswire")</f>
        <v>A Case Study In Web Accessibility By ETTE - PRNewswire</v>
      </c>
      <c r="B81" s="2" t="str">
        <f>IFERROR(__xludf.DUMMYFUNCTION("""COMPUTED_VALUE"""),"https://www.prnewswire.com/news-releases/a-case-study-in-web-accessibility-by-ette-301243517.html")</f>
        <v>https://www.prnewswire.com/news-releases/a-case-study-in-web-accessibility-by-ette-301243517.html</v>
      </c>
      <c r="C81" s="1" t="str">
        <f>IFERROR(__xludf.DUMMYFUNCTION("""COMPUTED_VALUE"""),"Tue, 09 Mar 2021 08:00:00 GMT")</f>
        <v>Tue, 09 Mar 2021 08:00:00 GMT</v>
      </c>
      <c r="D81" s="1" t="str">
        <f>IFERROR(__xludf.DUMMYFUNCTION("""COMPUTED_VALUE"""),"A Case Study In Web Accessibility By ETTE  PRNewswire")</f>
        <v>A Case Study In Web Accessibility By ETTE  PRNewswire</v>
      </c>
    </row>
    <row r="82">
      <c r="A82" s="1" t="str">
        <f>IFERROR(__xludf.DUMMYFUNCTION("""COMPUTED_VALUE"""),"Website Accessibility: 5 Ways Compliance Impacts Your Business - Business 2 Community")</f>
        <v>Website Accessibility: 5 Ways Compliance Impacts Your Business - Business 2 Community</v>
      </c>
      <c r="B82" s="2" t="str">
        <f>IFERROR(__xludf.DUMMYFUNCTION("""COMPUTED_VALUE"""),"https://www.business2community.com/web-design/website-accessibility-5-ways-compliance-impacts-your-business-02336274")</f>
        <v>https://www.business2community.com/web-design/website-accessibility-5-ways-compliance-impacts-your-business-02336274</v>
      </c>
      <c r="C82" s="1" t="str">
        <f>IFERROR(__xludf.DUMMYFUNCTION("""COMPUTED_VALUE"""),"Mon, 17 Aug 2020 07:00:00 GMT")</f>
        <v>Mon, 17 Aug 2020 07:00:00 GMT</v>
      </c>
      <c r="D82" s="1" t="str">
        <f>IFERROR(__xludf.DUMMYFUNCTION("""COMPUTED_VALUE"""),"Website Accessibility: 5 Ways Compliance Impacts Your Business  Business 2 
Community")</f>
        <v>Website Accessibility: 5 Ways Compliance Impacts Your Business  Business 2 
Community</v>
      </c>
    </row>
    <row r="83">
      <c r="A83" s="1" t="str">
        <f>IFERROR(__xludf.DUMMYFUNCTION("""COMPUTED_VALUE"""),"Benefits of Web Accessibility in UX Design | CoFounder - CoFounder Magazine")</f>
        <v>Benefits of Web Accessibility in UX Design | CoFounder - CoFounder Magazine</v>
      </c>
      <c r="B83" s="2" t="str">
        <f>IFERROR(__xludf.DUMMYFUNCTION("""COMPUTED_VALUE"""),"https://www.cofmag.com/2020/11/benefits-of-web-accessibility-in-ux-design/")</f>
        <v>https://www.cofmag.com/2020/11/benefits-of-web-accessibility-in-ux-design/</v>
      </c>
      <c r="C83" s="1" t="str">
        <f>IFERROR(__xludf.DUMMYFUNCTION("""COMPUTED_VALUE"""),"Tue, 10 Nov 2020 08:00:00 GMT")</f>
        <v>Tue, 10 Nov 2020 08:00:00 GMT</v>
      </c>
      <c r="D83" s="1" t="str">
        <f>IFERROR(__xludf.DUMMYFUNCTION("""COMPUTED_VALUE"""),"Benefits of Web Accessibility in UX Design | CoFounder  CoFounder Magazine")</f>
        <v>Benefits of Web Accessibility in UX Design | CoFounder  CoFounder Magazine</v>
      </c>
    </row>
    <row r="84">
      <c r="A84" s="1" t="str">
        <f>IFERROR(__xludf.DUMMYFUNCTION("""COMPUTED_VALUE"""),"10 Website Accessibility Software Solutions That Help You Achieve ADA Compliance - Business 2 Community")</f>
        <v>10 Website Accessibility Software Solutions That Help You Achieve ADA Compliance - Business 2 Community</v>
      </c>
      <c r="B84" s="2" t="str">
        <f>IFERROR(__xludf.DUMMYFUNCTION("""COMPUTED_VALUE"""),"https://www.business2community.com/web-design/10-website-accessibility-software-solutions-that-help-you-achieve-ada-compliance-02323106")</f>
        <v>https://www.business2community.com/web-design/10-website-accessibility-software-solutions-that-help-you-achieve-ada-compliance-02323106</v>
      </c>
      <c r="C84" s="1" t="str">
        <f>IFERROR(__xludf.DUMMYFUNCTION("""COMPUTED_VALUE"""),"Mon, 29 Jun 2020 07:00:00 GMT")</f>
        <v>Mon, 29 Jun 2020 07:00:00 GMT</v>
      </c>
      <c r="D84" s="1" t="str">
        <f>IFERROR(__xludf.DUMMYFUNCTION("""COMPUTED_VALUE"""),"10 Website Accessibility Software Solutions That Help You Achieve ADA 
Compliance  Business 2 Community")</f>
        <v>10 Website Accessibility Software Solutions That Help You Achieve ADA 
Compliance  Business 2 Community</v>
      </c>
    </row>
    <row r="85">
      <c r="A85" s="1" t="str">
        <f>IFERROR(__xludf.DUMMYFUNCTION("""COMPUTED_VALUE"""),"Can AI Save Web Accessibility From An Impending ‘Market Failure’? - Forbes")</f>
        <v>Can AI Save Web Accessibility From An Impending ‘Market Failure’? - Forbes</v>
      </c>
      <c r="B85" s="2" t="str">
        <f>IFERROR(__xludf.DUMMYFUNCTION("""COMPUTED_VALUE"""),"https://www.forbes.com/sites/gusalexiou/2020/06/30/can-ai-save-web-accessibility-from-an-impending-market-failure/")</f>
        <v>https://www.forbes.com/sites/gusalexiou/2020/06/30/can-ai-save-web-accessibility-from-an-impending-market-failure/</v>
      </c>
      <c r="C85" s="1" t="str">
        <f>IFERROR(__xludf.DUMMYFUNCTION("""COMPUTED_VALUE"""),"Tue, 30 Jun 2020 07:00:00 GMT")</f>
        <v>Tue, 30 Jun 2020 07:00:00 GMT</v>
      </c>
      <c r="D85" s="1" t="str">
        <f>IFERROR(__xludf.DUMMYFUNCTION("""COMPUTED_VALUE"""),"Can AI Save Web Accessibility From An Impending ‘Market Failure’?  Forbes")</f>
        <v>Can AI Save Web Accessibility From An Impending ‘Market Failure’?  Forbes</v>
      </c>
    </row>
    <row r="86">
      <c r="A86" s="1" t="str">
        <f>IFERROR(__xludf.DUMMYFUNCTION("""COMPUTED_VALUE"""),"It’s Time To Escalate The Naming And Shaming Of Inaccessible Websites - Forbes")</f>
        <v>It’s Time To Escalate The Naming And Shaming Of Inaccessible Websites - Forbes</v>
      </c>
      <c r="B86" s="2" t="str">
        <f>IFERROR(__xludf.DUMMYFUNCTION("""COMPUTED_VALUE"""),"https://www.forbes.com/sites/gusalexiou/2020/09/28/its-time-to-escalate-the-naming-and-shaming-of-inaccessible-websites/")</f>
        <v>https://www.forbes.com/sites/gusalexiou/2020/09/28/its-time-to-escalate-the-naming-and-shaming-of-inaccessible-websites/</v>
      </c>
      <c r="C86" s="1" t="str">
        <f>IFERROR(__xludf.DUMMYFUNCTION("""COMPUTED_VALUE"""),"Mon, 28 Sep 2020 07:00:00 GMT")</f>
        <v>Mon, 28 Sep 2020 07:00:00 GMT</v>
      </c>
      <c r="D86" s="1" t="str">
        <f>IFERROR(__xludf.DUMMYFUNCTION("""COMPUTED_VALUE"""),"It’s Time To Escalate The Naming And Shaming Of Inaccessible Websites  
Forbes")</f>
        <v>It’s Time To Escalate The Naming And Shaming Of Inaccessible Websites  
Forbes</v>
      </c>
    </row>
    <row r="87">
      <c r="A87" s="1" t="str">
        <f>IFERROR(__xludf.DUMMYFUNCTION("""COMPUTED_VALUE"""),"User1st Announces New uTester™ Web Accessibility Testing Tool - GlobeNewswire")</f>
        <v>User1st Announces New uTester™ Web Accessibility Testing Tool - GlobeNewswire</v>
      </c>
      <c r="B87" s="2" t="str">
        <f>IFERROR(__xludf.DUMMYFUNCTION("""COMPUTED_VALUE"""),"https://www.globenewswire.com/news-release/2020/07/22/2066008/0/en/User1st-Announces-New-uTester-Web-Accessibility-Testing-Tool.html")</f>
        <v>https://www.globenewswire.com/news-release/2020/07/22/2066008/0/en/User1st-Announces-New-uTester-Web-Accessibility-Testing-Tool.html</v>
      </c>
      <c r="C87" s="1" t="str">
        <f>IFERROR(__xludf.DUMMYFUNCTION("""COMPUTED_VALUE"""),"Wed, 22 Jul 2020 07:00:00 GMT")</f>
        <v>Wed, 22 Jul 2020 07:00:00 GMT</v>
      </c>
      <c r="D87" s="1" t="str">
        <f>IFERROR(__xludf.DUMMYFUNCTION("""COMPUTED_VALUE"""),"User1st Announces New uTester™ Web Accessibility Testing Tool  GlobeNewswire")</f>
        <v>User1st Announces New uTester™ Web Accessibility Testing Tool  GlobeNewswire</v>
      </c>
    </row>
    <row r="88">
      <c r="A88" s="1" t="str">
        <f>IFERROR(__xludf.DUMMYFUNCTION("""COMPUTED_VALUE"""),"Web Design Agency Works With Businesses to Improve Website Accessibility for Disabled People - PRNewswire")</f>
        <v>Web Design Agency Works With Businesses to Improve Website Accessibility for Disabled People - PRNewswire</v>
      </c>
      <c r="B88" s="2" t="str">
        <f>IFERROR(__xludf.DUMMYFUNCTION("""COMPUTED_VALUE"""),"https://www.prnewswire.com/news-releases/web-design-agency-works-with-businesses-to-improve-website-accessibility-for-disabled-people-301164369.html")</f>
        <v>https://www.prnewswire.com/news-releases/web-design-agency-works-with-businesses-to-improve-website-accessibility-for-disabled-people-301164369.html</v>
      </c>
      <c r="C88" s="1" t="str">
        <f>IFERROR(__xludf.DUMMYFUNCTION("""COMPUTED_VALUE"""),"Mon, 02 Nov 2020 08:00:00 GMT")</f>
        <v>Mon, 02 Nov 2020 08:00:00 GMT</v>
      </c>
      <c r="D88" s="1" t="str">
        <f>IFERROR(__xludf.DUMMYFUNCTION("""COMPUTED_VALUE"""),"Web Design Agency Works With Businesses to Improve Website Accessibility 
for Disabled People  PRNewswire")</f>
        <v>Web Design Agency Works With Businesses to Improve Website Accessibility 
for Disabled People  PRNewswire</v>
      </c>
    </row>
    <row r="89">
      <c r="A89" s="1" t="str">
        <f>IFERROR(__xludf.DUMMYFUNCTION("""COMPUTED_VALUE"""),"‘Time for businesses to reassess web accessibility’: Canadian tech company - News 1130")</f>
        <v>‘Time for businesses to reassess web accessibility’: Canadian tech company - News 1130</v>
      </c>
      <c r="B89" s="2" t="str">
        <f>IFERROR(__xludf.DUMMYFUNCTION("""COMPUTED_VALUE"""),"https://www.citynews1130.com/2021/01/27/web-accessibility-canadian-tech-company/")</f>
        <v>https://www.citynews1130.com/2021/01/27/web-accessibility-canadian-tech-company/</v>
      </c>
      <c r="C89" s="1" t="str">
        <f>IFERROR(__xludf.DUMMYFUNCTION("""COMPUTED_VALUE"""),"Wed, 27 Jan 2021 08:00:00 GMT")</f>
        <v>Wed, 27 Jan 2021 08:00:00 GMT</v>
      </c>
      <c r="D89" s="1" t="str">
        <f>IFERROR(__xludf.DUMMYFUNCTION("""COMPUTED_VALUE"""),"‘Time for businesses to reassess web accessibility’: Canadian tech company  News 
1130")</f>
        <v>‘Time for businesses to reassess web accessibility’: Canadian tech company  News 
1130</v>
      </c>
    </row>
    <row r="90">
      <c r="A90" s="1" t="str">
        <f>IFERROR(__xludf.DUMMYFUNCTION("""COMPUTED_VALUE"""),"CCPA and Web Accessibility - Lexology")</f>
        <v>CCPA and Web Accessibility - Lexology</v>
      </c>
      <c r="B90" s="2" t="str">
        <f>IFERROR(__xludf.DUMMYFUNCTION("""COMPUTED_VALUE"""),"https://www.lexology.com/library/detail.aspx?g=235aa751-e50e-48bb-83aa-d0539bd76d71")</f>
        <v>https://www.lexology.com/library/detail.aspx?g=235aa751-e50e-48bb-83aa-d0539bd76d71</v>
      </c>
      <c r="C90" s="1" t="str">
        <f>IFERROR(__xludf.DUMMYFUNCTION("""COMPUTED_VALUE"""),"Mon, 13 Jul 2020 07:00:00 GMT")</f>
        <v>Mon, 13 Jul 2020 07:00:00 GMT</v>
      </c>
      <c r="D90" s="1" t="str">
        <f>IFERROR(__xludf.DUMMYFUNCTION("""COMPUTED_VALUE"""),"CCPA and Web Accessibility  Lexology")</f>
        <v>CCPA and Web Accessibility  Lexology</v>
      </c>
    </row>
    <row r="91">
      <c r="A91" s="1" t="str">
        <f>IFERROR(__xludf.DUMMYFUNCTION("""COMPUTED_VALUE"""),"Blind people, advocates slam company claiming to make websites ADA compliant - NBC News")</f>
        <v>Blind people, advocates slam company claiming to make websites ADA compliant - NBC News</v>
      </c>
      <c r="B91" s="2" t="str">
        <f>IFERROR(__xludf.DUMMYFUNCTION("""COMPUTED_VALUE"""),"https://www.nbcnews.com/tech/innovation/blind-people-advocates-slam-company-claiming-make-websites-ada-compliant-n1266720")</f>
        <v>https://www.nbcnews.com/tech/innovation/blind-people-advocates-slam-company-claiming-make-websites-ada-compliant-n1266720</v>
      </c>
      <c r="C91" s="1" t="str">
        <f>IFERROR(__xludf.DUMMYFUNCTION("""COMPUTED_VALUE"""),"Sun, 09 May 2021 07:00:00 GMT")</f>
        <v>Sun, 09 May 2021 07:00:00 GMT</v>
      </c>
      <c r="D91" s="1" t="str">
        <f>IFERROR(__xludf.DUMMYFUNCTION("""COMPUTED_VALUE"""),"Blind people, advocates slam company claiming to make websites ADA compliant
  NBC News")</f>
        <v>Blind people, advocates slam company claiming to make websites ADA compliant
  NBC News</v>
      </c>
    </row>
    <row r="92">
      <c r="A92" s="1" t="str">
        <f>IFERROR(__xludf.DUMMYFUNCTION("""COMPUTED_VALUE"""),"10 Best Practices of Accessible Museum Websites – American Alliance of Museums - aam-us.org")</f>
        <v>10 Best Practices of Accessible Museum Websites – American Alliance of Museums - aam-us.org</v>
      </c>
      <c r="B92" s="2" t="str">
        <f>IFERROR(__xludf.DUMMYFUNCTION("""COMPUTED_VALUE"""),"https://www.aam-us.org/2021/01/07/10-best-practices-of-accessible-museum-websites/")</f>
        <v>https://www.aam-us.org/2021/01/07/10-best-practices-of-accessible-museum-websites/</v>
      </c>
      <c r="C92" s="1" t="str">
        <f>IFERROR(__xludf.DUMMYFUNCTION("""COMPUTED_VALUE"""),"Thu, 07 Jan 2021 08:00:00 GMT")</f>
        <v>Thu, 07 Jan 2021 08:00:00 GMT</v>
      </c>
      <c r="D92" s="1" t="str">
        <f>IFERROR(__xludf.DUMMYFUNCTION("""COMPUTED_VALUE"""),"10 Best Practices of Accessible Museum Websites – American Alliance of 
Museums  aam-us.org")</f>
        <v>10 Best Practices of Accessible Museum Websites – American Alliance of 
Museums  aam-us.org</v>
      </c>
    </row>
    <row r="93">
      <c r="A93" s="1" t="str">
        <f>IFERROR(__xludf.DUMMYFUNCTION("""COMPUTED_VALUE"""),"Website Accessibility and Why Maryland Businesses Can Be Vulnerable to Web Accessibility Lawsuits - The Southern Maryland Chronicle")</f>
        <v>Website Accessibility and Why Maryland Businesses Can Be Vulnerable to Web Accessibility Lawsuits - The Southern Maryland Chronicle</v>
      </c>
      <c r="B93" s="2" t="str">
        <f>IFERROR(__xludf.DUMMYFUNCTION("""COMPUTED_VALUE"""),"https://southernmarylandchronicle.com/2021/02/22/website-accessibility-and-why-maryland-businesses-can-be-vulnerable-to-web-accessibility-lawsuits/")</f>
        <v>https://southernmarylandchronicle.com/2021/02/22/website-accessibility-and-why-maryland-businesses-can-be-vulnerable-to-web-accessibility-lawsuits/</v>
      </c>
      <c r="C93" s="1" t="str">
        <f>IFERROR(__xludf.DUMMYFUNCTION("""COMPUTED_VALUE"""),"Mon, 22 Feb 2021 08:00:00 GMT")</f>
        <v>Mon, 22 Feb 2021 08:00:00 GMT</v>
      </c>
      <c r="D93" s="1" t="str">
        <f>IFERROR(__xludf.DUMMYFUNCTION("""COMPUTED_VALUE"""),"Website Accessibility and Why Maryland Businesses Can Be Vulnerable to Web 
Accessibility Lawsuits  The Southern Maryland Chronicle")</f>
        <v>Website Accessibility and Why Maryland Businesses Can Be Vulnerable to Web 
Accessibility Lawsuits  The Southern Maryland Chronicle</v>
      </c>
    </row>
    <row r="94">
      <c r="A94" s="1" t="str">
        <f>IFERROR(__xludf.DUMMYFUNCTION("""COMPUTED_VALUE"""),"Website Accessibility Under the California Consumer Privacy Act - JD Supra")</f>
        <v>Website Accessibility Under the California Consumer Privacy Act - JD Supra</v>
      </c>
      <c r="B94" s="2" t="str">
        <f>IFERROR(__xludf.DUMMYFUNCTION("""COMPUTED_VALUE"""),"https://www.jdsupra.com/legalnews/website-accessibility-under-the-90359/")</f>
        <v>https://www.jdsupra.com/legalnews/website-accessibility-under-the-90359/</v>
      </c>
      <c r="C94" s="1" t="str">
        <f>IFERROR(__xludf.DUMMYFUNCTION("""COMPUTED_VALUE"""),"Fri, 17 Jul 2020 07:00:00 GMT")</f>
        <v>Fri, 17 Jul 2020 07:00:00 GMT</v>
      </c>
      <c r="D94" s="1" t="str">
        <f>IFERROR(__xludf.DUMMYFUNCTION("""COMPUTED_VALUE"""),"Website Accessibility Under the California Consumer Privacy Act  JD Supra")</f>
        <v>Website Accessibility Under the California Consumer Privacy Act  JD Supra</v>
      </c>
    </row>
    <row r="95">
      <c r="A95" s="1" t="str">
        <f>IFERROR(__xludf.DUMMYFUNCTION("""COMPUTED_VALUE"""),"Practical Tips for Accessibility, Search &amp; Human Experience Design - Search Engine Journal")</f>
        <v>Practical Tips for Accessibility, Search &amp; Human Experience Design - Search Engine Journal</v>
      </c>
      <c r="B95" s="2" t="str">
        <f>IFERROR(__xludf.DUMMYFUNCTION("""COMPUTED_VALUE"""),"https://www.searchenginejournal.com/accessibility-search-human-experience-design/401983/")</f>
        <v>https://www.searchenginejournal.com/accessibility-search-human-experience-design/401983/</v>
      </c>
      <c r="C95" s="1" t="str">
        <f>IFERROR(__xludf.DUMMYFUNCTION("""COMPUTED_VALUE"""),"Wed, 14 Apr 2021 07:00:00 GMT")</f>
        <v>Wed, 14 Apr 2021 07:00:00 GMT</v>
      </c>
      <c r="D95" s="1" t="str">
        <f>IFERROR(__xludf.DUMMYFUNCTION("""COMPUTED_VALUE"""),"Practical Tips for Accessibility, Search &amp; Human Experience Design  Search 
Engine Journal")</f>
        <v>Practical Tips for Accessibility, Search &amp; Human Experience Design  Search 
Engine Journal</v>
      </c>
    </row>
    <row r="96">
      <c r="A96" s="1" t="str">
        <f>IFERROR(__xludf.DUMMYFUNCTION("""COMPUTED_VALUE"""),"What Is Website Accessibility? 13 Guidelines You Need to Know - Business 2 Community")</f>
        <v>What Is Website Accessibility? 13 Guidelines You Need to Know - Business 2 Community</v>
      </c>
      <c r="B96" s="2" t="str">
        <f>IFERROR(__xludf.DUMMYFUNCTION("""COMPUTED_VALUE"""),"https://www.business2community.com/web-design/what-is-website-accessibility-13-guidelines-you-need-to-know-02297832")</f>
        <v>https://www.business2community.com/web-design/what-is-website-accessibility-13-guidelines-you-need-to-know-02297832</v>
      </c>
      <c r="C96" s="1" t="str">
        <f>IFERROR(__xludf.DUMMYFUNCTION("""COMPUTED_VALUE"""),"Wed, 01 Apr 2020 07:00:00 GMT")</f>
        <v>Wed, 01 Apr 2020 07:00:00 GMT</v>
      </c>
      <c r="D96" s="1" t="str">
        <f>IFERROR(__xludf.DUMMYFUNCTION("""COMPUTED_VALUE"""),"What Is Website Accessibility? 13 Guidelines You Need to Know  Business 2 
Community")</f>
        <v>What Is Website Accessibility? 13 Guidelines You Need to Know  Business 2 
Community</v>
      </c>
    </row>
    <row r="97">
      <c r="A97" s="1" t="str">
        <f>IFERROR(__xludf.DUMMYFUNCTION("""COMPUTED_VALUE"""),"Accessibility overlay startup accessiBe closes $28M Series A - TechCrunch")</f>
        <v>Accessibility overlay startup accessiBe closes $28M Series A - TechCrunch</v>
      </c>
      <c r="B97" s="2" t="str">
        <f>IFERROR(__xludf.DUMMYFUNCTION("""COMPUTED_VALUE"""),"https://techcrunch.com/2021/02/10/accessibility-overlay-startup-accessibe-closes-28m-series-a/")</f>
        <v>https://techcrunch.com/2021/02/10/accessibility-overlay-startup-accessibe-closes-28m-series-a/</v>
      </c>
      <c r="C97" s="1" t="str">
        <f>IFERROR(__xludf.DUMMYFUNCTION("""COMPUTED_VALUE"""),"Wed, 10 Feb 2021 08:00:00 GMT")</f>
        <v>Wed, 10 Feb 2021 08:00:00 GMT</v>
      </c>
      <c r="D97" s="1" t="str">
        <f>IFERROR(__xludf.DUMMYFUNCTION("""COMPUTED_VALUE"""),"Accessibility overlay startup accessiBe closes $28M Series A  TechCrunch")</f>
        <v>Accessibility overlay startup accessiBe closes $28M Series A  TechCrunch</v>
      </c>
    </row>
    <row r="98">
      <c r="A98" s="1" t="str">
        <f>IFERROR(__xludf.DUMMYFUNCTION("""COMPUTED_VALUE"""),"Faculty, staff invited to celebrate Global Accessibility Awareness Day - The South End")</f>
        <v>Faculty, staff invited to celebrate Global Accessibility Awareness Day - The South End</v>
      </c>
      <c r="B98" s="2" t="str">
        <f>IFERROR(__xludf.DUMMYFUNCTION("""COMPUTED_VALUE"""),"https://today.wayne.edu/news/2021/05/12/faculty-staff-invited-to-celebrate-global-accessibility-awareness-day-42561")</f>
        <v>https://today.wayne.edu/news/2021/05/12/faculty-staff-invited-to-celebrate-global-accessibility-awareness-day-42561</v>
      </c>
      <c r="C98" s="1" t="str">
        <f>IFERROR(__xludf.DUMMYFUNCTION("""COMPUTED_VALUE"""),"Wed, 12 May 2021 07:00:00 GMT")</f>
        <v>Wed, 12 May 2021 07:00:00 GMT</v>
      </c>
      <c r="D98" s="1" t="str">
        <f>IFERROR(__xludf.DUMMYFUNCTION("""COMPUTED_VALUE"""),"Faculty, staff invited to celebrate Global Accessibility Awareness Day  The 
South End")</f>
        <v>Faculty, staff invited to celebrate Global Accessibility Awareness Day  The 
South End</v>
      </c>
    </row>
    <row r="99">
      <c r="A99" s="1" t="str">
        <f>IFERROR(__xludf.DUMMYFUNCTION("""COMPUTED_VALUE"""),"ICT Procurement Process - Nevada Today")</f>
        <v>ICT Procurement Process - Nevada Today</v>
      </c>
      <c r="B99" s="2" t="str">
        <f>IFERROR(__xludf.DUMMYFUNCTION("""COMPUTED_VALUE"""),"https://www.unr.edu/accessibility/resources/procurement/process")</f>
        <v>https://www.unr.edu/accessibility/resources/procurement/process</v>
      </c>
      <c r="C99" s="1" t="str">
        <f>IFERROR(__xludf.DUMMYFUNCTION("""COMPUTED_VALUE"""),"Mon, 15 Mar 2021 21:08:55 GMT")</f>
        <v>Mon, 15 Mar 2021 21:08:55 GMT</v>
      </c>
      <c r="D99" s="1" t="str">
        <f>IFERROR(__xludf.DUMMYFUNCTION("""COMPUTED_VALUE"""),"ICT Procurement Process  Nevada Today")</f>
        <v>ICT Procurement Process  Nevada Today</v>
      </c>
    </row>
    <row r="100">
      <c r="A100" s="1" t="str">
        <f>IFERROR(__xludf.DUMMYFUNCTION("""COMPUTED_VALUE"""),"HKU wins most top awards again in Web Accessibility Recognition Scheme 2020/21 - Mirage News")</f>
        <v>HKU wins most top awards again in Web Accessibility Recognition Scheme 2020/21 - Mirage News</v>
      </c>
      <c r="B100" s="2" t="str">
        <f>IFERROR(__xludf.DUMMYFUNCTION("""COMPUTED_VALUE"""),"https://www.miragenews.com/hku-wins-most-top-awards-again-in-web-543877/")</f>
        <v>https://www.miragenews.com/hku-wins-most-top-awards-again-in-web-543877/</v>
      </c>
      <c r="C100" s="1" t="str">
        <f>IFERROR(__xludf.DUMMYFUNCTION("""COMPUTED_VALUE"""),"Wed, 14 Apr 2021 07:00:00 GMT")</f>
        <v>Wed, 14 Apr 2021 07:00:00 GMT</v>
      </c>
      <c r="D100" s="1" t="str">
        <f>IFERROR(__xludf.DUMMYFUNCTION("""COMPUTED_VALUE"""),"HKU wins most top awards again in Web Accessibility Recognition Scheme 
2020/21  Mirage News")</f>
        <v>HKU wins most top awards again in Web Accessibility Recognition Scheme 
2020/21  Mirage News</v>
      </c>
    </row>
    <row r="101">
      <c r="A101" s="1" t="str">
        <f>IFERROR(__xludf.DUMMYFUNCTION("""COMPUTED_VALUE"""),"Increased Web Page Accessibility Requirements For Private And Non-Profit Organizations In Ontario Come Into Effect In 2021 And AODA Accessibility Report Due Date Extended - Corporate/Commercial Law - Canada - Mondaq News Alerts")</f>
        <v>Increased Web Page Accessibility Requirements For Private And Non-Profit Organizations In Ontario Come Into Effect In 2021 And AODA Accessibility Report Due Date Extended - Corporate/Commercial Law - Canada - Mondaq News Alerts</v>
      </c>
      <c r="B101" s="2" t="str">
        <f>IFERROR(__xludf.DUMMYFUNCTION("""COMPUTED_VALUE"""),"https://www.mondaq.com/canada/compliance/1012128/increased-web-page-accessibility-requirements-for-private-and-non-profit-organizations-in-ontario-come-into-effect-in-2021-and-aoda-accessibility-report-due-date-extended")</f>
        <v>https://www.mondaq.com/canada/compliance/1012128/increased-web-page-accessibility-requirements-for-private-and-non-profit-organizations-in-ontario-come-into-effect-in-2021-and-aoda-accessibility-report-due-date-extended</v>
      </c>
      <c r="C101" s="1" t="str">
        <f>IFERROR(__xludf.DUMMYFUNCTION("""COMPUTED_VALUE"""),"Thu, 03 Dec 2020 08:00:00 GMT")</f>
        <v>Thu, 03 Dec 2020 08:00:00 GMT</v>
      </c>
      <c r="D101" s="1" t="str">
        <f>IFERROR(__xludf.DUMMYFUNCTION("""COMPUTED_VALUE"""),"Increased Web Page Accessibility Requirements For Private And Non-Profit 
Organizations In Ontario Come Into Effect In 2021 And AODA Accessibility 
Report Due Date Extended - Corporate/Commercial Law - Canada  Mondaq News 
Alerts")</f>
        <v>Increased Web Page Accessibility Requirements For Private And Non-Profit 
Organizations In Ontario Come Into Effect In 2021 And AODA Accessibility 
Report Due Date Extended - Corporate/Commercial Law - Canada  Mondaq News 
Alerts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</hyperlinks>
  <drawing r:id="rId101"/>
</worksheet>
</file>