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ewswire.ca/news-releases/government-of-canada-announces-funding-for-projects-that-improve-accessibility-for-persons-with-disabilities-in-quebec-886348935.html" TargetMode="External"/><Relationship Id="rId42" Type="http://schemas.openxmlformats.org/officeDocument/2006/relationships/hyperlink" Target="https://www.swinburne.edu.au/news/achievements-and-awards/" TargetMode="External"/><Relationship Id="rId41" Type="http://schemas.openxmlformats.org/officeDocument/2006/relationships/hyperlink" Target="https://www.west-info.eu/people-with-disabilities-in-new-apple-accessibility-videos/" TargetMode="External"/><Relationship Id="rId44" Type="http://schemas.openxmlformats.org/officeDocument/2006/relationships/hyperlink" Target="https://www.forbes.com/sites/cathyolson/2020/08/03/pandora-users-can-now-access-podcasts-via-alexa-enabled-devices/" TargetMode="External"/><Relationship Id="rId43" Type="http://schemas.openxmlformats.org/officeDocument/2006/relationships/hyperlink" Target="http://money.cnn.com/2015/08/04/technology/google-accessability/" TargetMode="External"/><Relationship Id="rId46" Type="http://schemas.openxmlformats.org/officeDocument/2006/relationships/hyperlink" Target="https://www.swinburne.edu.au/research/facilities-equipment/" TargetMode="External"/><Relationship Id="rId45" Type="http://schemas.openxmlformats.org/officeDocument/2006/relationships/hyperlink" Target="https://www.nature.com/news/price-doesn-t-always-buy-prestige-in-open-access-1.12259" TargetMode="External"/><Relationship Id="rId48" Type="http://schemas.openxmlformats.org/officeDocument/2006/relationships/hyperlink" Target="https://opensource.com/life/15/5/accessibility-linux" TargetMode="External"/><Relationship Id="rId47" Type="http://schemas.openxmlformats.org/officeDocument/2006/relationships/hyperlink" Target="https://www.newswire.ca/news-releases/minister-qualtrough-announces-national-accessability-week-promoting-accessibility-every-day-everywhere-in-canada-622022793.html" TargetMode="External"/><Relationship Id="rId49" Type="http://schemas.openxmlformats.org/officeDocument/2006/relationships/hyperlink" Target="https://www.swinburne.edu.au/news/2020/11/swinburne-celebrates-12-researchers-on-highly-cited-researchers-2020-list/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swinburne.edu.au/copyright-disclaimer/" TargetMode="External"/><Relationship Id="rId31" Type="http://schemas.openxmlformats.org/officeDocument/2006/relationships/hyperlink" Target="https://www.forbes.com/sites/stevenaquino/2020/05/24/twitch-celebrates-accessibility-for-all-on-global-accessibility-awareness-day-with-featured-streamers-accessible-tools-and-more/" TargetMode="External"/><Relationship Id="rId30" Type="http://schemas.openxmlformats.org/officeDocument/2006/relationships/hyperlink" Target="https://www.swinburne.edu.au/life-at-swinburne/work-integrated-learning/internships/" TargetMode="External"/><Relationship Id="rId33" Type="http://schemas.openxmlformats.org/officeDocument/2006/relationships/hyperlink" Target="https://www.dexigner.com/news/32281" TargetMode="External"/><Relationship Id="rId32" Type="http://schemas.openxmlformats.org/officeDocument/2006/relationships/hyperlink" Target="https://www.newswire.ca/news-releases/newly-modernized-enabling-accessibility-fund-issues-a-call-for-proposals-890873813.html" TargetMode="External"/><Relationship Id="rId35" Type="http://schemas.openxmlformats.org/officeDocument/2006/relationships/hyperlink" Target="https://addisonindependent.com/news/lincoln-land-preserved-generations" TargetMode="External"/><Relationship Id="rId34" Type="http://schemas.openxmlformats.org/officeDocument/2006/relationships/hyperlink" Target="https://tucson.com/news/local/hudbay-says-it-found-copper-that-could-result-in-open-pit-mines-on-santa-ritas/article_78ef861e-d116-5586-b410-6c5bddae7bc6.html" TargetMode="External"/><Relationship Id="rId37" Type="http://schemas.openxmlformats.org/officeDocument/2006/relationships/hyperlink" Target="https://www.newswire.ca/news-releases/government-of-canada-funds-projects-that-improve-accessibility-and-inclusion-for-everyone-through-canada-s-built-environment-834373864.html" TargetMode="External"/><Relationship Id="rId36" Type="http://schemas.openxmlformats.org/officeDocument/2006/relationships/hyperlink" Target="https://news.utdallas.edu/campus-community/fall-semester-guide-2020/" TargetMode="External"/><Relationship Id="rId39" Type="http://schemas.openxmlformats.org/officeDocument/2006/relationships/hyperlink" Target="https://www.engadget.com/2016-07-13-behind-facebooks-efforts-to-make-its-site-accessible-to-all.html" TargetMode="External"/><Relationship Id="rId38" Type="http://schemas.openxmlformats.org/officeDocument/2006/relationships/hyperlink" Target="https://m.pinkbike.com/news/race-and-accessibility-in-the-mountain-bike-community.html" TargetMode="External"/><Relationship Id="rId20" Type="http://schemas.openxmlformats.org/officeDocument/2006/relationships/hyperlink" Target="http://www.ala.org/rusa/design-and-marketing-libraries" TargetMode="External"/><Relationship Id="rId22" Type="http://schemas.openxmlformats.org/officeDocument/2006/relationships/hyperlink" Target="https://www.forbes.com/advisor/credit-cards/reviews/u-s-bank-altitude-reserve-visa-infinite/" TargetMode="External"/><Relationship Id="rId21" Type="http://schemas.openxmlformats.org/officeDocument/2006/relationships/hyperlink" Target="https://www.newswire.ca/news-releases/national-accessability-week-changing-the-way-we-think-talk-and-act-about-barriers-to-accessibility-and-inclusion-870458915.html" TargetMode="External"/><Relationship Id="rId24" Type="http://schemas.openxmlformats.org/officeDocument/2006/relationships/hyperlink" Target="https://www.swinburne.edu.au/accessibility-information/" TargetMode="External"/><Relationship Id="rId23" Type="http://schemas.openxmlformats.org/officeDocument/2006/relationships/hyperlink" Target="https://www.norfolk.police.uk/accessability" TargetMode="External"/><Relationship Id="rId26" Type="http://schemas.openxmlformats.org/officeDocument/2006/relationships/hyperlink" Target="https://www.ccny.cuny.edu/news/ccny-researchers-demonstrate-how-measure-student-attention-during-remote-learning" TargetMode="External"/><Relationship Id="rId25" Type="http://schemas.openxmlformats.org/officeDocument/2006/relationships/hyperlink" Target="https://newsroom.carleton.ca/story/national-accessability-week/" TargetMode="External"/><Relationship Id="rId28" Type="http://schemas.openxmlformats.org/officeDocument/2006/relationships/hyperlink" Target="https://www.ccny.cuny.edu/news/acclaimed-author-and-scholar-mikhal-dekel-new-ccny-stuart-katz-professor" TargetMode="External"/><Relationship Id="rId27" Type="http://schemas.openxmlformats.org/officeDocument/2006/relationships/hyperlink" Target="https://www.newswire.ca/news-releases/national-disability-organizations-receive-additional-funding-to-support-and-enhance-accessible-communications-and-engagement-activities-related-to-the-covid-19-pandemic-862583022.html" TargetMode="External"/><Relationship Id="rId29" Type="http://schemas.openxmlformats.org/officeDocument/2006/relationships/hyperlink" Target="https://www.health.com/mind-body/the-presidential-debate-was-inaccessible-for-the-deaf-and-hard-of-hearing-and-people-are-calling-it-out" TargetMode="External"/><Relationship Id="rId95" Type="http://schemas.openxmlformats.org/officeDocument/2006/relationships/hyperlink" Target="https://pittsburghquarterly.com/articles/the-children-s-institute-of-pittsburgh-hosts-private-viewing-of-access-ability-exhibit/" TargetMode="External"/><Relationship Id="rId94" Type="http://schemas.openxmlformats.org/officeDocument/2006/relationships/hyperlink" Target="https://www.swinburne.edu.au/news/2020/06/swinburne-climbs-in-qs-rankings/" TargetMode="External"/><Relationship Id="rId97" Type="http://schemas.openxmlformats.org/officeDocument/2006/relationships/hyperlink" Target="https://www.swinburne.edu.au/alumni/" TargetMode="External"/><Relationship Id="rId96" Type="http://schemas.openxmlformats.org/officeDocument/2006/relationships/hyperlink" Target="https://www.dexigner.com/news/32137" TargetMode="External"/><Relationship Id="rId11" Type="http://schemas.openxmlformats.org/officeDocument/2006/relationships/hyperlink" Target="https://gopoly.com/news/2021/3/16/general-cal-poly-athletics-launches-new-mobile-app.aspx" TargetMode="External"/><Relationship Id="rId99" Type="http://schemas.openxmlformats.org/officeDocument/2006/relationships/hyperlink" Target="https://www.newswire.ca/news-releases/government-of-canada-invites-youth-leaders-to-help-build-a-more-accessible-canada-818842196.html" TargetMode="External"/><Relationship Id="rId10" Type="http://schemas.openxmlformats.org/officeDocument/2006/relationships/hyperlink" Target="https://www.utdallas.edu/about-us/accessibility/" TargetMode="External"/><Relationship Id="rId98" Type="http://schemas.openxmlformats.org/officeDocument/2006/relationships/hyperlink" Target="https://nupge.ca/content/opseusefpo-puts-out-welcome-mat-covid-vaccinations" TargetMode="External"/><Relationship Id="rId13" Type="http://schemas.openxmlformats.org/officeDocument/2006/relationships/hyperlink" Target="https://www.insidehighered.com/digital-learning/article/2019/12/02/professors-colleges-and-companies-struggle-make-digital" TargetMode="External"/><Relationship Id="rId12" Type="http://schemas.openxmlformats.org/officeDocument/2006/relationships/hyperlink" Target="https://www.swinburne.edu.au/life-at-swinburne/getting-started-at-swinburne/email-wifi-password-help/" TargetMode="External"/><Relationship Id="rId91" Type="http://schemas.openxmlformats.org/officeDocument/2006/relationships/hyperlink" Target="https://www.sanantoniomag.com/melanie-r-cawthon/" TargetMode="External"/><Relationship Id="rId90" Type="http://schemas.openxmlformats.org/officeDocument/2006/relationships/hyperlink" Target="https://www.ccny.cuny.edu/" TargetMode="External"/><Relationship Id="rId93" Type="http://schemas.openxmlformats.org/officeDocument/2006/relationships/hyperlink" Target="https://www.ccny.cuny.edu/news/facebook-partners-ccny-web-security-course" TargetMode="External"/><Relationship Id="rId92" Type="http://schemas.openxmlformats.org/officeDocument/2006/relationships/hyperlink" Target="https://littlevillagemag.com/accessibility-survey-of-downtown-iowa-city-restaurants-in-the-works/" TargetMode="External"/><Relationship Id="rId15" Type="http://schemas.openxmlformats.org/officeDocument/2006/relationships/hyperlink" Target="https://globalnews.ca/event/7561984/red-shirt-day-for-accessibility-and-inclusion-2021/" TargetMode="External"/><Relationship Id="rId14" Type="http://schemas.openxmlformats.org/officeDocument/2006/relationships/hyperlink" Target="https://www.ccny.cuny.edu/about/accessible-digital-content-policy" TargetMode="External"/><Relationship Id="rId17" Type="http://schemas.openxmlformats.org/officeDocument/2006/relationships/hyperlink" Target="https://www.pennlive.com/news/2021/02/commonwealth-court-of-pa-enhances-public-accessability-by-launching-twitter-account.html" TargetMode="External"/><Relationship Id="rId16" Type="http://schemas.openxmlformats.org/officeDocument/2006/relationships/hyperlink" Target="https://www.npr.org/2021/03/09/974948010/georgia-elections-official-gabriel-sterling-responds-to-bills-that-make-voting-h" TargetMode="External"/><Relationship Id="rId19" Type="http://schemas.openxmlformats.org/officeDocument/2006/relationships/hyperlink" Target="https://www.thejakartapost.com/news/2020/07/19/distance-learning-threatens-to-exacerbate-education-inequality-in-indonesia.html" TargetMode="External"/><Relationship Id="rId18" Type="http://schemas.openxmlformats.org/officeDocument/2006/relationships/hyperlink" Target="https://students.ok.ubc.ca/academic-success/disability-resources/" TargetMode="External"/><Relationship Id="rId84" Type="http://schemas.openxmlformats.org/officeDocument/2006/relationships/hyperlink" Target="https://nupge.ca/content/federal-budget-2021-lofty-ambitions-need-details" TargetMode="External"/><Relationship Id="rId83" Type="http://schemas.openxmlformats.org/officeDocument/2006/relationships/hyperlink" Target="https://www.globenewswire.com/en/news-release/2020/11/03/2119192/0/en/Aquestive-Therapeutics-Signs-Royalty-Monetization-Agreement-with-Marathon-Asset-Management-for-up-to-125-Million.html" TargetMode="External"/><Relationship Id="rId86" Type="http://schemas.openxmlformats.org/officeDocument/2006/relationships/hyperlink" Target="https://thetandd.com/news/local/voorhees-off-campus-sites-help-students-advance/article_292c9434-0c8c-537b-b2bf-437bee12e83b.html" TargetMode="External"/><Relationship Id="rId85" Type="http://schemas.openxmlformats.org/officeDocument/2006/relationships/hyperlink" Target="http://www.voxy.co.nz/health/5/386383" TargetMode="External"/><Relationship Id="rId88" Type="http://schemas.openxmlformats.org/officeDocument/2006/relationships/hyperlink" Target="https://www.ccny.cuny.edu/registrar" TargetMode="External"/><Relationship Id="rId87" Type="http://schemas.openxmlformats.org/officeDocument/2006/relationships/hyperlink" Target="https://www.businesswire.com/news/home/20200210005171/en/Ameriprise-Financial-Helps-Strengthen-Communities-Through-Donations-and-Volunteerism" TargetMode="External"/><Relationship Id="rId89" Type="http://schemas.openxmlformats.org/officeDocument/2006/relationships/hyperlink" Target="https://www.fool.com/earnings/call-transcripts/2021/05/07/albireo-pharma-inc-albo-q1-2021-earnings-call-tran/" TargetMode="External"/><Relationship Id="rId80" Type="http://schemas.openxmlformats.org/officeDocument/2006/relationships/hyperlink" Target="https://nupge.ca/content/day-pink-2021" TargetMode="External"/><Relationship Id="rId82" Type="http://schemas.openxmlformats.org/officeDocument/2006/relationships/hyperlink" Target="https://news.mit.edu/2014/mit-launches-online-lab-early-childhood-learning-lookit" TargetMode="External"/><Relationship Id="rId81" Type="http://schemas.openxmlformats.org/officeDocument/2006/relationships/hyperlink" Target="https://nupge.ca/content/affordable-child-care-canada-poll" TargetMode="External"/><Relationship Id="rId1" Type="http://schemas.openxmlformats.org/officeDocument/2006/relationships/hyperlink" Target="https://www.apple.com/newsroom/2021/05/apple-previews-powerful-software-updates-designed-for-people-with-disabilities/" TargetMode="External"/><Relationship Id="rId2" Type="http://schemas.openxmlformats.org/officeDocument/2006/relationships/hyperlink" Target="https://globalnews.ca/news/7922598/halifax-research-group-app-break-barriers-disabilities/" TargetMode="External"/><Relationship Id="rId3" Type="http://schemas.openxmlformats.org/officeDocument/2006/relationships/hyperlink" Target="https://www.cbc.ca/news/canada/windsor/essex-country-trails-accessibility-week-1.6038404" TargetMode="External"/><Relationship Id="rId4" Type="http://schemas.openxmlformats.org/officeDocument/2006/relationships/hyperlink" Target="https://www.barrietoday.com/local-news/citys-accessibility-advisory-committee-celebrates-landmark-anniversary-3816474" TargetMode="External"/><Relationship Id="rId9" Type="http://schemas.openxmlformats.org/officeDocument/2006/relationships/hyperlink" Target="https://www.gov.uk/guidance/accessibility-requirements-for-public-sector-websites-and-apps" TargetMode="External"/><Relationship Id="rId5" Type="http://schemas.openxmlformats.org/officeDocument/2006/relationships/hyperlink" Target="https://www.globenewswire.com/news-release/2021/05/31/2238863/0/en/TELUS-Tech-for-Good-program-expands-across-Canada-to-help-connect-and-empower-Canadians-with-disabilities.html" TargetMode="External"/><Relationship Id="rId6" Type="http://schemas.openxmlformats.org/officeDocument/2006/relationships/hyperlink" Target="https://www.hostreview.com/blog/210617-top-laravel-trends-to-consider-in-2021" TargetMode="External"/><Relationship Id="rId7" Type="http://schemas.openxmlformats.org/officeDocument/2006/relationships/hyperlink" Target="https://windsorstar.com/news/local-news/input-sought-on-greenway-trails-accessibility" TargetMode="External"/><Relationship Id="rId8" Type="http://schemas.openxmlformats.org/officeDocument/2006/relationships/hyperlink" Target="https://www.gov.uk/government/publications/accessibility-statement-for-dwp-statistics/accessibility-statement-for-dwp-statistics" TargetMode="External"/><Relationship Id="rId73" Type="http://schemas.openxmlformats.org/officeDocument/2006/relationships/hyperlink" Target="https://nupge.ca/content/global-day-action-care-october-29" TargetMode="External"/><Relationship Id="rId72" Type="http://schemas.openxmlformats.org/officeDocument/2006/relationships/hyperlink" Target="https://helenair.com/news/local/helenas-red-alder-affordable-housing-project-is-getting-its-first-tenants/article_c46a4f27-e30e-5b07-929b-9a05ff1146ea.html" TargetMode="External"/><Relationship Id="rId75" Type="http://schemas.openxmlformats.org/officeDocument/2006/relationships/hyperlink" Target="http://www.uniindia.com/empoweryouth-com-offers-education-loans-for-undergraduate-education-across-punjab-himachal-pradesh/business-economy/news/2352053.html" TargetMode="External"/><Relationship Id="rId74" Type="http://schemas.openxmlformats.org/officeDocument/2006/relationships/hyperlink" Target="https://www.canadianconsultingengineer.com/features/avalanche-detection-at-rogers-pass/" TargetMode="External"/><Relationship Id="rId77" Type="http://schemas.openxmlformats.org/officeDocument/2006/relationships/hyperlink" Target="https://www.swinburne.edu.au/collaboration-partnerships/research-engagement/" TargetMode="External"/><Relationship Id="rId76" Type="http://schemas.openxmlformats.org/officeDocument/2006/relationships/hyperlink" Target="https://nupge.ca/content/nupge-scholarships-get-update-%E2%80%93-watch-announcement" TargetMode="External"/><Relationship Id="rId79" Type="http://schemas.openxmlformats.org/officeDocument/2006/relationships/hyperlink" Target="https://nupge.ca/content/intl-day-against-homophobia-transphobia-and-biphobia" TargetMode="External"/><Relationship Id="rId78" Type="http://schemas.openxmlformats.org/officeDocument/2006/relationships/hyperlink" Target="https://www.thehindubusinessline.com/companies/biocon-biologics-reports-topline-of-769-crore-in-q3/article33631919.ece" TargetMode="External"/><Relationship Id="rId71" Type="http://schemas.openxmlformats.org/officeDocument/2006/relationships/hyperlink" Target="https://www.swinburne.edu.au/student-login/" TargetMode="External"/><Relationship Id="rId70" Type="http://schemas.openxmlformats.org/officeDocument/2006/relationships/hyperlink" Target="https://www.facilitiesnet.com/ada/tip/Nature-Center-Offers-Free-Outdoor-Wheelchairs-Improves-Accessibility--44682" TargetMode="External"/><Relationship Id="rId62" Type="http://schemas.openxmlformats.org/officeDocument/2006/relationships/hyperlink" Target="https://www.foodandwine.com/cooking-techniques/bouillon-cubes-will-get-you-through-quarantine" TargetMode="External"/><Relationship Id="rId61" Type="http://schemas.openxmlformats.org/officeDocument/2006/relationships/hyperlink" Target="https://www.proshareng.com/news/Reviews%20&amp;%20Outlooks/Fitch-Affirms-Access-Bank-at--B---Stable-Outlook/47791" TargetMode="External"/><Relationship Id="rId64" Type="http://schemas.openxmlformats.org/officeDocument/2006/relationships/hyperlink" Target="https://www.newswire.ca/news-releases/new-strategy-for-a-more-accessible-and-inclusive-public-service-884300372.html" TargetMode="External"/><Relationship Id="rId63" Type="http://schemas.openxmlformats.org/officeDocument/2006/relationships/hyperlink" Target="https://www.ccny.cuny.edu/financialaid" TargetMode="External"/><Relationship Id="rId66" Type="http://schemas.openxmlformats.org/officeDocument/2006/relationships/hyperlink" Target="https://www.bangkokpost.com/world/2006443/americas-cup-host-outraged-as-auckland-in-city-courses-ditched" TargetMode="External"/><Relationship Id="rId65" Type="http://schemas.openxmlformats.org/officeDocument/2006/relationships/hyperlink" Target="https://www.newswire.ca/news-releases/youth-leaders-from-across-canada-help-build-more-inclusive-and-accessible-communities-and-workplaces-875250954.html" TargetMode="External"/><Relationship Id="rId68" Type="http://schemas.openxmlformats.org/officeDocument/2006/relationships/hyperlink" Target="https://www.canadianconsultingengineer.com/companies-people/engre-co-making-businesses-and-contractors-meet/1003412676/" TargetMode="External"/><Relationship Id="rId67" Type="http://schemas.openxmlformats.org/officeDocument/2006/relationships/hyperlink" Target="https://www.newswire.ca/news-releases/prime-minister-announces-supports-for-canadians-with-disabilities-to-address-challenges-from-covid-19-815801271.html" TargetMode="External"/><Relationship Id="rId60" Type="http://schemas.openxmlformats.org/officeDocument/2006/relationships/hyperlink" Target="https://www.ccny.cuny.edu/news/ccny-top-research-college-us-undergraduates" TargetMode="External"/><Relationship Id="rId69" Type="http://schemas.openxmlformats.org/officeDocument/2006/relationships/hyperlink" Target="https://www.swinburne.edu.au/news/2019/05/swinburne-and-amazon-web-services-start-australian-first-cloud-innovation-centre/" TargetMode="External"/><Relationship Id="rId51" Type="http://schemas.openxmlformats.org/officeDocument/2006/relationships/hyperlink" Target="https://www.thejakartapost.com/news/2020/09/04/education-ministry-proposes-rp-1-49-trillion-budget-for-school-digitalization-programs.html" TargetMode="External"/><Relationship Id="rId50" Type="http://schemas.openxmlformats.org/officeDocument/2006/relationships/hyperlink" Target="https://www.newswire.ca/news-releases/government-of-canada-announces-funding-for-the-social-and-economic-inclusion-of-persons-with-disabilities-847739824.html" TargetMode="External"/><Relationship Id="rId53" Type="http://schemas.openxmlformats.org/officeDocument/2006/relationships/hyperlink" Target="https://www.swinburne.edu.au/life-at-swinburne/study-abroad-exchange/" TargetMode="External"/><Relationship Id="rId52" Type="http://schemas.openxmlformats.org/officeDocument/2006/relationships/hyperlink" Target="https://www.business2community.com/web-design/top-5-website-builders-for-freelancers-and-agencies-02297232" TargetMode="External"/><Relationship Id="rId55" Type="http://schemas.openxmlformats.org/officeDocument/2006/relationships/hyperlink" Target="https://www.swinburne.edu.au/news/2020/06/international-scientists-collaborate-for-online-stem-educational-game/" TargetMode="External"/><Relationship Id="rId54" Type="http://schemas.openxmlformats.org/officeDocument/2006/relationships/hyperlink" Target="https://globalnews.ca/event/7712410/red-shirt-day-2021/" TargetMode="External"/><Relationship Id="rId57" Type="http://schemas.openxmlformats.org/officeDocument/2006/relationships/hyperlink" Target="https://www.universityaffairs.ca/news/news-article/accommodating-students-with-disabilities-on-campus-moving-beyond-silos/" TargetMode="External"/><Relationship Id="rId56" Type="http://schemas.openxmlformats.org/officeDocument/2006/relationships/hyperlink" Target="https://signalhfx.ca/accessibility-in-hrm-why-some-businesses-dont-have-automatic-door-openers/" TargetMode="External"/><Relationship Id="rId59" Type="http://schemas.openxmlformats.org/officeDocument/2006/relationships/hyperlink" Target="https://www.orilliamatters.com/local-news/free-trade-show-part-of-national-accessability-week-1466941" TargetMode="External"/><Relationship Id="rId58" Type="http://schemas.openxmlformats.org/officeDocument/2006/relationships/hyperlink" Target="https://www.swinburne.edu.au/study/international/schola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2.0"/>
    <col customWidth="1" min="3" max="3" width="29.86"/>
    <col customWidth="1" min="4" max="4" width="73.29"/>
  </cols>
  <sheetData>
    <row r="1">
      <c r="A1" s="1" t="str">
        <f>IFERROR(__xludf.DUMMYFUNCTION("IMPORTFEED(""http://news.google.com/news?hl=en-NG&amp;gl=NG&amp;ie=UTF-8&amp;output=rss&amp;q=web accessability"","""",true,100)"),"Title")</f>
        <v>Title</v>
      </c>
      <c r="B1" s="1" t="str">
        <f>IFERROR(__xludf.DUMMYFUNCTION("""COMPUTED_VALUE"""),"URL")</f>
        <v>URL</v>
      </c>
      <c r="C1" s="1" t="str">
        <f>IFERROR(__xludf.DUMMYFUNCTION("""COMPUTED_VALUE"""),"Date Created")</f>
        <v>Date Created</v>
      </c>
      <c r="D1" s="1" t="str">
        <f>IFERROR(__xludf.DUMMYFUNCTION("""COMPUTED_VALUE"""),"Summary")</f>
        <v>Summary</v>
      </c>
    </row>
    <row r="2">
      <c r="A2" s="1" t="str">
        <f>IFERROR(__xludf.DUMMYFUNCTION("""COMPUTED_VALUE"""),"Apple previews powerful software updates designed for people with disabilities - Apple Newsroom")</f>
        <v>Apple previews powerful software updates designed for people with disabilities - Apple Newsroom</v>
      </c>
      <c r="B2" s="2" t="str">
        <f>IFERROR(__xludf.DUMMYFUNCTION("""COMPUTED_VALUE"""),"https://www.apple.com/newsroom/2021/05/apple-previews-powerful-software-updates-designed-for-people-with-disabilities/")</f>
        <v>https://www.apple.com/newsroom/2021/05/apple-previews-powerful-software-updates-designed-for-people-with-disabilities/</v>
      </c>
      <c r="C2" s="1" t="str">
        <f>IFERROR(__xludf.DUMMYFUNCTION("""COMPUTED_VALUE"""),"Wed, 19 May 2021 07:00:00 GMT")</f>
        <v>Wed, 19 May 2021 07:00:00 GMT</v>
      </c>
      <c r="D2" s="1" t="str">
        <f>IFERROR(__xludf.DUMMYFUNCTION("""COMPUTED_VALUE"""),"Apple previews powerful software updates designed for people with 
disabilities  Apple Newsroom")</f>
        <v>Apple previews powerful software updates designed for people with 
disabilities  Apple Newsroom</v>
      </c>
    </row>
    <row r="3">
      <c r="A3" s="1" t="str">
        <f>IFERROR(__xludf.DUMMYFUNCTION("""COMPUTED_VALUE"""),"Halifax research group creates app to help break barriers for those living with disabilities - Global News")</f>
        <v>Halifax research group creates app to help break barriers for those living with disabilities - Global News</v>
      </c>
      <c r="B3" s="2" t="str">
        <f>IFERROR(__xludf.DUMMYFUNCTION("""COMPUTED_VALUE"""),"https://globalnews.ca/news/7922598/halifax-research-group-app-break-barriers-disabilities/")</f>
        <v>https://globalnews.ca/news/7922598/halifax-research-group-app-break-barriers-disabilities/</v>
      </c>
      <c r="C3" s="1" t="str">
        <f>IFERROR(__xludf.DUMMYFUNCTION("""COMPUTED_VALUE"""),"Fri, 04 Jun 2021 07:00:00 GMT")</f>
        <v>Fri, 04 Jun 2021 07:00:00 GMT</v>
      </c>
      <c r="D3" s="1" t="str">
        <f>IFERROR(__xludf.DUMMYFUNCTION("""COMPUTED_VALUE"""),"Halifax research group creates app to help break barriers for those living 
with disabilities  Global News")</f>
        <v>Halifax research group creates app to help break barriers for those living 
with disabilities  Global News</v>
      </c>
    </row>
    <row r="4">
      <c r="A4" s="1" t="str">
        <f>IFERROR(__xludf.DUMMYFUNCTION("""COMPUTED_VALUE"""),"Greenway trail users invited to weigh in on problematic areas for people with disabilities - CBC.ca")</f>
        <v>Greenway trail users invited to weigh in on problematic areas for people with disabilities - CBC.ca</v>
      </c>
      <c r="B4" s="2" t="str">
        <f>IFERROR(__xludf.DUMMYFUNCTION("""COMPUTED_VALUE"""),"https://www.cbc.ca/news/canada/windsor/essex-country-trails-accessibility-week-1.6038404")</f>
        <v>https://www.cbc.ca/news/canada/windsor/essex-country-trails-accessibility-week-1.6038404</v>
      </c>
      <c r="C4" s="1" t="str">
        <f>IFERROR(__xludf.DUMMYFUNCTION("""COMPUTED_VALUE"""),"Tue, 25 May 2021 07:00:00 GMT")</f>
        <v>Tue, 25 May 2021 07:00:00 GMT</v>
      </c>
      <c r="D4" s="1" t="str">
        <f>IFERROR(__xludf.DUMMYFUNCTION("""COMPUTED_VALUE"""),"Greenway trail users invited to weigh in on problematic areas for people 
with disabilities  CBC.ca")</f>
        <v>Greenway trail users invited to weigh in on problematic areas for people 
with disabilities  CBC.ca</v>
      </c>
    </row>
    <row r="5">
      <c r="A5" s="1" t="str">
        <f>IFERROR(__xludf.DUMMYFUNCTION("""COMPUTED_VALUE"""),"City’s accessibility advisory committee celebrates 'landmark anniversary' - BarrieToday")</f>
        <v>City’s accessibility advisory committee celebrates 'landmark anniversary' - BarrieToday</v>
      </c>
      <c r="B5" s="2" t="str">
        <f>IFERROR(__xludf.DUMMYFUNCTION("""COMPUTED_VALUE"""),"https://www.barrietoday.com/local-news/citys-accessibility-advisory-committee-celebrates-landmark-anniversary-3816474")</f>
        <v>https://www.barrietoday.com/local-news/citys-accessibility-advisory-committee-celebrates-landmark-anniversary-3816474</v>
      </c>
      <c r="C5" s="1" t="str">
        <f>IFERROR(__xludf.DUMMYFUNCTION("""COMPUTED_VALUE"""),"Thu, 27 May 2021 07:00:00 GMT")</f>
        <v>Thu, 27 May 2021 07:00:00 GMT</v>
      </c>
      <c r="D5" s="1" t="str">
        <f>IFERROR(__xludf.DUMMYFUNCTION("""COMPUTED_VALUE"""),"City’s accessibility advisory committee celebrates 'landmark anniversary'  
BarrieToday")</f>
        <v>City’s accessibility advisory committee celebrates 'landmark anniversary'  
BarrieToday</v>
      </c>
    </row>
    <row r="6">
      <c r="A6" s="1" t="str">
        <f>IFERROR(__xludf.DUMMYFUNCTION("""COMPUTED_VALUE"""),"TELUS Tech for Good program expands across Canada to help - GlobeNewswire")</f>
        <v>TELUS Tech for Good program expands across Canada to help - GlobeNewswire</v>
      </c>
      <c r="B6" s="2" t="str">
        <f>IFERROR(__xludf.DUMMYFUNCTION("""COMPUTED_VALUE"""),"https://www.globenewswire.com/news-release/2021/05/31/2238863/0/en/TELUS-Tech-for-Good-program-expands-across-Canada-to-help-connect-and-empower-Canadians-with-disabilities.html")</f>
        <v>https://www.globenewswire.com/news-release/2021/05/31/2238863/0/en/TELUS-Tech-for-Good-program-expands-across-Canada-to-help-connect-and-empower-Canadians-with-disabilities.html</v>
      </c>
      <c r="C6" s="1" t="str">
        <f>IFERROR(__xludf.DUMMYFUNCTION("""COMPUTED_VALUE"""),"Mon, 31 May 2021 07:00:00 GMT")</f>
        <v>Mon, 31 May 2021 07:00:00 GMT</v>
      </c>
      <c r="D6" s="1" t="str">
        <f>IFERROR(__xludf.DUMMYFUNCTION("""COMPUTED_VALUE"""),"TELUS Tech for Good program expands across Canada to help  GlobeNewswire")</f>
        <v>TELUS Tech for Good program expands across Canada to help  GlobeNewswire</v>
      </c>
    </row>
    <row r="7">
      <c r="A7" s="1" t="str">
        <f>IFERROR(__xludf.DUMMYFUNCTION("""COMPUTED_VALUE"""),"Top Laravel trends to consider in 2021 - HostReview.com")</f>
        <v>Top Laravel trends to consider in 2021 - HostReview.com</v>
      </c>
      <c r="B7" s="2" t="str">
        <f>IFERROR(__xludf.DUMMYFUNCTION("""COMPUTED_VALUE"""),"https://www.hostreview.com/blog/210617-top-laravel-trends-to-consider-in-2021")</f>
        <v>https://www.hostreview.com/blog/210617-top-laravel-trends-to-consider-in-2021</v>
      </c>
      <c r="C7" s="1" t="str">
        <f>IFERROR(__xludf.DUMMYFUNCTION("""COMPUTED_VALUE"""),"Thu, 17 Jun 2021 09:58:39 GMT")</f>
        <v>Thu, 17 Jun 2021 09:58:39 GMT</v>
      </c>
      <c r="D7" s="1" t="str">
        <f>IFERROR(__xludf.DUMMYFUNCTION("""COMPUTED_VALUE"""),"Top Laravel trends to consider in 2021  HostReview.com")</f>
        <v>Top Laravel trends to consider in 2021  HostReview.com</v>
      </c>
    </row>
    <row r="8">
      <c r="A8" s="1" t="str">
        <f>IFERROR(__xludf.DUMMYFUNCTION("""COMPUTED_VALUE"""),"Input sought on Greenway trail accessibility - Windsor Star")</f>
        <v>Input sought on Greenway trail accessibility - Windsor Star</v>
      </c>
      <c r="B8" s="2" t="str">
        <f>IFERROR(__xludf.DUMMYFUNCTION("""COMPUTED_VALUE"""),"https://windsorstar.com/news/local-news/input-sought-on-greenway-trails-accessibility")</f>
        <v>https://windsorstar.com/news/local-news/input-sought-on-greenway-trails-accessibility</v>
      </c>
      <c r="C8" s="1" t="str">
        <f>IFERROR(__xludf.DUMMYFUNCTION("""COMPUTED_VALUE"""),"Tue, 01 Jun 2021 07:00:00 GMT")</f>
        <v>Tue, 01 Jun 2021 07:00:00 GMT</v>
      </c>
      <c r="D8" s="1" t="str">
        <f>IFERROR(__xludf.DUMMYFUNCTION("""COMPUTED_VALUE"""),"Input sought on Greenway trail accessibility  Windsor Star")</f>
        <v>Input sought on Greenway trail accessibility  Windsor Star</v>
      </c>
    </row>
    <row r="9">
      <c r="A9" s="1" t="str">
        <f>IFERROR(__xludf.DUMMYFUNCTION("""COMPUTED_VALUE"""),"Home Accessibility statement for DWP statistics - GOV.UK")</f>
        <v>Home Accessibility statement for DWP statistics - GOV.UK</v>
      </c>
      <c r="B9" s="2" t="str">
        <f>IFERROR(__xludf.DUMMYFUNCTION("""COMPUTED_VALUE"""),"https://www.gov.uk/government/publications/accessibility-statement-for-dwp-statistics/accessibility-statement-for-dwp-statistics")</f>
        <v>https://www.gov.uk/government/publications/accessibility-statement-for-dwp-statistics/accessibility-statement-for-dwp-statistics</v>
      </c>
      <c r="C9" s="1" t="str">
        <f>IFERROR(__xludf.DUMMYFUNCTION("""COMPUTED_VALUE"""),"Mon, 21 Sep 2020 07:00:00 GMT")</f>
        <v>Mon, 21 Sep 2020 07:00:00 GMT</v>
      </c>
      <c r="D9" s="1" t="str">
        <f>IFERROR(__xludf.DUMMYFUNCTION("""COMPUTED_VALUE"""),"Home Accessibility statement for DWP statistics  GOV.UK")</f>
        <v>Home Accessibility statement for DWP statistics  GOV.UK</v>
      </c>
    </row>
    <row r="10">
      <c r="A10" s="1" t="str">
        <f>IFERROR(__xludf.DUMMYFUNCTION("""COMPUTED_VALUE"""),"Understanding accessibility requirements for public sector bodies - GOV.UK")</f>
        <v>Understanding accessibility requirements for public sector bodies - GOV.UK</v>
      </c>
      <c r="B10" s="2" t="str">
        <f>IFERROR(__xludf.DUMMYFUNCTION("""COMPUTED_VALUE"""),"https://www.gov.uk/guidance/accessibility-requirements-for-public-sector-websites-and-apps")</f>
        <v>https://www.gov.uk/guidance/accessibility-requirements-for-public-sector-websites-and-apps</v>
      </c>
      <c r="C10" s="1" t="str">
        <f>IFERROR(__xludf.DUMMYFUNCTION("""COMPUTED_VALUE"""),"Wed, 09 May 2018 09:32:00 GMT")</f>
        <v>Wed, 09 May 2018 09:32:00 GMT</v>
      </c>
      <c r="D10" s="1" t="str">
        <f>IFERROR(__xludf.DUMMYFUNCTION("""COMPUTED_VALUE"""),"Understanding accessibility requirements for public sector bodies  GOV.UK")</f>
        <v>Understanding accessibility requirements for public sector bodies  GOV.UK</v>
      </c>
    </row>
    <row r="11">
      <c r="A11" s="1" t="str">
        <f>IFERROR(__xludf.DUMMYFUNCTION("""COMPUTED_VALUE"""),"Accessibility Resources at The University of Texas at Dallas - University of Texas at Dallas")</f>
        <v>Accessibility Resources at The University of Texas at Dallas - University of Texas at Dallas</v>
      </c>
      <c r="B11" s="2" t="str">
        <f>IFERROR(__xludf.DUMMYFUNCTION("""COMPUTED_VALUE"""),"https://www.utdallas.edu/about-us/accessibility/")</f>
        <v>https://www.utdallas.edu/about-us/accessibility/</v>
      </c>
      <c r="C11" s="1" t="str">
        <f>IFERROR(__xludf.DUMMYFUNCTION("""COMPUTED_VALUE"""),"Tue, 16 Mar 2021 14:58:26 GMT")</f>
        <v>Tue, 16 Mar 2021 14:58:26 GMT</v>
      </c>
      <c r="D11" s="1" t="str">
        <f>IFERROR(__xludf.DUMMYFUNCTION("""COMPUTED_VALUE"""),"Accessibility Resources at The University of Texas at Dallas  University of 
Texas at Dallas")</f>
        <v>Accessibility Resources at The University of Texas at Dallas  University of 
Texas at Dallas</v>
      </c>
    </row>
    <row r="12">
      <c r="A12" s="1" t="str">
        <f>IFERROR(__xludf.DUMMYFUNCTION("""COMPUTED_VALUE"""),"Cal Poly Athletics Launches New Mobile App - Cal Poly - Cal Poly Athletics")</f>
        <v>Cal Poly Athletics Launches New Mobile App - Cal Poly - Cal Poly Athletics</v>
      </c>
      <c r="B12" s="2" t="str">
        <f>IFERROR(__xludf.DUMMYFUNCTION("""COMPUTED_VALUE"""),"https://gopoly.com/news/2021/3/16/general-cal-poly-athletics-launches-new-mobile-app.aspx")</f>
        <v>https://gopoly.com/news/2021/3/16/general-cal-poly-athletics-launches-new-mobile-app.aspx</v>
      </c>
      <c r="C12" s="1" t="str">
        <f>IFERROR(__xludf.DUMMYFUNCTION("""COMPUTED_VALUE"""),"Tue, 16 Mar 2021 07:00:00 GMT")</f>
        <v>Tue, 16 Mar 2021 07:00:00 GMT</v>
      </c>
      <c r="D12" s="1" t="str">
        <f>IFERROR(__xludf.DUMMYFUNCTION("""COMPUTED_VALUE"""),"Cal Poly Athletics Launches New Mobile App - Cal Poly  Cal Poly Athletics")</f>
        <v>Cal Poly Athletics Launches New Mobile App - Cal Poly  Cal Poly Athletics</v>
      </c>
    </row>
    <row r="13">
      <c r="A13" s="1" t="str">
        <f>IFERROR(__xludf.DUMMYFUNCTION("""COMPUTED_VALUE"""),"Access Student Email, Wi-Fi &amp; Password Help | Swinburne - Swinburne University of Technology")</f>
        <v>Access Student Email, Wi-Fi &amp; Password Help | Swinburne - Swinburne University of Technology</v>
      </c>
      <c r="B13" s="2" t="str">
        <f>IFERROR(__xludf.DUMMYFUNCTION("""COMPUTED_VALUE"""),"https://www.swinburne.edu.au/life-at-swinburne/getting-started-at-swinburne/email-wifi-password-help/")</f>
        <v>https://www.swinburne.edu.au/life-at-swinburne/getting-started-at-swinburne/email-wifi-password-help/</v>
      </c>
      <c r="C13" s="1" t="str">
        <f>IFERROR(__xludf.DUMMYFUNCTION("""COMPUTED_VALUE"""),"Wed, 29 Jul 2020 13:06:30 GMT")</f>
        <v>Wed, 29 Jul 2020 13:06:30 GMT</v>
      </c>
      <c r="D13" s="1" t="str">
        <f>IFERROR(__xludf.DUMMYFUNCTION("""COMPUTED_VALUE"""),"Access Student Email, Wi-Fi &amp; Password Help | Swinburne  Swinburne 
University of Technology")</f>
        <v>Access Student Email, Wi-Fi &amp; Password Help | Swinburne  Swinburne 
University of Technology</v>
      </c>
    </row>
    <row r="14">
      <c r="A14" s="1" t="str">
        <f>IFERROR(__xludf.DUMMYFUNCTION("""COMPUTED_VALUE"""),"Professors, colleges and companies struggle to make digital courseware accessible - Inside Higher Ed")</f>
        <v>Professors, colleges and companies struggle to make digital courseware accessible - Inside Higher Ed</v>
      </c>
      <c r="B14" s="2" t="str">
        <f>IFERROR(__xludf.DUMMYFUNCTION("""COMPUTED_VALUE"""),"https://www.insidehighered.com/digital-learning/article/2019/12/02/professors-colleges-and-companies-struggle-make-digital")</f>
        <v>https://www.insidehighered.com/digital-learning/article/2019/12/02/professors-colleges-and-companies-struggle-make-digital</v>
      </c>
      <c r="C14" s="1" t="str">
        <f>IFERROR(__xludf.DUMMYFUNCTION("""COMPUTED_VALUE"""),"Mon, 02 Dec 2019 08:00:00 GMT")</f>
        <v>Mon, 02 Dec 2019 08:00:00 GMT</v>
      </c>
      <c r="D14" s="1" t="str">
        <f>IFERROR(__xludf.DUMMYFUNCTION("""COMPUTED_VALUE"""),"Professors, colleges and companies struggle to make digital courseware 
accessible  Inside Higher Ed")</f>
        <v>Professors, colleges and companies struggle to make digital courseware 
accessible  Inside Higher Ed</v>
      </c>
    </row>
    <row r="15">
      <c r="A15" s="1" t="str">
        <f>IFERROR(__xludf.DUMMYFUNCTION("""COMPUTED_VALUE"""),"Accessible Digital Content Policy | The City College of New York - The City College of New York News")</f>
        <v>Accessible Digital Content Policy | The City College of New York - The City College of New York News</v>
      </c>
      <c r="B15" s="2" t="str">
        <f>IFERROR(__xludf.DUMMYFUNCTION("""COMPUTED_VALUE"""),"https://www.ccny.cuny.edu/about/accessible-digital-content-policy")</f>
        <v>https://www.ccny.cuny.edu/about/accessible-digital-content-policy</v>
      </c>
      <c r="C15" s="1" t="str">
        <f>IFERROR(__xludf.DUMMYFUNCTION("""COMPUTED_VALUE"""),"Mon, 23 Sep 2019 14:15:05 GMT")</f>
        <v>Mon, 23 Sep 2019 14:15:05 GMT</v>
      </c>
      <c r="D15" s="1" t="str">
        <f>IFERROR(__xludf.DUMMYFUNCTION("""COMPUTED_VALUE"""),"Accessible Digital Content Policy | The City College of New York  The City 
College of New York News")</f>
        <v>Accessible Digital Content Policy | The City College of New York  The City 
College of New York News</v>
      </c>
    </row>
    <row r="16">
      <c r="A16" s="1" t="str">
        <f>IFERROR(__xludf.DUMMYFUNCTION("""COMPUTED_VALUE"""),"Red Shirt Day (for Accessibility and Inclusion) 2021 - BC | Globalnews.ca - CKNW News Talk 980")</f>
        <v>Red Shirt Day (for Accessibility and Inclusion) 2021 - BC | Globalnews.ca - CKNW News Talk 980</v>
      </c>
      <c r="B16" s="2" t="str">
        <f>IFERROR(__xludf.DUMMYFUNCTION("""COMPUTED_VALUE"""),"https://globalnews.ca/event/7561984/red-shirt-day-for-accessibility-and-inclusion-2021/")</f>
        <v>https://globalnews.ca/event/7561984/red-shirt-day-for-accessibility-and-inclusion-2021/</v>
      </c>
      <c r="C16" s="1" t="str">
        <f>IFERROR(__xludf.DUMMYFUNCTION("""COMPUTED_VALUE"""),"Fri, 08 Jan 2021 00:46:17 GMT")</f>
        <v>Fri, 08 Jan 2021 00:46:17 GMT</v>
      </c>
      <c r="D16" s="1" t="str">
        <f>IFERROR(__xludf.DUMMYFUNCTION("""COMPUTED_VALUE"""),"Red Shirt Day (for Accessibility and Inclusion) 2021 - BC | Globalnews.ca  CKNW 
News Talk 980")</f>
        <v>Red Shirt Day (for Accessibility and Inclusion) 2021 - BC | Globalnews.ca  CKNW 
News Talk 980</v>
      </c>
    </row>
    <row r="17">
      <c r="A17" s="1" t="str">
        <f>IFERROR(__xludf.DUMMYFUNCTION("""COMPUTED_VALUE"""),"Gabriel Sterling On Georgia Voting Bills That Could Restrict Access - NPR")</f>
        <v>Gabriel Sterling On Georgia Voting Bills That Could Restrict Access - NPR</v>
      </c>
      <c r="B17" s="2" t="str">
        <f>IFERROR(__xludf.DUMMYFUNCTION("""COMPUTED_VALUE"""),"https://www.npr.org/2021/03/09/974948010/georgia-elections-official-gabriel-sterling-responds-to-bills-that-make-voting-h")</f>
        <v>https://www.npr.org/2021/03/09/974948010/georgia-elections-official-gabriel-sterling-responds-to-bills-that-make-voting-h</v>
      </c>
      <c r="C17" s="1" t="str">
        <f>IFERROR(__xludf.DUMMYFUNCTION("""COMPUTED_VALUE"""),"Tue, 09 Mar 2021 08:00:00 GMT")</f>
        <v>Tue, 09 Mar 2021 08:00:00 GMT</v>
      </c>
      <c r="D17" s="1" t="str">
        <f>IFERROR(__xludf.DUMMYFUNCTION("""COMPUTED_VALUE"""),"Gabriel Sterling On Georgia Voting Bills That Could Restrict Access  NPR")</f>
        <v>Gabriel Sterling On Georgia Voting Bills That Could Restrict Access  NPR</v>
      </c>
    </row>
    <row r="18">
      <c r="A18" s="1" t="str">
        <f>IFERROR(__xludf.DUMMYFUNCTION("""COMPUTED_VALUE"""),"Commonwealth Court of Pa. enhances public accessability by launching Twitter account - PennLive")</f>
        <v>Commonwealth Court of Pa. enhances public accessability by launching Twitter account - PennLive</v>
      </c>
      <c r="B18" s="2" t="str">
        <f>IFERROR(__xludf.DUMMYFUNCTION("""COMPUTED_VALUE"""),"https://www.pennlive.com/news/2021/02/commonwealth-court-of-pa-enhances-public-accessability-by-launching-twitter-account.html")</f>
        <v>https://www.pennlive.com/news/2021/02/commonwealth-court-of-pa-enhances-public-accessability-by-launching-twitter-account.html</v>
      </c>
      <c r="C18" s="1" t="str">
        <f>IFERROR(__xludf.DUMMYFUNCTION("""COMPUTED_VALUE"""),"Tue, 09 Feb 2021 08:00:00 GMT")</f>
        <v>Tue, 09 Feb 2021 08:00:00 GMT</v>
      </c>
      <c r="D18" s="1" t="str">
        <f>IFERROR(__xludf.DUMMYFUNCTION("""COMPUTED_VALUE"""),"Commonwealth Court of Pa. enhances public accessability by launching 
Twitter account  PennLive")</f>
        <v>Commonwealth Court of Pa. enhances public accessability by launching 
Twitter account  PennLive</v>
      </c>
    </row>
    <row r="19">
      <c r="A19" s="1" t="str">
        <f>IFERROR(__xludf.DUMMYFUNCTION("""COMPUTED_VALUE"""),"Disability resources - UBC Faculty of Medicine")</f>
        <v>Disability resources - UBC Faculty of Medicine</v>
      </c>
      <c r="B19" s="2" t="str">
        <f>IFERROR(__xludf.DUMMYFUNCTION("""COMPUTED_VALUE"""),"https://students.ok.ubc.ca/academic-success/disability-resources/")</f>
        <v>https://students.ok.ubc.ca/academic-success/disability-resources/</v>
      </c>
      <c r="C19" s="1" t="str">
        <f>IFERROR(__xludf.DUMMYFUNCTION("""COMPUTED_VALUE"""),"Mon, 24 Jun 2019 21:33:38 GMT")</f>
        <v>Mon, 24 Jun 2019 21:33:38 GMT</v>
      </c>
      <c r="D19" s="1" t="str">
        <f>IFERROR(__xludf.DUMMYFUNCTION("""COMPUTED_VALUE"""),"Disability resources  UBC Faculty of Medicine")</f>
        <v>Disability resources  UBC Faculty of Medicine</v>
      </c>
    </row>
    <row r="20">
      <c r="A20" s="1" t="str">
        <f>IFERROR(__xludf.DUMMYFUNCTION("""COMPUTED_VALUE"""),"Distance learning threatens to exacerbate education inequality in Indonesia - Jakarta Post")</f>
        <v>Distance learning threatens to exacerbate education inequality in Indonesia - Jakarta Post</v>
      </c>
      <c r="B20" s="2" t="str">
        <f>IFERROR(__xludf.DUMMYFUNCTION("""COMPUTED_VALUE"""),"https://www.thejakartapost.com/news/2020/07/19/distance-learning-threatens-to-exacerbate-education-inequality-in-indonesia.html")</f>
        <v>https://www.thejakartapost.com/news/2020/07/19/distance-learning-threatens-to-exacerbate-education-inequality-in-indonesia.html</v>
      </c>
      <c r="C20" s="1" t="str">
        <f>IFERROR(__xludf.DUMMYFUNCTION("""COMPUTED_VALUE"""),"Sun, 19 Jul 2020 07:00:00 GMT")</f>
        <v>Sun, 19 Jul 2020 07:00:00 GMT</v>
      </c>
      <c r="D20" s="1" t="str">
        <f>IFERROR(__xludf.DUMMYFUNCTION("""COMPUTED_VALUE"""),"Distance learning threatens to exacerbate education inequality in Indonesia
  Jakarta Post")</f>
        <v>Distance learning threatens to exacerbate education inequality in Indonesia
  Jakarta Post</v>
      </c>
    </row>
    <row r="21">
      <c r="A21" s="1" t="str">
        <f>IFERROR(__xludf.DUMMYFUNCTION("""COMPUTED_VALUE"""),"Design and Marketing for Libraries | Reference &amp; User Services Association (RUSA) - ala.org")</f>
        <v>Design and Marketing for Libraries | Reference &amp; User Services Association (RUSA) - ala.org</v>
      </c>
      <c r="B21" s="2" t="str">
        <f>IFERROR(__xludf.DUMMYFUNCTION("""COMPUTED_VALUE"""),"http://www.ala.org/rusa/design-and-marketing-libraries")</f>
        <v>http://www.ala.org/rusa/design-and-marketing-libraries</v>
      </c>
      <c r="C21" s="1" t="str">
        <f>IFERROR(__xludf.DUMMYFUNCTION("""COMPUTED_VALUE"""),"Mon, 11 Jan 2021 08:00:00 GMT")</f>
        <v>Mon, 11 Jan 2021 08:00:00 GMT</v>
      </c>
      <c r="D21" s="1" t="str">
        <f>IFERROR(__xludf.DUMMYFUNCTION("""COMPUTED_VALUE"""),"Design and Marketing for Libraries | Reference &amp; User Services Association 
(RUSA)  ala.org")</f>
        <v>Design and Marketing for Libraries | Reference &amp; User Services Association 
(RUSA)  ala.org</v>
      </c>
    </row>
    <row r="22">
      <c r="A22" s="1" t="str">
        <f>IFERROR(__xludf.DUMMYFUNCTION("""COMPUTED_VALUE"""),"National AccessAbility Week: Changing the way we think, talk and act about barriers to accessibility and inclusion - Canada NewsWire")</f>
        <v>National AccessAbility Week: Changing the way we think, talk and act about barriers to accessibility and inclusion - Canada NewsWire</v>
      </c>
      <c r="B22" s="2" t="str">
        <f>IFERROR(__xludf.DUMMYFUNCTION("""COMPUTED_VALUE"""),"https://www.newswire.ca/news-releases/national-accessability-week-changing-the-way-we-think-talk-and-act-about-barriers-to-accessibility-and-inclusion-870458915.html")</f>
        <v>https://www.newswire.ca/news-releases/national-accessability-week-changing-the-way-we-think-talk-and-act-about-barriers-to-accessibility-and-inclusion-870458915.html</v>
      </c>
      <c r="C22" s="1" t="str">
        <f>IFERROR(__xludf.DUMMYFUNCTION("""COMPUTED_VALUE"""),"Wed, 22 May 2019 07:00:00 GMT")</f>
        <v>Wed, 22 May 2019 07:00:00 GMT</v>
      </c>
      <c r="D22" s="1" t="str">
        <f>IFERROR(__xludf.DUMMYFUNCTION("""COMPUTED_VALUE"""),"National AccessAbility Week: Changing the way we think, talk and act about 
barriers to accessibility and inclusion  Canada NewsWire")</f>
        <v>National AccessAbility Week: Changing the way we think, talk and act about 
barriers to accessibility and inclusion  Canada NewsWire</v>
      </c>
    </row>
    <row r="23">
      <c r="A23" s="1" t="str">
        <f>IFERROR(__xludf.DUMMYFUNCTION("""COMPUTED_VALUE"""),"US Bank Altitude Reserve 2021 Review – Forbes Advisor - Forbes")</f>
        <v>US Bank Altitude Reserve 2021 Review – Forbes Advisor - Forbes</v>
      </c>
      <c r="B23" s="2" t="str">
        <f>IFERROR(__xludf.DUMMYFUNCTION("""COMPUTED_VALUE"""),"https://www.forbes.com/advisor/credit-cards/reviews/u-s-bank-altitude-reserve-visa-infinite/")</f>
        <v>https://www.forbes.com/advisor/credit-cards/reviews/u-s-bank-altitude-reserve-visa-infinite/</v>
      </c>
      <c r="C23" s="1" t="str">
        <f>IFERROR(__xludf.DUMMYFUNCTION("""COMPUTED_VALUE"""),"Mon, 26 Oct 2020 07:00:00 GMT")</f>
        <v>Mon, 26 Oct 2020 07:00:00 GMT</v>
      </c>
      <c r="D23" s="1" t="str">
        <f>IFERROR(__xludf.DUMMYFUNCTION("""COMPUTED_VALUE"""),"US Bank Altitude Reserve 2021 Review – Forbes Advisor  Forbes")</f>
        <v>US Bank Altitude Reserve 2021 Review – Forbes Advisor  Forbes</v>
      </c>
    </row>
    <row r="24">
      <c r="A24" s="1" t="str">
        <f>IFERROR(__xludf.DUMMYFUNCTION("""COMPUTED_VALUE"""),"Accessability | Norfolk Constabulary - Norfolk Constabulary")</f>
        <v>Accessability | Norfolk Constabulary - Norfolk Constabulary</v>
      </c>
      <c r="B24" s="2" t="str">
        <f>IFERROR(__xludf.DUMMYFUNCTION("""COMPUTED_VALUE"""),"https://www.norfolk.police.uk/accessability")</f>
        <v>https://www.norfolk.police.uk/accessability</v>
      </c>
      <c r="C24" s="1" t="str">
        <f>IFERROR(__xludf.DUMMYFUNCTION("""COMPUTED_VALUE"""),"Wed, 31 Aug 2016 11:13:48 GMT")</f>
        <v>Wed, 31 Aug 2016 11:13:48 GMT</v>
      </c>
      <c r="D24" s="1" t="str">
        <f>IFERROR(__xludf.DUMMYFUNCTION("""COMPUTED_VALUE"""),"Accessability | Norfolk Constabulary  Norfolk Constabulary")</f>
        <v>Accessability | Norfolk Constabulary  Norfolk Constabulary</v>
      </c>
    </row>
    <row r="25">
      <c r="A25" s="1" t="str">
        <f>IFERROR(__xludf.DUMMYFUNCTION("""COMPUTED_VALUE"""),"Accessibility Information | Swinburne - Swinburne University of Technology")</f>
        <v>Accessibility Information | Swinburne - Swinburne University of Technology</v>
      </c>
      <c r="B25" s="2" t="str">
        <f>IFERROR(__xludf.DUMMYFUNCTION("""COMPUTED_VALUE"""),"https://www.swinburne.edu.au/accessibility-information/")</f>
        <v>https://www.swinburne.edu.au/accessibility-information/</v>
      </c>
      <c r="C25" s="1" t="str">
        <f>IFERROR(__xludf.DUMMYFUNCTION("""COMPUTED_VALUE"""),"Wed, 16 Sep 2015 14:22:15 GMT")</f>
        <v>Wed, 16 Sep 2015 14:22:15 GMT</v>
      </c>
      <c r="D25" s="1" t="str">
        <f>IFERROR(__xludf.DUMMYFUNCTION("""COMPUTED_VALUE"""),"Accessibility Information | Swinburne  Swinburne University of Technology")</f>
        <v>Accessibility Information | Swinburne  Swinburne University of Technology</v>
      </c>
    </row>
    <row r="26">
      <c r="A26" s="1" t="str">
        <f>IFERROR(__xludf.DUMMYFUNCTION("""COMPUTED_VALUE"""),"National AccessAbility Week | Carleton Newsroom - Carleton Newsroom")</f>
        <v>National AccessAbility Week | Carleton Newsroom - Carleton Newsroom</v>
      </c>
      <c r="B26" s="2" t="str">
        <f>IFERROR(__xludf.DUMMYFUNCTION("""COMPUTED_VALUE"""),"https://newsroom.carleton.ca/story/national-accessability-week/")</f>
        <v>https://newsroom.carleton.ca/story/national-accessability-week/</v>
      </c>
      <c r="C26" s="1" t="str">
        <f>IFERROR(__xludf.DUMMYFUNCTION("""COMPUTED_VALUE"""),"Fri, 24 May 2019 18:24:32 GMT")</f>
        <v>Fri, 24 May 2019 18:24:32 GMT</v>
      </c>
      <c r="D26" s="1" t="str">
        <f>IFERROR(__xludf.DUMMYFUNCTION("""COMPUTED_VALUE"""),"National AccessAbility Week | Carleton Newsroom  Carleton Newsroom")</f>
        <v>National AccessAbility Week | Carleton Newsroom  Carleton Newsroom</v>
      </c>
    </row>
    <row r="27">
      <c r="A27" s="1" t="str">
        <f>IFERROR(__xludf.DUMMYFUNCTION("""COMPUTED_VALUE"""),"CCNY researchers demonstrate how to measure student attention during remote learning - The City College of New York News")</f>
        <v>CCNY researchers demonstrate how to measure student attention during remote learning - The City College of New York News</v>
      </c>
      <c r="B27" s="2" t="str">
        <f>IFERROR(__xludf.DUMMYFUNCTION("""COMPUTED_VALUE"""),"https://www.ccny.cuny.edu/news/ccny-researchers-demonstrate-how-measure-student-attention-during-remote-learning")</f>
        <v>https://www.ccny.cuny.edu/news/ccny-researchers-demonstrate-how-measure-student-attention-during-remote-learning</v>
      </c>
      <c r="C27" s="1" t="str">
        <f>IFERROR(__xludf.DUMMYFUNCTION("""COMPUTED_VALUE"""),"Fri, 29 Jan 2021 08:00:00 GMT")</f>
        <v>Fri, 29 Jan 2021 08:00:00 GMT</v>
      </c>
      <c r="D27" s="1" t="str">
        <f>IFERROR(__xludf.DUMMYFUNCTION("""COMPUTED_VALUE"""),"CCNY researchers demonstrate how to measure student attention during remote 
learning  The City College of New York News")</f>
        <v>CCNY researchers demonstrate how to measure student attention during remote 
learning  The City College of New York News</v>
      </c>
    </row>
    <row r="28">
      <c r="A28" s="1" t="str">
        <f>IFERROR(__xludf.DUMMYFUNCTION("""COMPUTED_VALUE"""),"National disability organizations receive additional funding to support and enhance accessible communications and engagement activities related to the COVID-19 pandemic - Canada NewsWire")</f>
        <v>National disability organizations receive additional funding to support and enhance accessible communications and engagement activities related to the COVID-19 pandemic - Canada NewsWire</v>
      </c>
      <c r="B28" s="2" t="str">
        <f>IFERROR(__xludf.DUMMYFUNCTION("""COMPUTED_VALUE"""),"https://www.newswire.ca/news-releases/national-disability-organizations-receive-additional-funding-to-support-and-enhance-accessible-communications-and-engagement-activities-related-to-the-covid-19-pandemic-862583022.html")</f>
        <v>https://www.newswire.ca/news-releases/national-disability-organizations-receive-additional-funding-to-support-and-enhance-accessible-communications-and-engagement-activities-related-to-the-covid-19-pandemic-862583022.html</v>
      </c>
      <c r="C28" s="1" t="str">
        <f>IFERROR(__xludf.DUMMYFUNCTION("""COMPUTED_VALUE"""),"Sat, 06 Jun 2020 07:00:00 GMT")</f>
        <v>Sat, 06 Jun 2020 07:00:00 GMT</v>
      </c>
      <c r="D28" s="1" t="str">
        <f>IFERROR(__xludf.DUMMYFUNCTION("""COMPUTED_VALUE"""),"National disability organizations receive additional funding to support and 
enhance accessible communications and engagement activities related to the 
COVID-19 pandemic  Canada NewsWire")</f>
        <v>National disability organizations receive additional funding to support and 
enhance accessible communications and engagement activities related to the 
COVID-19 pandemic  Canada NewsWire</v>
      </c>
    </row>
    <row r="29">
      <c r="A29" s="1" t="str">
        <f>IFERROR(__xludf.DUMMYFUNCTION("""COMPUTED_VALUE"""),"Acclaimed author and scholar Mikhal Dekel is new CCNY Stuart Katz Professor - The City College of New York News")</f>
        <v>Acclaimed author and scholar Mikhal Dekel is new CCNY Stuart Katz Professor - The City College of New York News</v>
      </c>
      <c r="B29" s="2" t="str">
        <f>IFERROR(__xludf.DUMMYFUNCTION("""COMPUTED_VALUE"""),"https://www.ccny.cuny.edu/news/acclaimed-author-and-scholar-mikhal-dekel-new-ccny-stuart-katz-professor")</f>
        <v>https://www.ccny.cuny.edu/news/acclaimed-author-and-scholar-mikhal-dekel-new-ccny-stuart-katz-professor</v>
      </c>
      <c r="C29" s="1" t="str">
        <f>IFERROR(__xludf.DUMMYFUNCTION("""COMPUTED_VALUE"""),"Mon, 17 May 2021 07:00:00 GMT")</f>
        <v>Mon, 17 May 2021 07:00:00 GMT</v>
      </c>
      <c r="D29" s="1" t="str">
        <f>IFERROR(__xludf.DUMMYFUNCTION("""COMPUTED_VALUE"""),"Acclaimed author and scholar Mikhal Dekel is new CCNY Stuart Katz Professor
  The City College of New York News")</f>
        <v>Acclaimed author and scholar Mikhal Dekel is new CCNY Stuart Katz Professor
  The City College of New York News</v>
      </c>
    </row>
    <row r="30">
      <c r="A30" s="1" t="str">
        <f>IFERROR(__xludf.DUMMYFUNCTION("""COMPUTED_VALUE"""),"The Presidential Debate Was Inaccessible For the Deaf and Hard of Hearing-And People Are Calling It Out - Health.com")</f>
        <v>The Presidential Debate Was Inaccessible For the Deaf and Hard of Hearing-And People Are Calling It Out - Health.com</v>
      </c>
      <c r="B30" s="2" t="str">
        <f>IFERROR(__xludf.DUMMYFUNCTION("""COMPUTED_VALUE"""),"https://www.health.com/mind-body/the-presidential-debate-was-inaccessible-for-the-deaf-and-hard-of-hearing-and-people-are-calling-it-out")</f>
        <v>https://www.health.com/mind-body/the-presidential-debate-was-inaccessible-for-the-deaf-and-hard-of-hearing-and-people-are-calling-it-out</v>
      </c>
      <c r="C30" s="1" t="str">
        <f>IFERROR(__xludf.DUMMYFUNCTION("""COMPUTED_VALUE"""),"Fri, 02 Oct 2020 07:00:00 GMT")</f>
        <v>Fri, 02 Oct 2020 07:00:00 GMT</v>
      </c>
      <c r="D30" s="1" t="str">
        <f>IFERROR(__xludf.DUMMYFUNCTION("""COMPUTED_VALUE"""),"The Presidential Debate Was Inaccessible For the Deaf and Hard of 
Hearing-And People Are Calling It Out  Health.com")</f>
        <v>The Presidential Debate Was Inaccessible For the Deaf and Hard of 
Hearing-And People Are Calling It Out  Health.com</v>
      </c>
    </row>
    <row r="31">
      <c r="A31" s="1" t="str">
        <f>IFERROR(__xludf.DUMMYFUNCTION("""COMPUTED_VALUE"""),"Work Integrated Learning: Internships | Swinburne - Swinburne University of Technology")</f>
        <v>Work Integrated Learning: Internships | Swinburne - Swinburne University of Technology</v>
      </c>
      <c r="B31" s="2" t="str">
        <f>IFERROR(__xludf.DUMMYFUNCTION("""COMPUTED_VALUE"""),"https://www.swinburne.edu.au/life-at-swinburne/work-integrated-learning/internships/")</f>
        <v>https://www.swinburne.edu.au/life-at-swinburne/work-integrated-learning/internships/</v>
      </c>
      <c r="C31" s="1" t="str">
        <f>IFERROR(__xludf.DUMMYFUNCTION("""COMPUTED_VALUE"""),"Fri, 31 Jul 2020 16:12:22 GMT")</f>
        <v>Fri, 31 Jul 2020 16:12:22 GMT</v>
      </c>
      <c r="D31" s="1" t="str">
        <f>IFERROR(__xludf.DUMMYFUNCTION("""COMPUTED_VALUE"""),"Work Integrated Learning: Internships | Swinburne  Swinburne University of 
Technology")</f>
        <v>Work Integrated Learning: Internships | Swinburne  Swinburne University of 
Technology</v>
      </c>
    </row>
    <row r="32">
      <c r="A32" s="1" t="str">
        <f>IFERROR(__xludf.DUMMYFUNCTION("""COMPUTED_VALUE"""),"Twitch Celebrates ‘Accessibility For All’ On Global Accessibility Awareness Day With Featured Streamers, Accessible Tools, And More - Forbes")</f>
        <v>Twitch Celebrates ‘Accessibility For All’ On Global Accessibility Awareness Day With Featured Streamers, Accessible Tools, And More - Forbes</v>
      </c>
      <c r="B32" s="2" t="str">
        <f>IFERROR(__xludf.DUMMYFUNCTION("""COMPUTED_VALUE"""),"https://www.forbes.com/sites/stevenaquino/2020/05/24/twitch-celebrates-accessibility-for-all-on-global-accessibility-awareness-day-with-featured-streamers-accessible-tools-and-more/")</f>
        <v>https://www.forbes.com/sites/stevenaquino/2020/05/24/twitch-celebrates-accessibility-for-all-on-global-accessibility-awareness-day-with-featured-streamers-accessible-tools-and-more/</v>
      </c>
      <c r="C32" s="1" t="str">
        <f>IFERROR(__xludf.DUMMYFUNCTION("""COMPUTED_VALUE"""),"Sun, 24 May 2020 07:00:00 GMT")</f>
        <v>Sun, 24 May 2020 07:00:00 GMT</v>
      </c>
      <c r="D32" s="1" t="str">
        <f>IFERROR(__xludf.DUMMYFUNCTION("""COMPUTED_VALUE"""),"Twitch Celebrates ‘Accessibility For All’ On Global Accessibility Awareness 
Day With Featured Streamers, Accessible Tools, And More  Forbes")</f>
        <v>Twitch Celebrates ‘Accessibility For All’ On Global Accessibility Awareness 
Day With Featured Streamers, Accessible Tools, And More  Forbes</v>
      </c>
    </row>
    <row r="33">
      <c r="A33" s="1" t="str">
        <f>IFERROR(__xludf.DUMMYFUNCTION("""COMPUTED_VALUE"""),"Newly modernized Enabling Accessibility Fund issues a call for proposals - Canada NewsWire")</f>
        <v>Newly modernized Enabling Accessibility Fund issues a call for proposals - Canada NewsWire</v>
      </c>
      <c r="B33" s="2" t="str">
        <f>IFERROR(__xludf.DUMMYFUNCTION("""COMPUTED_VALUE"""),"https://www.newswire.ca/news-releases/newly-modernized-enabling-accessibility-fund-issues-a-call-for-proposals-890873813.html")</f>
        <v>https://www.newswire.ca/news-releases/newly-modernized-enabling-accessibility-fund-issues-a-call-for-proposals-890873813.html</v>
      </c>
      <c r="C33" s="1" t="str">
        <f>IFERROR(__xludf.DUMMYFUNCTION("""COMPUTED_VALUE"""),"Tue, 02 Jun 2020 07:00:00 GMT")</f>
        <v>Tue, 02 Jun 2020 07:00:00 GMT</v>
      </c>
      <c r="D33" s="1" t="str">
        <f>IFERROR(__xludf.DUMMYFUNCTION("""COMPUTED_VALUE"""),"Newly modernized Enabling Accessibility Fund issues a call for proposals  Canada 
NewsWire")</f>
        <v>Newly modernized Enabling Accessibility Fund issues a call for proposals  Canada 
NewsWire</v>
      </c>
    </row>
    <row r="34">
      <c r="A34" s="1" t="str">
        <f>IFERROR(__xludf.DUMMYFUNCTION("""COMPUTED_VALUE"""),"RGD Releases Updated AccessAbility Handbook for Graphic Designers - Dexigner")</f>
        <v>RGD Releases Updated AccessAbility Handbook for Graphic Designers - Dexigner</v>
      </c>
      <c r="B34" s="2" t="str">
        <f>IFERROR(__xludf.DUMMYFUNCTION("""COMPUTED_VALUE"""),"https://www.dexigner.com/news/32281")</f>
        <v>https://www.dexigner.com/news/32281</v>
      </c>
      <c r="C34" s="1" t="str">
        <f>IFERROR(__xludf.DUMMYFUNCTION("""COMPUTED_VALUE"""),"Mon, 08 Jul 2019 07:00:00 GMT")</f>
        <v>Mon, 08 Jul 2019 07:00:00 GMT</v>
      </c>
      <c r="D34" s="1" t="str">
        <f>IFERROR(__xludf.DUMMYFUNCTION("""COMPUTED_VALUE"""),"RGD Releases Updated AccessAbility Handbook for Graphic Designers  Dexigner")</f>
        <v>RGD Releases Updated AccessAbility Handbook for Graphic Designers  Dexigner</v>
      </c>
    </row>
    <row r="35">
      <c r="A35" s="1" t="str">
        <f>IFERROR(__xludf.DUMMYFUNCTION("""COMPUTED_VALUE"""),"Hudbay says it found copper that could result in open pit mines on Santa Ritas' west side - Arizona Daily Star")</f>
        <v>Hudbay says it found copper that could result in open pit mines on Santa Ritas' west side - Arizona Daily Star</v>
      </c>
      <c r="B35" s="2" t="str">
        <f>IFERROR(__xludf.DUMMYFUNCTION("""COMPUTED_VALUE"""),"https://tucson.com/news/local/hudbay-says-it-found-copper-that-could-result-in-open-pit-mines-on-santa-ritas/article_78ef861e-d116-5586-b410-6c5bddae7bc6.html")</f>
        <v>https://tucson.com/news/local/hudbay-says-it-found-copper-that-could-result-in-open-pit-mines-on-santa-ritas/article_78ef861e-d116-5586-b410-6c5bddae7bc6.html</v>
      </c>
      <c r="C35" s="1" t="str">
        <f>IFERROR(__xludf.DUMMYFUNCTION("""COMPUTED_VALUE"""),"Thu, 01 Apr 2021 07:00:00 GMT")</f>
        <v>Thu, 01 Apr 2021 07:00:00 GMT</v>
      </c>
      <c r="D35" s="1" t="str">
        <f>IFERROR(__xludf.DUMMYFUNCTION("""COMPUTED_VALUE"""),"Hudbay says it found copper that could result in open pit mines on Santa 
Ritas' west side  Arizona Daily Star")</f>
        <v>Hudbay says it found copper that could result in open pit mines on Santa 
Ritas' west side  Arizona Daily Star</v>
      </c>
    </row>
    <row r="36">
      <c r="A36" s="1" t="str">
        <f>IFERROR(__xludf.DUMMYFUNCTION("""COMPUTED_VALUE"""),"Lincoln land preserved for generations | Addison County Independent - Addison County Independent - Addison County Independent")</f>
        <v>Lincoln land preserved for generations | Addison County Independent - Addison County Independent - Addison County Independent</v>
      </c>
      <c r="B36" s="2" t="str">
        <f>IFERROR(__xludf.DUMMYFUNCTION("""COMPUTED_VALUE"""),"https://addisonindependent.com/news/lincoln-land-preserved-generations")</f>
        <v>https://addisonindependent.com/news/lincoln-land-preserved-generations</v>
      </c>
      <c r="C36" s="1" t="str">
        <f>IFERROR(__xludf.DUMMYFUNCTION("""COMPUTED_VALUE"""),"Thu, 11 Mar 2021 08:00:00 GMT")</f>
        <v>Thu, 11 Mar 2021 08:00:00 GMT</v>
      </c>
      <c r="D36" s="1" t="str">
        <f>IFERROR(__xludf.DUMMYFUNCTION("""COMPUTED_VALUE"""),"Lincoln land preserved for generations | Addison County Independent - 
Addison County Independent  Addison County Independent")</f>
        <v>Lincoln land preserved for generations | Addison County Independent - 
Addison County Independent  Addison County Independent</v>
      </c>
    </row>
    <row r="37">
      <c r="A37" s="1" t="str">
        <f>IFERROR(__xludf.DUMMYFUNCTION("""COMPUTED_VALUE"""),"Back to School: A Comets Guide for Starting Fall Semester Safe, Strong - University of Texas at Dallas")</f>
        <v>Back to School: A Comets Guide for Starting Fall Semester Safe, Strong - University of Texas at Dallas</v>
      </c>
      <c r="B37" s="2" t="str">
        <f>IFERROR(__xludf.DUMMYFUNCTION("""COMPUTED_VALUE"""),"https://news.utdallas.edu/campus-community/fall-semester-guide-2020/")</f>
        <v>https://news.utdallas.edu/campus-community/fall-semester-guide-2020/</v>
      </c>
      <c r="C37" s="1" t="str">
        <f>IFERROR(__xludf.DUMMYFUNCTION("""COMPUTED_VALUE"""),"Wed, 12 Aug 2020 07:00:00 GMT")</f>
        <v>Wed, 12 Aug 2020 07:00:00 GMT</v>
      </c>
      <c r="D37" s="1" t="str">
        <f>IFERROR(__xludf.DUMMYFUNCTION("""COMPUTED_VALUE"""),"Back to School: A Comets Guide for Starting Fall Semester Safe, Strong  University 
of Texas at Dallas")</f>
        <v>Back to School: A Comets Guide for Starting Fall Semester Safe, Strong  University 
of Texas at Dallas</v>
      </c>
    </row>
    <row r="38">
      <c r="A38" s="1" t="str">
        <f>IFERROR(__xludf.DUMMYFUNCTION("""COMPUTED_VALUE"""),"Government of Canada funds projects that improve accessibility and inclusion for everyone through Canada's built environment - Canada NewsWire")</f>
        <v>Government of Canada funds projects that improve accessibility and inclusion for everyone through Canada's built environment - Canada NewsWire</v>
      </c>
      <c r="B38" s="2" t="str">
        <f>IFERROR(__xludf.DUMMYFUNCTION("""COMPUTED_VALUE"""),"https://www.newswire.ca/news-releases/government-of-canada-funds-projects-that-improve-accessibility-and-inclusion-for-everyone-through-canada-s-built-environment-834373864.html")</f>
        <v>https://www.newswire.ca/news-releases/government-of-canada-funds-projects-that-improve-accessibility-and-inclusion-for-everyone-through-canada-s-built-environment-834373864.html</v>
      </c>
      <c r="C38" s="1" t="str">
        <f>IFERROR(__xludf.DUMMYFUNCTION("""COMPUTED_VALUE"""),"Fri, 31 May 2019 07:00:00 GMT")</f>
        <v>Fri, 31 May 2019 07:00:00 GMT</v>
      </c>
      <c r="D38" s="1" t="str">
        <f>IFERROR(__xludf.DUMMYFUNCTION("""COMPUTED_VALUE"""),"Government of Canada funds projects that improve accessibility and 
inclusion for everyone through Canada's built environment  Canada NewsWire")</f>
        <v>Government of Canada funds projects that improve accessibility and 
inclusion for everyone through Canada's built environment  Canada NewsWire</v>
      </c>
    </row>
    <row r="39">
      <c r="A39" s="1" t="str">
        <f>IFERROR(__xludf.DUMMYFUNCTION("""COMPUTED_VALUE"""),"Race &amp; Accessibility in the Mountain Bike Community - Pinkbike.com")</f>
        <v>Race &amp; Accessibility in the Mountain Bike Community - Pinkbike.com</v>
      </c>
      <c r="B39" s="2" t="str">
        <f>IFERROR(__xludf.DUMMYFUNCTION("""COMPUTED_VALUE"""),"https://m.pinkbike.com/news/race-and-accessibility-in-the-mountain-bike-community.html")</f>
        <v>https://m.pinkbike.com/news/race-and-accessibility-in-the-mountain-bike-community.html</v>
      </c>
      <c r="C39" s="1" t="str">
        <f>IFERROR(__xludf.DUMMYFUNCTION("""COMPUTED_VALUE"""),"Fri, 05 Jun 2020 07:00:00 GMT")</f>
        <v>Fri, 05 Jun 2020 07:00:00 GMT</v>
      </c>
      <c r="D39" s="1" t="str">
        <f>IFERROR(__xludf.DUMMYFUNCTION("""COMPUTED_VALUE"""),"Race &amp; Accessibility in the Mountain Bike Community  Pinkbike.com")</f>
        <v>Race &amp; Accessibility in the Mountain Bike Community  Pinkbike.com</v>
      </c>
    </row>
    <row r="40">
      <c r="A40" s="1" t="str">
        <f>IFERROR(__xludf.DUMMYFUNCTION("""COMPUTED_VALUE"""),"Behind Facebook's efforts to make its site accessible to all - Engadget")</f>
        <v>Behind Facebook's efforts to make its site accessible to all - Engadget</v>
      </c>
      <c r="B40" s="2" t="str">
        <f>IFERROR(__xludf.DUMMYFUNCTION("""COMPUTED_VALUE"""),"https://www.engadget.com/2016-07-13-behind-facebooks-efforts-to-make-its-site-accessible-to-all.html")</f>
        <v>https://www.engadget.com/2016-07-13-behind-facebooks-efforts-to-make-its-site-accessible-to-all.html</v>
      </c>
      <c r="C40" s="1" t="str">
        <f>IFERROR(__xludf.DUMMYFUNCTION("""COMPUTED_VALUE"""),"Wed, 13 Jul 2016 07:00:00 GMT")</f>
        <v>Wed, 13 Jul 2016 07:00:00 GMT</v>
      </c>
      <c r="D40" s="1" t="str">
        <f>IFERROR(__xludf.DUMMYFUNCTION("""COMPUTED_VALUE"""),"Behind Facebook's efforts to make its site accessible to all  Engadget")</f>
        <v>Behind Facebook's efforts to make its site accessible to all  Engadget</v>
      </c>
    </row>
    <row r="41">
      <c r="A41" s="1" t="str">
        <f>IFERROR(__xludf.DUMMYFUNCTION("""COMPUTED_VALUE"""),"Government of Canada announces funding for projects that improve accessibility for persons with disabilities in Quebec - Canada NewsWire")</f>
        <v>Government of Canada announces funding for projects that improve accessibility for persons with disabilities in Quebec - Canada NewsWire</v>
      </c>
      <c r="B41" s="2" t="str">
        <f>IFERROR(__xludf.DUMMYFUNCTION("""COMPUTED_VALUE"""),"https://www.newswire.ca/news-releases/government-of-canada-announces-funding-for-projects-that-improve-accessibility-for-persons-with-disabilities-in-quebec-886348935.html")</f>
        <v>https://www.newswire.ca/news-releases/government-of-canada-announces-funding-for-projects-that-improve-accessibility-for-persons-with-disabilities-in-quebec-886348935.html</v>
      </c>
      <c r="C41" s="1" t="str">
        <f>IFERROR(__xludf.DUMMYFUNCTION("""COMPUTED_VALUE"""),"Thu, 30 May 2019 07:00:00 GMT")</f>
        <v>Thu, 30 May 2019 07:00:00 GMT</v>
      </c>
      <c r="D41" s="1" t="str">
        <f>IFERROR(__xludf.DUMMYFUNCTION("""COMPUTED_VALUE"""),"Government of Canada announces funding for projects that improve 
accessibility for persons with disabilities in Quebec  Canada NewsWire")</f>
        <v>Government of Canada announces funding for projects that improve 
accessibility for persons with disabilities in Quebec  Canada NewsWire</v>
      </c>
    </row>
    <row r="42">
      <c r="A42" s="1" t="str">
        <f>IFERROR(__xludf.DUMMYFUNCTION("""COMPUTED_VALUE"""),"People with disabilities in new Apple accessibility videos - West - Welfare Society Territory")</f>
        <v>People with disabilities in new Apple accessibility videos - West - Welfare Society Territory</v>
      </c>
      <c r="B42" s="2" t="str">
        <f>IFERROR(__xludf.DUMMYFUNCTION("""COMPUTED_VALUE"""),"https://www.west-info.eu/people-with-disabilities-in-new-apple-accessibility-videos/")</f>
        <v>https://www.west-info.eu/people-with-disabilities-in-new-apple-accessibility-videos/</v>
      </c>
      <c r="C42" s="1" t="str">
        <f>IFERROR(__xludf.DUMMYFUNCTION("""COMPUTED_VALUE"""),"Fri, 28 Oct 2016 07:00:00 GMT")</f>
        <v>Fri, 28 Oct 2016 07:00:00 GMT</v>
      </c>
      <c r="D42" s="1" t="str">
        <f>IFERROR(__xludf.DUMMYFUNCTION("""COMPUTED_VALUE"""),"People with disabilities in new Apple accessibility videos  West - Welfare 
Society Territory")</f>
        <v>People with disabilities in new Apple accessibility videos  West - Welfare 
Society Territory</v>
      </c>
    </row>
    <row r="43">
      <c r="A43" s="1" t="str">
        <f>IFERROR(__xludf.DUMMYFUNCTION("""COMPUTED_VALUE"""),"Achievements &amp; Awards | Swinburne - Swinburne University of Technology")</f>
        <v>Achievements &amp; Awards | Swinburne - Swinburne University of Technology</v>
      </c>
      <c r="B43" s="2" t="str">
        <f>IFERROR(__xludf.DUMMYFUNCTION("""COMPUTED_VALUE"""),"https://www.swinburne.edu.au/news/achievements-and-awards/")</f>
        <v>https://www.swinburne.edu.au/news/achievements-and-awards/</v>
      </c>
      <c r="C43" s="1" t="str">
        <f>IFERROR(__xludf.DUMMYFUNCTION("""COMPUTED_VALUE"""),"Thu, 20 May 2021 07:00:00 GMT")</f>
        <v>Thu, 20 May 2021 07:00:00 GMT</v>
      </c>
      <c r="D43" s="1" t="str">
        <f>IFERROR(__xludf.DUMMYFUNCTION("""COMPUTED_VALUE"""),"Achievements &amp; Awards | Swinburne  Swinburne University of Technology")</f>
        <v>Achievements &amp; Awards | Swinburne  Swinburne University of Technology</v>
      </c>
    </row>
    <row r="44">
      <c r="A44" s="1" t="str">
        <f>IFERROR(__xludf.DUMMYFUNCTION("""COMPUTED_VALUE"""),"Related: How Google designs for the blind - CNNMoney")</f>
        <v>Related: How Google designs for the blind - CNNMoney</v>
      </c>
      <c r="B44" s="2" t="str">
        <f>IFERROR(__xludf.DUMMYFUNCTION("""COMPUTED_VALUE"""),"http://money.cnn.com/2015/08/04/technology/google-accessability/")</f>
        <v>http://money.cnn.com/2015/08/04/technology/google-accessability/</v>
      </c>
      <c r="C44" s="1" t="str">
        <f>IFERROR(__xludf.DUMMYFUNCTION("""COMPUTED_VALUE"""),"Tue, 04 Aug 2015 07:00:00 GMT")</f>
        <v>Tue, 04 Aug 2015 07:00:00 GMT</v>
      </c>
      <c r="D44" s="1" t="str">
        <f>IFERROR(__xludf.DUMMYFUNCTION("""COMPUTED_VALUE"""),"Related: How Google designs for the blind  CNNMoney")</f>
        <v>Related: How Google designs for the blind  CNNMoney</v>
      </c>
    </row>
    <row r="45">
      <c r="A45" s="1" t="str">
        <f>IFERROR(__xludf.DUMMYFUNCTION("""COMPUTED_VALUE"""),"Pandora Users Can Now Access Podcasts Via Alexa-Enabled Devices - Forbes")</f>
        <v>Pandora Users Can Now Access Podcasts Via Alexa-Enabled Devices - Forbes</v>
      </c>
      <c r="B45" s="2" t="str">
        <f>IFERROR(__xludf.DUMMYFUNCTION("""COMPUTED_VALUE"""),"https://www.forbes.com/sites/cathyolson/2020/08/03/pandora-users-can-now-access-podcasts-via-alexa-enabled-devices/")</f>
        <v>https://www.forbes.com/sites/cathyolson/2020/08/03/pandora-users-can-now-access-podcasts-via-alexa-enabled-devices/</v>
      </c>
      <c r="C45" s="1" t="str">
        <f>IFERROR(__xludf.DUMMYFUNCTION("""COMPUTED_VALUE"""),"Mon, 03 Aug 2020 07:00:00 GMT")</f>
        <v>Mon, 03 Aug 2020 07:00:00 GMT</v>
      </c>
      <c r="D45" s="1" t="str">
        <f>IFERROR(__xludf.DUMMYFUNCTION("""COMPUTED_VALUE"""),"Pandora Users Can Now Access Podcasts Via Alexa-Enabled Devices  Forbes")</f>
        <v>Pandora Users Can Now Access Podcasts Via Alexa-Enabled Devices  Forbes</v>
      </c>
    </row>
    <row r="46">
      <c r="A46" s="1" t="str">
        <f>IFERROR(__xludf.DUMMYFUNCTION("""COMPUTED_VALUE"""),"Price doesn't always buy prestige in open access - Nature.com")</f>
        <v>Price doesn't always buy prestige in open access - Nature.com</v>
      </c>
      <c r="B46" s="2" t="str">
        <f>IFERROR(__xludf.DUMMYFUNCTION("""COMPUTED_VALUE"""),"https://www.nature.com/news/price-doesn-t-always-buy-prestige-in-open-access-1.12259")</f>
        <v>https://www.nature.com/news/price-doesn-t-always-buy-prestige-in-open-access-1.12259</v>
      </c>
      <c r="C46" s="1" t="str">
        <f>IFERROR(__xludf.DUMMYFUNCTION("""COMPUTED_VALUE"""),"Tue, 22 Jan 2013 08:00:00 GMT")</f>
        <v>Tue, 22 Jan 2013 08:00:00 GMT</v>
      </c>
      <c r="D46" s="1" t="str">
        <f>IFERROR(__xludf.DUMMYFUNCTION("""COMPUTED_VALUE"""),"Price doesn't always buy prestige in open access  Nature.com")</f>
        <v>Price doesn't always buy prestige in open access  Nature.com</v>
      </c>
    </row>
    <row r="47">
      <c r="A47" s="1" t="str">
        <f>IFERROR(__xludf.DUMMYFUNCTION("""COMPUTED_VALUE"""),"Specialist Research Facilities &amp; Equipment | Swinburne - Swinburne University of Technology")</f>
        <v>Specialist Research Facilities &amp; Equipment | Swinburne - Swinburne University of Technology</v>
      </c>
      <c r="B47" s="2" t="str">
        <f>IFERROR(__xludf.DUMMYFUNCTION("""COMPUTED_VALUE"""),"https://www.swinburne.edu.au/research/facilities-equipment/")</f>
        <v>https://www.swinburne.edu.au/research/facilities-equipment/</v>
      </c>
      <c r="C47" s="1" t="str">
        <f>IFERROR(__xludf.DUMMYFUNCTION("""COMPUTED_VALUE"""),"Wed, 23 Sep 2020 02:18:25 GMT")</f>
        <v>Wed, 23 Sep 2020 02:18:25 GMT</v>
      </c>
      <c r="D47" s="1" t="str">
        <f>IFERROR(__xludf.DUMMYFUNCTION("""COMPUTED_VALUE"""),"Specialist Research Facilities &amp; Equipment | Swinburne  Swinburne 
University of Technology")</f>
        <v>Specialist Research Facilities &amp; Equipment | Swinburne  Swinburne 
University of Technology</v>
      </c>
    </row>
    <row r="48">
      <c r="A48" s="1" t="str">
        <f>IFERROR(__xludf.DUMMYFUNCTION("""COMPUTED_VALUE"""),"Minister Qualtrough announces National AccessAbility Week: Promoting accessibility every day, everywhere in Canada - Canada NewsWire")</f>
        <v>Minister Qualtrough announces National AccessAbility Week: Promoting accessibility every day, everywhere in Canada - Canada NewsWire</v>
      </c>
      <c r="B48" s="2" t="str">
        <f>IFERROR(__xludf.DUMMYFUNCTION("""COMPUTED_VALUE"""),"https://www.newswire.ca/news-releases/minister-qualtrough-announces-national-accessability-week-promoting-accessibility-every-day-everywhere-in-canada-622022793.html")</f>
        <v>https://www.newswire.ca/news-releases/minister-qualtrough-announces-national-accessability-week-promoting-accessibility-every-day-everywhere-in-canada-622022793.html</v>
      </c>
      <c r="C48" s="1" t="str">
        <f>IFERROR(__xludf.DUMMYFUNCTION("""COMPUTED_VALUE"""),"Thu, 11 May 2017 07:00:00 GMT")</f>
        <v>Thu, 11 May 2017 07:00:00 GMT</v>
      </c>
      <c r="D48" s="1" t="str">
        <f>IFERROR(__xludf.DUMMYFUNCTION("""COMPUTED_VALUE"""),"Minister Qualtrough announces National AccessAbility Week: Promoting 
accessibility every day, everywhere in Canada  Canada NewsWire")</f>
        <v>Minister Qualtrough announces National AccessAbility Week: Promoting 
accessibility every day, everywhere in Canada  Canada NewsWire</v>
      </c>
    </row>
    <row r="49">
      <c r="A49" s="1" t="str">
        <f>IFERROR(__xludf.DUMMYFUNCTION("""COMPUTED_VALUE"""),"How Linux accessibility tools need improvement - opensource.com")</f>
        <v>How Linux accessibility tools need improvement - opensource.com</v>
      </c>
      <c r="B49" s="2" t="str">
        <f>IFERROR(__xludf.DUMMYFUNCTION("""COMPUTED_VALUE"""),"https://opensource.com/life/15/5/accessibility-linux")</f>
        <v>https://opensource.com/life/15/5/accessibility-linux</v>
      </c>
      <c r="C49" s="1" t="str">
        <f>IFERROR(__xludf.DUMMYFUNCTION("""COMPUTED_VALUE"""),"Mon, 04 May 2015 07:00:00 GMT")</f>
        <v>Mon, 04 May 2015 07:00:00 GMT</v>
      </c>
      <c r="D49" s="1" t="str">
        <f>IFERROR(__xludf.DUMMYFUNCTION("""COMPUTED_VALUE"""),"How Linux accessibility tools need improvement  opensource.com")</f>
        <v>How Linux accessibility tools need improvement  opensource.com</v>
      </c>
    </row>
    <row r="50">
      <c r="A50" s="1" t="str">
        <f>IFERROR(__xludf.DUMMYFUNCTION("""COMPUTED_VALUE"""),"Swinburne celebrates twelve researchers on Highly Cited Researchers 2020 list | Swinburne - Swinburne University of Technology")</f>
        <v>Swinburne celebrates twelve researchers on Highly Cited Researchers 2020 list | Swinburne - Swinburne University of Technology</v>
      </c>
      <c r="B50" s="2" t="str">
        <f>IFERROR(__xludf.DUMMYFUNCTION("""COMPUTED_VALUE"""),"https://www.swinburne.edu.au/news/2020/11/swinburne-celebrates-12-researchers-on-highly-cited-researchers-2020-list/")</f>
        <v>https://www.swinburne.edu.au/news/2020/11/swinburne-celebrates-12-researchers-on-highly-cited-researchers-2020-list/</v>
      </c>
      <c r="C50" s="1" t="str">
        <f>IFERROR(__xludf.DUMMYFUNCTION("""COMPUTED_VALUE"""),"Thu, 19 Nov 2020 08:00:00 GMT")</f>
        <v>Thu, 19 Nov 2020 08:00:00 GMT</v>
      </c>
      <c r="D50" s="1" t="str">
        <f>IFERROR(__xludf.DUMMYFUNCTION("""COMPUTED_VALUE"""),"Swinburne celebrates twelve researchers on Highly Cited Researchers 2020 
list | Swinburne  Swinburne University of Technology")</f>
        <v>Swinburne celebrates twelve researchers on Highly Cited Researchers 2020 
list | Swinburne  Swinburne University of Technology</v>
      </c>
    </row>
    <row r="51">
      <c r="A51" s="1" t="str">
        <f>IFERROR(__xludf.DUMMYFUNCTION("""COMPUTED_VALUE"""),"Government of Canada announces funding for the social and economic inclusion of persons with disabilities - Canada NewsWire")</f>
        <v>Government of Canada announces funding for the social and economic inclusion of persons with disabilities - Canada NewsWire</v>
      </c>
      <c r="B51" s="2" t="str">
        <f>IFERROR(__xludf.DUMMYFUNCTION("""COMPUTED_VALUE"""),"https://www.newswire.ca/news-releases/government-of-canada-announces-funding-for-the-social-and-economic-inclusion-of-persons-with-disabilities-847739824.html")</f>
        <v>https://www.newswire.ca/news-releases/government-of-canada-announces-funding-for-the-social-and-economic-inclusion-of-persons-with-disabilities-847739824.html</v>
      </c>
      <c r="C51" s="1" t="str">
        <f>IFERROR(__xludf.DUMMYFUNCTION("""COMPUTED_VALUE"""),"Mon, 01 Jun 2020 07:00:00 GMT")</f>
        <v>Mon, 01 Jun 2020 07:00:00 GMT</v>
      </c>
      <c r="D51" s="1" t="str">
        <f>IFERROR(__xludf.DUMMYFUNCTION("""COMPUTED_VALUE"""),"Government of Canada announces funding for the social and economic 
inclusion of persons with disabilities  Canada NewsWire")</f>
        <v>Government of Canada announces funding for the social and economic 
inclusion of persons with disabilities  Canada NewsWire</v>
      </c>
    </row>
    <row r="52">
      <c r="A52" s="1" t="str">
        <f>IFERROR(__xludf.DUMMYFUNCTION("""COMPUTED_VALUE"""),"Education Ministry proposes Rp 1.49 trillion budget for school digitalization programs - Jakarta Post")</f>
        <v>Education Ministry proposes Rp 1.49 trillion budget for school digitalization programs - Jakarta Post</v>
      </c>
      <c r="B52" s="2" t="str">
        <f>IFERROR(__xludf.DUMMYFUNCTION("""COMPUTED_VALUE"""),"https://www.thejakartapost.com/news/2020/09/04/education-ministry-proposes-rp-1-49-trillion-budget-for-school-digitalization-programs.html")</f>
        <v>https://www.thejakartapost.com/news/2020/09/04/education-ministry-proposes-rp-1-49-trillion-budget-for-school-digitalization-programs.html</v>
      </c>
      <c r="C52" s="1" t="str">
        <f>IFERROR(__xludf.DUMMYFUNCTION("""COMPUTED_VALUE"""),"Fri, 04 Sep 2020 07:00:00 GMT")</f>
        <v>Fri, 04 Sep 2020 07:00:00 GMT</v>
      </c>
      <c r="D52" s="1" t="str">
        <f>IFERROR(__xludf.DUMMYFUNCTION("""COMPUTED_VALUE"""),"Education Ministry proposes Rp 1.49 trillion budget for school 
digitalization programs  Jakarta Post")</f>
        <v>Education Ministry proposes Rp 1.49 trillion budget for school 
digitalization programs  Jakarta Post</v>
      </c>
    </row>
    <row r="53">
      <c r="A53" s="1" t="str">
        <f>IFERROR(__xludf.DUMMYFUNCTION("""COMPUTED_VALUE"""),"Top 5 Website Builders For Freelancers and Agencies - Business 2 Community")</f>
        <v>Top 5 Website Builders For Freelancers and Agencies - Business 2 Community</v>
      </c>
      <c r="B53" s="2" t="str">
        <f>IFERROR(__xludf.DUMMYFUNCTION("""COMPUTED_VALUE"""),"https://www.business2community.com/web-design/top-5-website-builders-for-freelancers-and-agencies-02297232")</f>
        <v>https://www.business2community.com/web-design/top-5-website-builders-for-freelancers-and-agencies-02297232</v>
      </c>
      <c r="C53" s="1" t="str">
        <f>IFERROR(__xludf.DUMMYFUNCTION("""COMPUTED_VALUE"""),"Tue, 31 Mar 2020 07:00:00 GMT")</f>
        <v>Tue, 31 Mar 2020 07:00:00 GMT</v>
      </c>
      <c r="D53" s="1" t="str">
        <f>IFERROR(__xludf.DUMMYFUNCTION("""COMPUTED_VALUE"""),"Top 5 Website Builders For Freelancers and Agencies  Business 2 Community")</f>
        <v>Top 5 Website Builders For Freelancers and Agencies  Business 2 Community</v>
      </c>
    </row>
    <row r="54">
      <c r="A54" s="1" t="str">
        <f>IFERROR(__xludf.DUMMYFUNCTION("""COMPUTED_VALUE"""),"Study Abroad &amp; Exchange | Swinburne - Swinburne University of Technology")</f>
        <v>Study Abroad &amp; Exchange | Swinburne - Swinburne University of Technology</v>
      </c>
      <c r="B54" s="2" t="str">
        <f>IFERROR(__xludf.DUMMYFUNCTION("""COMPUTED_VALUE"""),"https://www.swinburne.edu.au/life-at-swinburne/study-abroad-exchange/")</f>
        <v>https://www.swinburne.edu.au/life-at-swinburne/study-abroad-exchange/</v>
      </c>
      <c r="C54" s="1" t="str">
        <f>IFERROR(__xludf.DUMMYFUNCTION("""COMPUTED_VALUE"""),"Tue, 04 Aug 2020 16:06:08 GMT")</f>
        <v>Tue, 04 Aug 2020 16:06:08 GMT</v>
      </c>
      <c r="D54" s="1" t="str">
        <f>IFERROR(__xludf.DUMMYFUNCTION("""COMPUTED_VALUE"""),"Study Abroad &amp; Exchange | Swinburne  Swinburne University of Technology")</f>
        <v>Study Abroad &amp; Exchange | Swinburne  Swinburne University of Technology</v>
      </c>
    </row>
    <row r="55">
      <c r="A55" s="1" t="str">
        <f>IFERROR(__xludf.DUMMYFUNCTION("""COMPUTED_VALUE"""),"Easter Seals: Red Shirt Day 2021 | Globalnews.ca - Globalnews.ca")</f>
        <v>Easter Seals: Red Shirt Day 2021 | Globalnews.ca - Globalnews.ca</v>
      </c>
      <c r="B55" s="2" t="str">
        <f>IFERROR(__xludf.DUMMYFUNCTION("""COMPUTED_VALUE"""),"https://globalnews.ca/event/7712410/red-shirt-day-2021/")</f>
        <v>https://globalnews.ca/event/7712410/red-shirt-day-2021/</v>
      </c>
      <c r="C55" s="1" t="str">
        <f>IFERROR(__xludf.DUMMYFUNCTION("""COMPUTED_VALUE"""),"Mon, 22 Mar 2021 21:18:25 GMT")</f>
        <v>Mon, 22 Mar 2021 21:18:25 GMT</v>
      </c>
      <c r="D55" s="1" t="str">
        <f>IFERROR(__xludf.DUMMYFUNCTION("""COMPUTED_VALUE"""),"Easter Seals: Red Shirt Day 2021 | Globalnews.ca  Globalnews.ca")</f>
        <v>Easter Seals: Red Shirt Day 2021 | Globalnews.ca  Globalnews.ca</v>
      </c>
    </row>
    <row r="56">
      <c r="A56" s="1" t="str">
        <f>IFERROR(__xludf.DUMMYFUNCTION("""COMPUTED_VALUE"""),"International scientists collaborate for online STEM game - Swinburne University of Technology")</f>
        <v>International scientists collaborate for online STEM game - Swinburne University of Technology</v>
      </c>
      <c r="B56" s="2" t="str">
        <f>IFERROR(__xludf.DUMMYFUNCTION("""COMPUTED_VALUE"""),"https://www.swinburne.edu.au/news/2020/06/international-scientists-collaborate-for-online-stem-educational-game/")</f>
        <v>https://www.swinburne.edu.au/news/2020/06/international-scientists-collaborate-for-online-stem-educational-game/</v>
      </c>
      <c r="C56" s="1" t="str">
        <f>IFERROR(__xludf.DUMMYFUNCTION("""COMPUTED_VALUE"""),"Wed, 03 Jun 2020 07:00:00 GMT")</f>
        <v>Wed, 03 Jun 2020 07:00:00 GMT</v>
      </c>
      <c r="D56" s="1" t="str">
        <f>IFERROR(__xludf.DUMMYFUNCTION("""COMPUTED_VALUE"""),"International scientists collaborate for online STEM game  Swinburne 
University of Technology")</f>
        <v>International scientists collaborate for online STEM game  Swinburne 
University of Technology</v>
      </c>
    </row>
    <row r="57">
      <c r="A57" s="1" t="str">
        <f>IFERROR(__xludf.DUMMYFUNCTION("""COMPUTED_VALUE"""),"Accessibility in HRM: Why some businesses don't have automatic door openers - The Signal")</f>
        <v>Accessibility in HRM: Why some businesses don't have automatic door openers - The Signal</v>
      </c>
      <c r="B57" s="2" t="str">
        <f>IFERROR(__xludf.DUMMYFUNCTION("""COMPUTED_VALUE"""),"https://signalhfx.ca/accessibility-in-hrm-why-some-businesses-dont-have-automatic-door-openers/")</f>
        <v>https://signalhfx.ca/accessibility-in-hrm-why-some-businesses-dont-have-automatic-door-openers/</v>
      </c>
      <c r="C57" s="1" t="str">
        <f>IFERROR(__xludf.DUMMYFUNCTION("""COMPUTED_VALUE"""),"Mon, 10 Feb 2020 08:00:00 GMT")</f>
        <v>Mon, 10 Feb 2020 08:00:00 GMT</v>
      </c>
      <c r="D57" s="1" t="str">
        <f>IFERROR(__xludf.DUMMYFUNCTION("""COMPUTED_VALUE"""),"Accessibility in HRM: Why some businesses don't have automatic door openers
  The Signal")</f>
        <v>Accessibility in HRM: Why some businesses don't have automatic door openers
  The Signal</v>
      </c>
    </row>
    <row r="58">
      <c r="A58" s="1" t="str">
        <f>IFERROR(__xludf.DUMMYFUNCTION("""COMPUTED_VALUE"""),"Accommodating students with disabilities on campus: moving beyond silos - University Affairs")</f>
        <v>Accommodating students with disabilities on campus: moving beyond silos - University Affairs</v>
      </c>
      <c r="B58" s="2" t="str">
        <f>IFERROR(__xludf.DUMMYFUNCTION("""COMPUTED_VALUE"""),"https://www.universityaffairs.ca/news/news-article/accommodating-students-with-disabilities-on-campus-moving-beyond-silos/")</f>
        <v>https://www.universityaffairs.ca/news/news-article/accommodating-students-with-disabilities-on-campus-moving-beyond-silos/</v>
      </c>
      <c r="C58" s="1" t="str">
        <f>IFERROR(__xludf.DUMMYFUNCTION("""COMPUTED_VALUE"""),"Wed, 21 Nov 2018 08:00:00 GMT")</f>
        <v>Wed, 21 Nov 2018 08:00:00 GMT</v>
      </c>
      <c r="D58" s="1" t="str">
        <f>IFERROR(__xludf.DUMMYFUNCTION("""COMPUTED_VALUE"""),"Accommodating students with disabilities on campus: moving beyond silos  University 
Affairs")</f>
        <v>Accommodating students with disabilities on campus: moving beyond silos  University 
Affairs</v>
      </c>
    </row>
    <row r="59">
      <c r="A59" s="1" t="str">
        <f>IFERROR(__xludf.DUMMYFUNCTION("""COMPUTED_VALUE"""),"Scholarships | International Students | Swinburne University | Melbourne, Australia - Swinburne University of Technology")</f>
        <v>Scholarships | International Students | Swinburne University | Melbourne, Australia - Swinburne University of Technology</v>
      </c>
      <c r="B59" s="2" t="str">
        <f>IFERROR(__xludf.DUMMYFUNCTION("""COMPUTED_VALUE"""),"https://www.swinburne.edu.au/study/international/scholarships/")</f>
        <v>https://www.swinburne.edu.au/study/international/scholarships/</v>
      </c>
      <c r="C59" s="1" t="str">
        <f>IFERROR(__xludf.DUMMYFUNCTION("""COMPUTED_VALUE"""),"Sun, 03 May 2015 13:01:35 GMT")</f>
        <v>Sun, 03 May 2015 13:01:35 GMT</v>
      </c>
      <c r="D59" s="1" t="str">
        <f>IFERROR(__xludf.DUMMYFUNCTION("""COMPUTED_VALUE"""),"Scholarships | International Students | Swinburne University | Melbourne, 
Australia  Swinburne University of Technology")</f>
        <v>Scholarships | International Students | Swinburne University | Melbourne, 
Australia  Swinburne University of Technology</v>
      </c>
    </row>
    <row r="60">
      <c r="A60" s="1" t="str">
        <f>IFERROR(__xludf.DUMMYFUNCTION("""COMPUTED_VALUE"""),"Free trade show part of National AccessAbility Week - OrilliaMatters")</f>
        <v>Free trade show part of National AccessAbility Week - OrilliaMatters</v>
      </c>
      <c r="B60" s="2" t="str">
        <f>IFERROR(__xludf.DUMMYFUNCTION("""COMPUTED_VALUE"""),"https://www.orilliamatters.com/local-news/free-trade-show-part-of-national-accessability-week-1466941")</f>
        <v>https://www.orilliamatters.com/local-news/free-trade-show-part-of-national-accessability-week-1466941</v>
      </c>
      <c r="C60" s="1" t="str">
        <f>IFERROR(__xludf.DUMMYFUNCTION("""COMPUTED_VALUE"""),"Thu, 23 May 2019 07:00:00 GMT")</f>
        <v>Thu, 23 May 2019 07:00:00 GMT</v>
      </c>
      <c r="D60" s="1" t="str">
        <f>IFERROR(__xludf.DUMMYFUNCTION("""COMPUTED_VALUE"""),"Free trade show part of National AccessAbility Week  OrilliaMatters")</f>
        <v>Free trade show part of National AccessAbility Week  OrilliaMatters</v>
      </c>
    </row>
    <row r="61">
      <c r="A61" s="1" t="str">
        <f>IFERROR(__xludf.DUMMYFUNCTION("""COMPUTED_VALUE"""),"CCNY a top research college for U.S. undergraduates - The City College of New York News")</f>
        <v>CCNY a top research college for U.S. undergraduates - The City College of New York News</v>
      </c>
      <c r="B61" s="2" t="str">
        <f>IFERROR(__xludf.DUMMYFUNCTION("""COMPUTED_VALUE"""),"https://www.ccny.cuny.edu/news/ccny-top-research-college-us-undergraduates")</f>
        <v>https://www.ccny.cuny.edu/news/ccny-top-research-college-us-undergraduates</v>
      </c>
      <c r="C61" s="1" t="str">
        <f>IFERROR(__xludf.DUMMYFUNCTION("""COMPUTED_VALUE"""),"Fri, 22 Jan 2021 08:00:00 GMT")</f>
        <v>Fri, 22 Jan 2021 08:00:00 GMT</v>
      </c>
      <c r="D61" s="1" t="str">
        <f>IFERROR(__xludf.DUMMYFUNCTION("""COMPUTED_VALUE"""),"CCNY a top research college for U.S. undergraduates  The City College of 
New York News")</f>
        <v>CCNY a top research college for U.S. undergraduates  The City College of 
New York News</v>
      </c>
    </row>
    <row r="62">
      <c r="A62" s="1" t="str">
        <f>IFERROR(__xludf.DUMMYFUNCTION("""COMPUTED_VALUE"""),"Fitch Affirms Access Bank at 'B'; Stable Outlook - Proshare Nigeria Limited")</f>
        <v>Fitch Affirms Access Bank at 'B'; Stable Outlook - Proshare Nigeria Limited</v>
      </c>
      <c r="B62" s="2" t="str">
        <f>IFERROR(__xludf.DUMMYFUNCTION("""COMPUTED_VALUE"""),"https://www.proshareng.com/news/Reviews%20&amp;%20Outlooks/Fitch-Affirms-Access-Bank-at--B---Stable-Outlook/47791")</f>
        <v>https://www.proshareng.com/news/Reviews%20&amp;%20Outlooks/Fitch-Affirms-Access-Bank-at--B---Stable-Outlook/47791</v>
      </c>
      <c r="C62" s="1" t="str">
        <f>IFERROR(__xludf.DUMMYFUNCTION("""COMPUTED_VALUE"""),"Thu, 31 Oct 2019 07:00:00 GMT")</f>
        <v>Thu, 31 Oct 2019 07:00:00 GMT</v>
      </c>
      <c r="D62" s="1" t="str">
        <f>IFERROR(__xludf.DUMMYFUNCTION("""COMPUTED_VALUE"""),"Fitch Affirms Access Bank at 'B'; Stable Outlook  Proshare Nigeria Limited")</f>
        <v>Fitch Affirms Access Bank at 'B'; Stable Outlook  Proshare Nigeria Limited</v>
      </c>
    </row>
    <row r="63">
      <c r="A63" s="1" t="str">
        <f>IFERROR(__xludf.DUMMYFUNCTION("""COMPUTED_VALUE"""),"How to Use Bouillon Cubes and Powders for Easy Soups and Stocks - Food &amp; Wine")</f>
        <v>How to Use Bouillon Cubes and Powders for Easy Soups and Stocks - Food &amp; Wine</v>
      </c>
      <c r="B63" s="2" t="str">
        <f>IFERROR(__xludf.DUMMYFUNCTION("""COMPUTED_VALUE"""),"https://www.foodandwine.com/cooking-techniques/bouillon-cubes-will-get-you-through-quarantine")</f>
        <v>https://www.foodandwine.com/cooking-techniques/bouillon-cubes-will-get-you-through-quarantine</v>
      </c>
      <c r="C63" s="1" t="str">
        <f>IFERROR(__xludf.DUMMYFUNCTION("""COMPUTED_VALUE"""),"Wed, 06 May 2020 07:00:00 GMT")</f>
        <v>Wed, 06 May 2020 07:00:00 GMT</v>
      </c>
      <c r="D63" s="1" t="str">
        <f>IFERROR(__xludf.DUMMYFUNCTION("""COMPUTED_VALUE"""),"How to Use Bouillon Cubes and Powders for Easy Soups and Stocks  Food &amp; Wine")</f>
        <v>How to Use Bouillon Cubes and Powders for Easy Soups and Stocks  Food &amp; Wine</v>
      </c>
    </row>
    <row r="64">
      <c r="A64" s="1" t="str">
        <f>IFERROR(__xludf.DUMMYFUNCTION("""COMPUTED_VALUE"""),"The Financial Aid Office is pleased to announce our new secure portal. - The City College of New York News")</f>
        <v>The Financial Aid Office is pleased to announce our new secure portal. - The City College of New York News</v>
      </c>
      <c r="B64" s="2" t="str">
        <f>IFERROR(__xludf.DUMMYFUNCTION("""COMPUTED_VALUE"""),"https://www.ccny.cuny.edu/financialaid")</f>
        <v>https://www.ccny.cuny.edu/financialaid</v>
      </c>
      <c r="C64" s="1" t="str">
        <f>IFERROR(__xludf.DUMMYFUNCTION("""COMPUTED_VALUE"""),"Mon, 26 Oct 2015 19:41:32 GMT")</f>
        <v>Mon, 26 Oct 2015 19:41:32 GMT</v>
      </c>
      <c r="D64" s="1" t="str">
        <f>IFERROR(__xludf.DUMMYFUNCTION("""COMPUTED_VALUE"""),"The Financial Aid Office is pleased to announce our new secure portal.  The 
City College of New York News")</f>
        <v>The Financial Aid Office is pleased to announce our new secure portal.  The 
City College of New York News</v>
      </c>
    </row>
    <row r="65">
      <c r="A65" s="1" t="str">
        <f>IFERROR(__xludf.DUMMYFUNCTION("""COMPUTED_VALUE"""),"New strategy for a more accessible and inclusive public service - Canada NewsWire")</f>
        <v>New strategy for a more accessible and inclusive public service - Canada NewsWire</v>
      </c>
      <c r="B65" s="2" t="str">
        <f>IFERROR(__xludf.DUMMYFUNCTION("""COMPUTED_VALUE"""),"https://www.newswire.ca/news-releases/new-strategy-for-a-more-accessible-and-inclusive-public-service-884300372.html")</f>
        <v>https://www.newswire.ca/news-releases/new-strategy-for-a-more-accessible-and-inclusive-public-service-884300372.html</v>
      </c>
      <c r="C65" s="1" t="str">
        <f>IFERROR(__xludf.DUMMYFUNCTION("""COMPUTED_VALUE"""),"Mon, 27 May 2019 07:00:00 GMT")</f>
        <v>Mon, 27 May 2019 07:00:00 GMT</v>
      </c>
      <c r="D65" s="1" t="str">
        <f>IFERROR(__xludf.DUMMYFUNCTION("""COMPUTED_VALUE"""),"New strategy for a more accessible and inclusive public service  Canada 
NewsWire")</f>
        <v>New strategy for a more accessible and inclusive public service  Canada 
NewsWire</v>
      </c>
    </row>
    <row r="66">
      <c r="A66" s="1" t="str">
        <f>IFERROR(__xludf.DUMMYFUNCTION("""COMPUTED_VALUE"""),"Youth leaders from across Canada help build more inclusive and accessible communities and workplaces - Canada NewsWire")</f>
        <v>Youth leaders from across Canada help build more inclusive and accessible communities and workplaces - Canada NewsWire</v>
      </c>
      <c r="B66" s="2" t="str">
        <f>IFERROR(__xludf.DUMMYFUNCTION("""COMPUTED_VALUE"""),"https://www.newswire.ca/news-releases/youth-leaders-from-across-canada-help-build-more-inclusive-and-accessible-communities-and-workplaces-875250954.html")</f>
        <v>https://www.newswire.ca/news-releases/youth-leaders-from-across-canada-help-build-more-inclusive-and-accessible-communities-and-workplaces-875250954.html</v>
      </c>
      <c r="C66" s="1" t="str">
        <f>IFERROR(__xludf.DUMMYFUNCTION("""COMPUTED_VALUE"""),"Thu, 04 Jun 2020 07:00:00 GMT")</f>
        <v>Thu, 04 Jun 2020 07:00:00 GMT</v>
      </c>
      <c r="D66" s="1" t="str">
        <f>IFERROR(__xludf.DUMMYFUNCTION("""COMPUTED_VALUE"""),"Youth leaders from across Canada help build more inclusive and accessible 
communities and workplaces  Canada NewsWire")</f>
        <v>Youth leaders from across Canada help build more inclusive and accessible 
communities and workplaces  Canada NewsWire</v>
      </c>
    </row>
    <row r="67">
      <c r="A67" s="1" t="str">
        <f>IFERROR(__xludf.DUMMYFUNCTION("""COMPUTED_VALUE"""),"America's Cup host 'outraged' as Auckland in-city courses ditched - Bangkok Post")</f>
        <v>America's Cup host 'outraged' as Auckland in-city courses ditched - Bangkok Post</v>
      </c>
      <c r="B67" s="2" t="str">
        <f>IFERROR(__xludf.DUMMYFUNCTION("""COMPUTED_VALUE"""),"https://www.bangkokpost.com/world/2006443/americas-cup-host-outraged-as-auckland-in-city-courses-ditched")</f>
        <v>https://www.bangkokpost.com/world/2006443/americas-cup-host-outraged-as-auckland-in-city-courses-ditched</v>
      </c>
      <c r="C67" s="1" t="str">
        <f>IFERROR(__xludf.DUMMYFUNCTION("""COMPUTED_VALUE"""),"Thu, 22 Oct 2020 07:00:00 GMT")</f>
        <v>Thu, 22 Oct 2020 07:00:00 GMT</v>
      </c>
      <c r="D67" s="1" t="str">
        <f>IFERROR(__xludf.DUMMYFUNCTION("""COMPUTED_VALUE"""),"America's Cup host 'outraged' as Auckland in-city courses ditched  Bangkok 
Post")</f>
        <v>America's Cup host 'outraged' as Auckland in-city courses ditched  Bangkok 
Post</v>
      </c>
    </row>
    <row r="68">
      <c r="A68" s="1" t="str">
        <f>IFERROR(__xludf.DUMMYFUNCTION("""COMPUTED_VALUE"""),"Prime Minister announces supports for Canadians with disabilities to address challenges from COVID-19 - Canada NewsWire")</f>
        <v>Prime Minister announces supports for Canadians with disabilities to address challenges from COVID-19 - Canada NewsWire</v>
      </c>
      <c r="B68" s="2" t="str">
        <f>IFERROR(__xludf.DUMMYFUNCTION("""COMPUTED_VALUE"""),"https://www.newswire.ca/news-releases/prime-minister-announces-supports-for-canadians-with-disabilities-to-address-challenges-from-covid-19-815801271.html")</f>
        <v>https://www.newswire.ca/news-releases/prime-minister-announces-supports-for-canadians-with-disabilities-to-address-challenges-from-covid-19-815801271.html</v>
      </c>
      <c r="C68" s="1" t="str">
        <f>IFERROR(__xludf.DUMMYFUNCTION("""COMPUTED_VALUE"""),"Fri, 05 Jun 2020 07:00:00 GMT")</f>
        <v>Fri, 05 Jun 2020 07:00:00 GMT</v>
      </c>
      <c r="D68" s="1" t="str">
        <f>IFERROR(__xludf.DUMMYFUNCTION("""COMPUTED_VALUE"""),"Prime Minister announces supports for Canadians with disabilities to 
address challenges from COVID-19  Canada NewsWire")</f>
        <v>Prime Minister announces supports for Canadians with disabilities to 
address challenges from COVID-19  Canada NewsWire</v>
      </c>
    </row>
    <row r="69">
      <c r="A69" s="1" t="str">
        <f>IFERROR(__xludf.DUMMYFUNCTION("""COMPUTED_VALUE"""),"Engre.co: Making businesses and contractors meet - Canadian Consulting Engineer")</f>
        <v>Engre.co: Making businesses and contractors meet - Canadian Consulting Engineer</v>
      </c>
      <c r="B69" s="2" t="str">
        <f>IFERROR(__xludf.DUMMYFUNCTION("""COMPUTED_VALUE"""),"https://www.canadianconsultingengineer.com/companies-people/engre-co-making-businesses-and-contractors-meet/1003412676/")</f>
        <v>https://www.canadianconsultingengineer.com/companies-people/engre-co-making-businesses-and-contractors-meet/1003412676/</v>
      </c>
      <c r="C69" s="1" t="str">
        <f>IFERROR(__xludf.DUMMYFUNCTION("""COMPUTED_VALUE"""),"Tue, 04 May 2021 07:00:00 GMT")</f>
        <v>Tue, 04 May 2021 07:00:00 GMT</v>
      </c>
      <c r="D69" s="1" t="str">
        <f>IFERROR(__xludf.DUMMYFUNCTION("""COMPUTED_VALUE"""),"Engre.co: Making businesses and contractors meet  Canadian Consulting 
Engineer")</f>
        <v>Engre.co: Making businesses and contractors meet  Canadian Consulting 
Engineer</v>
      </c>
    </row>
    <row r="70">
      <c r="A70" s="1" t="str">
        <f>IFERROR(__xludf.DUMMYFUNCTION("""COMPUTED_VALUE"""),"Swinburne and Amazon Web Services start Australian-first Cloud Innovation Centre | Swinburne - Swinburne University of Technology")</f>
        <v>Swinburne and Amazon Web Services start Australian-first Cloud Innovation Centre | Swinburne - Swinburne University of Technology</v>
      </c>
      <c r="B70" s="2" t="str">
        <f>IFERROR(__xludf.DUMMYFUNCTION("""COMPUTED_VALUE"""),"https://www.swinburne.edu.au/news/2019/05/swinburne-and-amazon-web-services-start-australian-first-cloud-innovation-centre/")</f>
        <v>https://www.swinburne.edu.au/news/2019/05/swinburne-and-amazon-web-services-start-australian-first-cloud-innovation-centre/</v>
      </c>
      <c r="C70" s="1" t="str">
        <f>IFERROR(__xludf.DUMMYFUNCTION("""COMPUTED_VALUE"""),"Wed, 01 May 2019 07:00:00 GMT")</f>
        <v>Wed, 01 May 2019 07:00:00 GMT</v>
      </c>
      <c r="D70" s="1" t="str">
        <f>IFERROR(__xludf.DUMMYFUNCTION("""COMPUTED_VALUE"""),"Swinburne and Amazon Web Services start Australian-first Cloud Innovation 
Centre | Swinburne  Swinburne University of Technology")</f>
        <v>Swinburne and Amazon Web Services start Australian-first Cloud Innovation 
Centre | Swinburne  Swinburne University of Technology</v>
      </c>
    </row>
    <row r="71">
      <c r="A71" s="1" t="str">
        <f>IFERROR(__xludf.DUMMYFUNCTION("""COMPUTED_VALUE"""),"Nature Center Offers Free Outdoor Wheelchairs, Improves Accessibility - FacilitiesNet")</f>
        <v>Nature Center Offers Free Outdoor Wheelchairs, Improves Accessibility - FacilitiesNet</v>
      </c>
      <c r="B71" s="2" t="str">
        <f>IFERROR(__xludf.DUMMYFUNCTION("""COMPUTED_VALUE"""),"https://www.facilitiesnet.com/ada/tip/Nature-Center-Offers-Free-Outdoor-Wheelchairs-Improves-Accessibility--44682")</f>
        <v>https://www.facilitiesnet.com/ada/tip/Nature-Center-Offers-Free-Outdoor-Wheelchairs-Improves-Accessibility--44682</v>
      </c>
      <c r="C71" s="1" t="str">
        <f>IFERROR(__xludf.DUMMYFUNCTION("""COMPUTED_VALUE"""),"Wed, 11 Sep 2019 07:00:00 GMT")</f>
        <v>Wed, 11 Sep 2019 07:00:00 GMT</v>
      </c>
      <c r="D71" s="1" t="str">
        <f>IFERROR(__xludf.DUMMYFUNCTION("""COMPUTED_VALUE"""),"Nature Center Offers Free Outdoor Wheelchairs, Improves Accessibility  
FacilitiesNet")</f>
        <v>Nature Center Offers Free Outdoor Wheelchairs, Improves Accessibility  
FacilitiesNet</v>
      </c>
    </row>
    <row r="72">
      <c r="A72" s="1" t="str">
        <f>IFERROR(__xludf.DUMMYFUNCTION("""COMPUTED_VALUE"""),"Student Login | Swinburne - Swinburne University Media Centre")</f>
        <v>Student Login | Swinburne - Swinburne University Media Centre</v>
      </c>
      <c r="B72" s="2" t="str">
        <f>IFERROR(__xludf.DUMMYFUNCTION("""COMPUTED_VALUE"""),"https://www.swinburne.edu.au/student-login/")</f>
        <v>https://www.swinburne.edu.au/student-login/</v>
      </c>
      <c r="C72" s="1" t="str">
        <f>IFERROR(__xludf.DUMMYFUNCTION("""COMPUTED_VALUE"""),"Wed, 16 Dec 2020 00:07:29 GMT")</f>
        <v>Wed, 16 Dec 2020 00:07:29 GMT</v>
      </c>
      <c r="D72" s="1" t="str">
        <f>IFERROR(__xludf.DUMMYFUNCTION("""COMPUTED_VALUE"""),"Student Login | Swinburne  Swinburne University Media Centre")</f>
        <v>Student Login | Swinburne  Swinburne University Media Centre</v>
      </c>
    </row>
    <row r="73">
      <c r="A73" s="1" t="str">
        <f>IFERROR(__xludf.DUMMYFUNCTION("""COMPUTED_VALUE"""),"Helena's Red Alder affordable housing project is getting its first tenants - Helena Independent Record")</f>
        <v>Helena's Red Alder affordable housing project is getting its first tenants - Helena Independent Record</v>
      </c>
      <c r="B73" s="2" t="str">
        <f>IFERROR(__xludf.DUMMYFUNCTION("""COMPUTED_VALUE"""),"https://helenair.com/news/local/helenas-red-alder-affordable-housing-project-is-getting-its-first-tenants/article_c46a4f27-e30e-5b07-929b-9a05ff1146ea.html")</f>
        <v>https://helenair.com/news/local/helenas-red-alder-affordable-housing-project-is-getting-its-first-tenants/article_c46a4f27-e30e-5b07-929b-9a05ff1146ea.html</v>
      </c>
      <c r="C73" s="1" t="str">
        <f>IFERROR(__xludf.DUMMYFUNCTION("""COMPUTED_VALUE"""),"Thu, 29 Oct 2020 07:00:00 GMT")</f>
        <v>Thu, 29 Oct 2020 07:00:00 GMT</v>
      </c>
      <c r="D73" s="1" t="str">
        <f>IFERROR(__xludf.DUMMYFUNCTION("""COMPUTED_VALUE"""),"Helena's Red Alder affordable housing project is getting its first tenants  Helena 
Independent Record")</f>
        <v>Helena's Red Alder affordable housing project is getting its first tenants  Helena 
Independent Record</v>
      </c>
    </row>
    <row r="74">
      <c r="A74" s="1" t="str">
        <f>IFERROR(__xludf.DUMMYFUNCTION("""COMPUTED_VALUE"""),"Global Day of Action for Care - October 29 - National Union of Public and General Employees")</f>
        <v>Global Day of Action for Care - October 29 - National Union of Public and General Employees</v>
      </c>
      <c r="B74" s="2" t="str">
        <f>IFERROR(__xludf.DUMMYFUNCTION("""COMPUTED_VALUE"""),"https://nupge.ca/content/global-day-action-care-october-29")</f>
        <v>https://nupge.ca/content/global-day-action-care-october-29</v>
      </c>
      <c r="C74" s="1" t="str">
        <f>IFERROR(__xludf.DUMMYFUNCTION("""COMPUTED_VALUE"""),"Mon, 26 Oct 2020 07:00:00 GMT")</f>
        <v>Mon, 26 Oct 2020 07:00:00 GMT</v>
      </c>
      <c r="D74" s="1" t="str">
        <f>IFERROR(__xludf.DUMMYFUNCTION("""COMPUTED_VALUE"""),"Global Day of Action for Care - October 29  National Union of Public and 
General Employees")</f>
        <v>Global Day of Action for Care - October 29  National Union of Public and 
General Employees</v>
      </c>
    </row>
    <row r="75">
      <c r="A75" s="1" t="str">
        <f>IFERROR(__xludf.DUMMYFUNCTION("""COMPUTED_VALUE"""),"Avalanche detection at Rogers Pass - Canadian Consulting Engineer")</f>
        <v>Avalanche detection at Rogers Pass - Canadian Consulting Engineer</v>
      </c>
      <c r="B75" s="2" t="str">
        <f>IFERROR(__xludf.DUMMYFUNCTION("""COMPUTED_VALUE"""),"https://www.canadianconsultingengineer.com/features/avalanche-detection-at-rogers-pass/")</f>
        <v>https://www.canadianconsultingengineer.com/features/avalanche-detection-at-rogers-pass/</v>
      </c>
      <c r="C75" s="1" t="str">
        <f>IFERROR(__xludf.DUMMYFUNCTION("""COMPUTED_VALUE"""),"Wed, 09 Dec 2020 08:00:00 GMT")</f>
        <v>Wed, 09 Dec 2020 08:00:00 GMT</v>
      </c>
      <c r="D75" s="1" t="str">
        <f>IFERROR(__xludf.DUMMYFUNCTION("""COMPUTED_VALUE"""),"Avalanche detection at Rogers Pass  Canadian Consulting Engineer")</f>
        <v>Avalanche detection at Rogers Pass  Canadian Consulting Engineer</v>
      </c>
    </row>
    <row r="76">
      <c r="A76" s="1" t="str">
        <f>IFERROR(__xludf.DUMMYFUNCTION("""COMPUTED_VALUE"""),"Empoweryouth.com offers education loans for undergraduate education across Punjab &amp; Himachal Pradesh - United News of India")</f>
        <v>Empoweryouth.com offers education loans for undergraduate education across Punjab &amp; Himachal Pradesh - United News of India</v>
      </c>
      <c r="B76" s="2" t="str">
        <f>IFERROR(__xludf.DUMMYFUNCTION("""COMPUTED_VALUE"""),"http://www.uniindia.com/empoweryouth-com-offers-education-loans-for-undergraduate-education-across-punjab-himachal-pradesh/business-economy/news/2352053.html")</f>
        <v>http://www.uniindia.com/empoweryouth-com-offers-education-loans-for-undergraduate-education-across-punjab-himachal-pradesh/business-economy/news/2352053.html</v>
      </c>
      <c r="C76" s="1" t="str">
        <f>IFERROR(__xludf.DUMMYFUNCTION("""COMPUTED_VALUE"""),"Tue, 23 Mar 2021 07:00:00 GMT")</f>
        <v>Tue, 23 Mar 2021 07:00:00 GMT</v>
      </c>
      <c r="D76" s="1" t="str">
        <f>IFERROR(__xludf.DUMMYFUNCTION("""COMPUTED_VALUE"""),"Empoweryouth.com offers education loans for undergraduate education across 
Punjab &amp; Himachal Pradesh  United News of India")</f>
        <v>Empoweryouth.com offers education loans for undergraduate education across 
Punjab &amp; Himachal Pradesh  United News of India</v>
      </c>
    </row>
    <row r="77">
      <c r="A77" s="1" t="str">
        <f>IFERROR(__xludf.DUMMYFUNCTION("""COMPUTED_VALUE"""),"NUPGE Scholarships to get an update – watch for the announcement - National Union of Public and General Employees")</f>
        <v>NUPGE Scholarships to get an update – watch for the announcement - National Union of Public and General Employees</v>
      </c>
      <c r="B77" s="2" t="str">
        <f>IFERROR(__xludf.DUMMYFUNCTION("""COMPUTED_VALUE"""),"https://nupge.ca/content/nupge-scholarships-get-update-%E2%80%93-watch-announcement")</f>
        <v>https://nupge.ca/content/nupge-scholarships-get-update-%E2%80%93-watch-announcement</v>
      </c>
      <c r="C77" s="1" t="str">
        <f>IFERROR(__xludf.DUMMYFUNCTION("""COMPUTED_VALUE"""),"Mon, 25 Jan 2021 08:00:00 GMT")</f>
        <v>Mon, 25 Jan 2021 08:00:00 GMT</v>
      </c>
      <c r="D77" s="1" t="str">
        <f>IFERROR(__xludf.DUMMYFUNCTION("""COMPUTED_VALUE"""),"NUPGE Scholarships to get an update – watch for the announcement  National 
Union of Public and General Employees")</f>
        <v>NUPGE Scholarships to get an update – watch for the announcement  National 
Union of Public and General Employees</v>
      </c>
    </row>
    <row r="78">
      <c r="A78" s="1" t="str">
        <f>IFERROR(__xludf.DUMMYFUNCTION("""COMPUTED_VALUE"""),"Research engagement | Swinburne - Swinburne University of Technology")</f>
        <v>Research engagement | Swinburne - Swinburne University of Technology</v>
      </c>
      <c r="B78" s="2" t="str">
        <f>IFERROR(__xludf.DUMMYFUNCTION("""COMPUTED_VALUE"""),"https://www.swinburne.edu.au/collaboration-partnerships/research-engagement/")</f>
        <v>https://www.swinburne.edu.au/collaboration-partnerships/research-engagement/</v>
      </c>
      <c r="C78" s="1" t="str">
        <f>IFERROR(__xludf.DUMMYFUNCTION("""COMPUTED_VALUE"""),"Wed, 26 Aug 2020 06:28:16 GMT")</f>
        <v>Wed, 26 Aug 2020 06:28:16 GMT</v>
      </c>
      <c r="D78" s="1" t="str">
        <f>IFERROR(__xludf.DUMMYFUNCTION("""COMPUTED_VALUE"""),"Research engagement | Swinburne  Swinburne University of Technology")</f>
        <v>Research engagement | Swinburne  Swinburne University of Technology</v>
      </c>
    </row>
    <row r="79">
      <c r="A79" s="1" t="str">
        <f>IFERROR(__xludf.DUMMYFUNCTION("""COMPUTED_VALUE"""),"Biocon Biologics reports topline of ₹769 crore in Q3 - BusinessLine")</f>
        <v>Biocon Biologics reports topline of ₹769 crore in Q3 - BusinessLine</v>
      </c>
      <c r="B79" s="2" t="str">
        <f>IFERROR(__xludf.DUMMYFUNCTION("""COMPUTED_VALUE"""),"https://www.thehindubusinessline.com/companies/biocon-biologics-reports-topline-of-769-crore-in-q3/article33631919.ece")</f>
        <v>https://www.thehindubusinessline.com/companies/biocon-biologics-reports-topline-of-769-crore-in-q3/article33631919.ece</v>
      </c>
      <c r="C79" s="1" t="str">
        <f>IFERROR(__xludf.DUMMYFUNCTION("""COMPUTED_VALUE"""),"Fri, 22 Jan 2021 08:00:00 GMT")</f>
        <v>Fri, 22 Jan 2021 08:00:00 GMT</v>
      </c>
      <c r="D79" s="1" t="str">
        <f>IFERROR(__xludf.DUMMYFUNCTION("""COMPUTED_VALUE"""),"Biocon Biologics reports topline of ₹769 crore in Q3  BusinessLine")</f>
        <v>Biocon Biologics reports topline of ₹769 crore in Q3  BusinessLine</v>
      </c>
    </row>
    <row r="80">
      <c r="A80" s="1" t="str">
        <f>IFERROR(__xludf.DUMMYFUNCTION("""COMPUTED_VALUE"""),"International Day against Homophobia, Transphobia and Biphobia 2021 - National Union of Public and General Employees")</f>
        <v>International Day against Homophobia, Transphobia and Biphobia 2021 - National Union of Public and General Employees</v>
      </c>
      <c r="B80" s="2" t="str">
        <f>IFERROR(__xludf.DUMMYFUNCTION("""COMPUTED_VALUE"""),"https://nupge.ca/content/intl-day-against-homophobia-transphobia-and-biphobia")</f>
        <v>https://nupge.ca/content/intl-day-against-homophobia-transphobia-and-biphobia</v>
      </c>
      <c r="C80" s="1" t="str">
        <f>IFERROR(__xludf.DUMMYFUNCTION("""COMPUTED_VALUE"""),"Fri, 14 May 2021 07:00:00 GMT")</f>
        <v>Fri, 14 May 2021 07:00:00 GMT</v>
      </c>
      <c r="D80" s="1" t="str">
        <f>IFERROR(__xludf.DUMMYFUNCTION("""COMPUTED_VALUE"""),"International Day against Homophobia, Transphobia and Biphobia 2021  National 
Union of Public and General Employees")</f>
        <v>International Day against Homophobia, Transphobia and Biphobia 2021  National 
Union of Public and General Employees</v>
      </c>
    </row>
    <row r="81">
      <c r="A81" s="1" t="str">
        <f>IFERROR(__xludf.DUMMYFUNCTION("""COMPUTED_VALUE"""),"Day of Pink 2021 - National Union of Public and General Employees")</f>
        <v>Day of Pink 2021 - National Union of Public and General Employees</v>
      </c>
      <c r="B81" s="2" t="str">
        <f>IFERROR(__xludf.DUMMYFUNCTION("""COMPUTED_VALUE"""),"https://nupge.ca/content/day-pink-2021")</f>
        <v>https://nupge.ca/content/day-pink-2021</v>
      </c>
      <c r="C81" s="1" t="str">
        <f>IFERROR(__xludf.DUMMYFUNCTION("""COMPUTED_VALUE"""),"Mon, 12 Apr 2021 14:29:22 GMT")</f>
        <v>Mon, 12 Apr 2021 14:29:22 GMT</v>
      </c>
      <c r="D81" s="1" t="str">
        <f>IFERROR(__xludf.DUMMYFUNCTION("""COMPUTED_VALUE"""),"Day of Pink 2021  National Union of Public and General Employees")</f>
        <v>Day of Pink 2021  National Union of Public and General Employees</v>
      </c>
    </row>
    <row r="82">
      <c r="A82" s="1" t="str">
        <f>IFERROR(__xludf.DUMMYFUNCTION("""COMPUTED_VALUE"""),"Overwhelming support for child care: NUPGE poll - National Union of Public and General Employees")</f>
        <v>Overwhelming support for child care: NUPGE poll - National Union of Public and General Employees</v>
      </c>
      <c r="B82" s="2" t="str">
        <f>IFERROR(__xludf.DUMMYFUNCTION("""COMPUTED_VALUE"""),"https://nupge.ca/content/affordable-child-care-canada-poll")</f>
        <v>https://nupge.ca/content/affordable-child-care-canada-poll</v>
      </c>
      <c r="C82" s="1" t="str">
        <f>IFERROR(__xludf.DUMMYFUNCTION("""COMPUTED_VALUE"""),"Fri, 27 Nov 2020 08:00:00 GMT")</f>
        <v>Fri, 27 Nov 2020 08:00:00 GMT</v>
      </c>
      <c r="D82" s="1" t="str">
        <f>IFERROR(__xludf.DUMMYFUNCTION("""COMPUTED_VALUE"""),"Overwhelming support for child care: NUPGE poll  National Union of Public 
and General Employees")</f>
        <v>Overwhelming support for child care: NUPGE poll  National Union of Public 
and General Employees</v>
      </c>
    </row>
    <row r="83">
      <c r="A83" s="1" t="str">
        <f>IFERROR(__xludf.DUMMYFUNCTION("""COMPUTED_VALUE"""),"MIT launches online lab to study early childhood learning - MIT News")</f>
        <v>MIT launches online lab to study early childhood learning - MIT News</v>
      </c>
      <c r="B83" s="2" t="str">
        <f>IFERROR(__xludf.DUMMYFUNCTION("""COMPUTED_VALUE"""),"https://news.mit.edu/2014/mit-launches-online-lab-early-childhood-learning-lookit")</f>
        <v>https://news.mit.edu/2014/mit-launches-online-lab-early-childhood-learning-lookit</v>
      </c>
      <c r="C83" s="1" t="str">
        <f>IFERROR(__xludf.DUMMYFUNCTION("""COMPUTED_VALUE"""),"Tue, 17 Jun 2014 07:00:00 GMT")</f>
        <v>Tue, 17 Jun 2014 07:00:00 GMT</v>
      </c>
      <c r="D83" s="1" t="str">
        <f>IFERROR(__xludf.DUMMYFUNCTION("""COMPUTED_VALUE"""),"MIT launches online lab to study early childhood learning  MIT News")</f>
        <v>MIT launches online lab to study early childhood learning  MIT News</v>
      </c>
    </row>
    <row r="84">
      <c r="A84" s="1" t="str">
        <f>IFERROR(__xludf.DUMMYFUNCTION("""COMPUTED_VALUE"""),"Aquestive Therapeutics Signs Royalty Monetization Agreement - GlobeNewswire")</f>
        <v>Aquestive Therapeutics Signs Royalty Monetization Agreement - GlobeNewswire</v>
      </c>
      <c r="B84" s="2" t="str">
        <f>IFERROR(__xludf.DUMMYFUNCTION("""COMPUTED_VALUE"""),"https://www.globenewswire.com/en/news-release/2020/11/03/2119192/0/en/Aquestive-Therapeutics-Signs-Royalty-Monetization-Agreement-with-Marathon-Asset-Management-for-up-to-125-Million.html")</f>
        <v>https://www.globenewswire.com/en/news-release/2020/11/03/2119192/0/en/Aquestive-Therapeutics-Signs-Royalty-Monetization-Agreement-with-Marathon-Asset-Management-for-up-to-125-Million.html</v>
      </c>
      <c r="C84" s="1" t="str">
        <f>IFERROR(__xludf.DUMMYFUNCTION("""COMPUTED_VALUE"""),"Tue, 03 Nov 2020 08:00:00 GMT")</f>
        <v>Tue, 03 Nov 2020 08:00:00 GMT</v>
      </c>
      <c r="D84" s="1" t="str">
        <f>IFERROR(__xludf.DUMMYFUNCTION("""COMPUTED_VALUE"""),"Aquestive Therapeutics Signs Royalty Monetization Agreement  GlobeNewswire")</f>
        <v>Aquestive Therapeutics Signs Royalty Monetization Agreement  GlobeNewswire</v>
      </c>
    </row>
    <row r="85">
      <c r="A85" s="1" t="str">
        <f>IFERROR(__xludf.DUMMYFUNCTION("""COMPUTED_VALUE"""),"Federal budget 2021: Lofty ambitions need details - National Union of Public and General Employees")</f>
        <v>Federal budget 2021: Lofty ambitions need details - National Union of Public and General Employees</v>
      </c>
      <c r="B85" s="2" t="str">
        <f>IFERROR(__xludf.DUMMYFUNCTION("""COMPUTED_VALUE"""),"https://nupge.ca/content/federal-budget-2021-lofty-ambitions-need-details")</f>
        <v>https://nupge.ca/content/federal-budget-2021-lofty-ambitions-need-details</v>
      </c>
      <c r="C85" s="1" t="str">
        <f>IFERROR(__xludf.DUMMYFUNCTION("""COMPUTED_VALUE"""),"Tue, 20 Apr 2021 07:00:00 GMT")</f>
        <v>Tue, 20 Apr 2021 07:00:00 GMT</v>
      </c>
      <c r="D85" s="1" t="str">
        <f>IFERROR(__xludf.DUMMYFUNCTION("""COMPUTED_VALUE"""),"Federal budget 2021: Lofty ambitions need details  National Union of Public 
and General Employees")</f>
        <v>Federal budget 2021: Lofty ambitions need details  National Union of Public 
and General Employees</v>
      </c>
    </row>
    <row r="86">
      <c r="A86" s="1" t="str">
        <f>IFERROR(__xludf.DUMMYFUNCTION("""COMPUTED_VALUE"""),"Rural health professionals welcome Hauora Taiwhenua Rural Health Network - Voxy")</f>
        <v>Rural health professionals welcome Hauora Taiwhenua Rural Health Network - Voxy</v>
      </c>
      <c r="B86" s="2" t="str">
        <f>IFERROR(__xludf.DUMMYFUNCTION("""COMPUTED_VALUE"""),"http://www.voxy.co.nz/health/5/386383")</f>
        <v>http://www.voxy.co.nz/health/5/386383</v>
      </c>
      <c r="C86" s="1" t="str">
        <f>IFERROR(__xludf.DUMMYFUNCTION("""COMPUTED_VALUE"""),"Wed, 05 May 2021 07:00:00 GMT")</f>
        <v>Wed, 05 May 2021 07:00:00 GMT</v>
      </c>
      <c r="D86" s="1" t="str">
        <f>IFERROR(__xludf.DUMMYFUNCTION("""COMPUTED_VALUE"""),"Rural health professionals welcome Hauora Taiwhenua Rural Health Network  
Voxy")</f>
        <v>Rural health professionals welcome Hauora Taiwhenua Rural Health Network  
Voxy</v>
      </c>
    </row>
    <row r="87">
      <c r="A87" s="1" t="str">
        <f>IFERROR(__xludf.DUMMYFUNCTION("""COMPUTED_VALUE"""),"Voorhees off-campus sites help students advance - The Times and Democrat")</f>
        <v>Voorhees off-campus sites help students advance - The Times and Democrat</v>
      </c>
      <c r="B87" s="2" t="str">
        <f>IFERROR(__xludf.DUMMYFUNCTION("""COMPUTED_VALUE"""),"https://thetandd.com/news/local/voorhees-off-campus-sites-help-students-advance/article_292c9434-0c8c-537b-b2bf-437bee12e83b.html")</f>
        <v>https://thetandd.com/news/local/voorhees-off-campus-sites-help-students-advance/article_292c9434-0c8c-537b-b2bf-437bee12e83b.html</v>
      </c>
      <c r="C87" s="1" t="str">
        <f>IFERROR(__xludf.DUMMYFUNCTION("""COMPUTED_VALUE"""),"Tue, 08 Sep 2020 07:00:00 GMT")</f>
        <v>Tue, 08 Sep 2020 07:00:00 GMT</v>
      </c>
      <c r="D87" s="1" t="str">
        <f>IFERROR(__xludf.DUMMYFUNCTION("""COMPUTED_VALUE"""),"Voorhees off-campus sites help students advance  The Times and Democrat")</f>
        <v>Voorhees off-campus sites help students advance  The Times and Democrat</v>
      </c>
    </row>
    <row r="88">
      <c r="A88" s="1" t="str">
        <f>IFERROR(__xludf.DUMMYFUNCTION("""COMPUTED_VALUE"""),"Ameriprise Financial Helps Strengthen Communities Through Donations and Volunteerism - Business Wire")</f>
        <v>Ameriprise Financial Helps Strengthen Communities Through Donations and Volunteerism - Business Wire</v>
      </c>
      <c r="B88" s="2" t="str">
        <f>IFERROR(__xludf.DUMMYFUNCTION("""COMPUTED_VALUE"""),"https://www.businesswire.com/news/home/20200210005171/en/Ameriprise-Financial-Helps-Strengthen-Communities-Through-Donations-and-Volunteerism")</f>
        <v>https://www.businesswire.com/news/home/20200210005171/en/Ameriprise-Financial-Helps-Strengthen-Communities-Through-Donations-and-Volunteerism</v>
      </c>
      <c r="C88" s="1" t="str">
        <f>IFERROR(__xludf.DUMMYFUNCTION("""COMPUTED_VALUE"""),"Mon, 10 Feb 2020 08:00:00 GMT")</f>
        <v>Mon, 10 Feb 2020 08:00:00 GMT</v>
      </c>
      <c r="D88" s="1" t="str">
        <f>IFERROR(__xludf.DUMMYFUNCTION("""COMPUTED_VALUE"""),"Ameriprise Financial Helps Strengthen Communities Through Donations and 
Volunteerism  Business Wire")</f>
        <v>Ameriprise Financial Helps Strengthen Communities Through Donations and 
Volunteerism  Business Wire</v>
      </c>
    </row>
    <row r="89">
      <c r="A89" s="1" t="str">
        <f>IFERROR(__xludf.DUMMYFUNCTION("""COMPUTED_VALUE"""),"Registrar - The City College of New York - The City College of New York News")</f>
        <v>Registrar - The City College of New York - The City College of New York News</v>
      </c>
      <c r="B89" s="2" t="str">
        <f>IFERROR(__xludf.DUMMYFUNCTION("""COMPUTED_VALUE"""),"https://www.ccny.cuny.edu/registrar")</f>
        <v>https://www.ccny.cuny.edu/registrar</v>
      </c>
      <c r="C89" s="1" t="str">
        <f>IFERROR(__xludf.DUMMYFUNCTION("""COMPUTED_VALUE"""),"Mon, 26 Oct 2015 20:34:30 GMT")</f>
        <v>Mon, 26 Oct 2015 20:34:30 GMT</v>
      </c>
      <c r="D89" s="1" t="str">
        <f>IFERROR(__xludf.DUMMYFUNCTION("""COMPUTED_VALUE"""),"Registrar - The City College of New York  The City College of New York News")</f>
        <v>Registrar - The City College of New York  The City College of New York News</v>
      </c>
    </row>
    <row r="90">
      <c r="A90" s="1" t="str">
        <f>IFERROR(__xludf.DUMMYFUNCTION("""COMPUTED_VALUE"""),"Albireo Pharma, Inc. (ALBO) Q1 2021 Earnings Call Transcript - Motley Fool")</f>
        <v>Albireo Pharma, Inc. (ALBO) Q1 2021 Earnings Call Transcript - Motley Fool</v>
      </c>
      <c r="B90" s="2" t="str">
        <f>IFERROR(__xludf.DUMMYFUNCTION("""COMPUTED_VALUE"""),"https://www.fool.com/earnings/call-transcripts/2021/05/07/albireo-pharma-inc-albo-q1-2021-earnings-call-tran/")</f>
        <v>https://www.fool.com/earnings/call-transcripts/2021/05/07/albireo-pharma-inc-albo-q1-2021-earnings-call-tran/</v>
      </c>
      <c r="C90" s="1" t="str">
        <f>IFERROR(__xludf.DUMMYFUNCTION("""COMPUTED_VALUE"""),"Fri, 07 May 2021 07:00:00 GMT")</f>
        <v>Fri, 07 May 2021 07:00:00 GMT</v>
      </c>
      <c r="D90" s="1" t="str">
        <f>IFERROR(__xludf.DUMMYFUNCTION("""COMPUTED_VALUE"""),"Albireo Pharma, Inc. (ALBO) Q1 2021 Earnings Call Transcript  Motley Fool")</f>
        <v>Albireo Pharma, Inc. (ALBO) Q1 2021 Earnings Call Transcript  Motley Fool</v>
      </c>
    </row>
    <row r="91">
      <c r="A91" s="1" t="str">
        <f>IFERROR(__xludf.DUMMYFUNCTION("""COMPUTED_VALUE"""),"The City College of New York - The City College of New York News")</f>
        <v>The City College of New York - The City College of New York News</v>
      </c>
      <c r="B91" s="2" t="str">
        <f>IFERROR(__xludf.DUMMYFUNCTION("""COMPUTED_VALUE"""),"https://www.ccny.cuny.edu/")</f>
        <v>https://www.ccny.cuny.edu/</v>
      </c>
      <c r="C91" s="1" t="str">
        <f>IFERROR(__xludf.DUMMYFUNCTION("""COMPUTED_VALUE"""),"Mon, 26 Oct 2015 18:42:30 GMT")</f>
        <v>Mon, 26 Oct 2015 18:42:30 GMT</v>
      </c>
      <c r="D91" s="1" t="str">
        <f>IFERROR(__xludf.DUMMYFUNCTION("""COMPUTED_VALUE"""),"The City College of New York  The City College of New York News")</f>
        <v>The City College of New York  The City College of New York News</v>
      </c>
    </row>
    <row r="92">
      <c r="A92" s="1" t="str">
        <f>IFERROR(__xludf.DUMMYFUNCTION("""COMPUTED_VALUE"""),"Melanie R. Cawthon - San Antonio Magazine")</f>
        <v>Melanie R. Cawthon - San Antonio Magazine</v>
      </c>
      <c r="B92" s="2" t="str">
        <f>IFERROR(__xludf.DUMMYFUNCTION("""COMPUTED_VALUE"""),"https://www.sanantoniomag.com/melanie-r-cawthon/")</f>
        <v>https://www.sanantoniomag.com/melanie-r-cawthon/</v>
      </c>
      <c r="C92" s="1" t="str">
        <f>IFERROR(__xludf.DUMMYFUNCTION("""COMPUTED_VALUE"""),"Sun, 02 Feb 2020 03:34:19 GMT")</f>
        <v>Sun, 02 Feb 2020 03:34:19 GMT</v>
      </c>
      <c r="D92" s="1" t="str">
        <f>IFERROR(__xludf.DUMMYFUNCTION("""COMPUTED_VALUE"""),"Melanie R. Cawthon  San Antonio Magazine")</f>
        <v>Melanie R. Cawthon  San Antonio Magazine</v>
      </c>
    </row>
    <row r="93">
      <c r="A93" s="1" t="str">
        <f>IFERROR(__xludf.DUMMYFUNCTION("""COMPUTED_VALUE"""),"Accessibility survey of downtown Iowa City restaurants in the works - Little Village")</f>
        <v>Accessibility survey of downtown Iowa City restaurants in the works - Little Village</v>
      </c>
      <c r="B93" s="2" t="str">
        <f>IFERROR(__xludf.DUMMYFUNCTION("""COMPUTED_VALUE"""),"https://littlevillagemag.com/accessibility-survey-of-downtown-iowa-city-restaurants-in-the-works/")</f>
        <v>https://littlevillagemag.com/accessibility-survey-of-downtown-iowa-city-restaurants-in-the-works/</v>
      </c>
      <c r="C93" s="1" t="str">
        <f>IFERROR(__xludf.DUMMYFUNCTION("""COMPUTED_VALUE"""),"Wed, 17 May 2017 07:00:00 GMT")</f>
        <v>Wed, 17 May 2017 07:00:00 GMT</v>
      </c>
      <c r="D93" s="1" t="str">
        <f>IFERROR(__xludf.DUMMYFUNCTION("""COMPUTED_VALUE"""),"Accessibility survey of downtown Iowa City restaurants in the works  Little 
Village")</f>
        <v>Accessibility survey of downtown Iowa City restaurants in the works  Little 
Village</v>
      </c>
    </row>
    <row r="94">
      <c r="A94" s="1" t="str">
        <f>IFERROR(__xludf.DUMMYFUNCTION("""COMPUTED_VALUE"""),"Facebook partners with CCNY for web security course - The City College of New York News")</f>
        <v>Facebook partners with CCNY for web security course - The City College of New York News</v>
      </c>
      <c r="B94" s="2" t="str">
        <f>IFERROR(__xludf.DUMMYFUNCTION("""COMPUTED_VALUE"""),"https://www.ccny.cuny.edu/news/facebook-partners-ccny-web-security-course")</f>
        <v>https://www.ccny.cuny.edu/news/facebook-partners-ccny-web-security-course</v>
      </c>
      <c r="C94" s="1" t="str">
        <f>IFERROR(__xludf.DUMMYFUNCTION("""COMPUTED_VALUE"""),"Wed, 15 Nov 2017 08:00:00 GMT")</f>
        <v>Wed, 15 Nov 2017 08:00:00 GMT</v>
      </c>
      <c r="D94" s="1" t="str">
        <f>IFERROR(__xludf.DUMMYFUNCTION("""COMPUTED_VALUE"""),"Facebook partners with CCNY for web security course  The City College of 
New York News")</f>
        <v>Facebook partners with CCNY for web security course  The City College of 
New York News</v>
      </c>
    </row>
    <row r="95">
      <c r="A95" s="1" t="str">
        <f>IFERROR(__xludf.DUMMYFUNCTION("""COMPUTED_VALUE"""),"Swinburne climbs in QS rankings | Swinburne - Swinburne University of Technology")</f>
        <v>Swinburne climbs in QS rankings | Swinburne - Swinburne University of Technology</v>
      </c>
      <c r="B95" s="2" t="str">
        <f>IFERROR(__xludf.DUMMYFUNCTION("""COMPUTED_VALUE"""),"https://www.swinburne.edu.au/news/2020/06/swinburne-climbs-in-qs-rankings/")</f>
        <v>https://www.swinburne.edu.au/news/2020/06/swinburne-climbs-in-qs-rankings/</v>
      </c>
      <c r="C95" s="1" t="str">
        <f>IFERROR(__xludf.DUMMYFUNCTION("""COMPUTED_VALUE"""),"Wed, 10 Jun 2020 07:00:00 GMT")</f>
        <v>Wed, 10 Jun 2020 07:00:00 GMT</v>
      </c>
      <c r="D95" s="1" t="str">
        <f>IFERROR(__xludf.DUMMYFUNCTION("""COMPUTED_VALUE"""),"Swinburne climbs in QS rankings | Swinburne  Swinburne University of 
Technology")</f>
        <v>Swinburne climbs in QS rankings | Swinburne  Swinburne University of 
Technology</v>
      </c>
    </row>
    <row r="96">
      <c r="A96" s="1" t="str">
        <f>IFERROR(__xludf.DUMMYFUNCTION("""COMPUTED_VALUE"""),"The Children's Institute of Pittsburgh Hosts Private Viewing of Access+Ability Exhibit - pittsburghquarterly.com")</f>
        <v>The Children's Institute of Pittsburgh Hosts Private Viewing of Access+Ability Exhibit - pittsburghquarterly.com</v>
      </c>
      <c r="B96" s="2" t="str">
        <f>IFERROR(__xludf.DUMMYFUNCTION("""COMPUTED_VALUE"""),"https://pittsburghquarterly.com/articles/the-children-s-institute-of-pittsburgh-hosts-private-viewing-of-access-ability-exhibit/")</f>
        <v>https://pittsburghquarterly.com/articles/the-children-s-institute-of-pittsburgh-hosts-private-viewing-of-access-ability-exhibit/</v>
      </c>
      <c r="C96" s="1" t="str">
        <f>IFERROR(__xludf.DUMMYFUNCTION("""COMPUTED_VALUE"""),"Mon, 09 Sep 2019 07:00:00 GMT")</f>
        <v>Mon, 09 Sep 2019 07:00:00 GMT</v>
      </c>
      <c r="D96" s="1" t="str">
        <f>IFERROR(__xludf.DUMMYFUNCTION("""COMPUTED_VALUE"""),"The Children's Institute of Pittsburgh Hosts Private Viewing of 
Access+Ability Exhibit  pittsburghquarterly.com")</f>
        <v>The Children's Institute of Pittsburgh Hosts Private Viewing of 
Access+Ability Exhibit  pittsburghquarterly.com</v>
      </c>
    </row>
    <row r="97">
      <c r="A97" s="1" t="str">
        <f>IFERROR(__xludf.DUMMYFUNCTION("""COMPUTED_VALUE"""),"Co-Founders of Herschel Supply Co. Named 2019 DesignThinkers of the Year - Dexigner")</f>
        <v>Co-Founders of Herschel Supply Co. Named 2019 DesignThinkers of the Year - Dexigner</v>
      </c>
      <c r="B97" s="2" t="str">
        <f>IFERROR(__xludf.DUMMYFUNCTION("""COMPUTED_VALUE"""),"https://www.dexigner.com/news/32137")</f>
        <v>https://www.dexigner.com/news/32137</v>
      </c>
      <c r="C97" s="1" t="str">
        <f>IFERROR(__xludf.DUMMYFUNCTION("""COMPUTED_VALUE"""),"Fri, 24 May 2019 07:00:00 GMT")</f>
        <v>Fri, 24 May 2019 07:00:00 GMT</v>
      </c>
      <c r="D97" s="1" t="str">
        <f>IFERROR(__xludf.DUMMYFUNCTION("""COMPUTED_VALUE"""),"Co-Founders of Herschel Supply Co. Named 2019 DesignThinkers of the Year  
Dexigner")</f>
        <v>Co-Founders of Herschel Supply Co. Named 2019 DesignThinkers of the Year  
Dexigner</v>
      </c>
    </row>
    <row r="98">
      <c r="A98" s="1" t="str">
        <f>IFERROR(__xludf.DUMMYFUNCTION("""COMPUTED_VALUE"""),"Swinburne Alumni | Swinburne - Swinburne University of Technology")</f>
        <v>Swinburne Alumni | Swinburne - Swinburne University of Technology</v>
      </c>
      <c r="B98" s="2" t="str">
        <f>IFERROR(__xludf.DUMMYFUNCTION("""COMPUTED_VALUE"""),"https://www.swinburne.edu.au/alumni/")</f>
        <v>https://www.swinburne.edu.au/alumni/</v>
      </c>
      <c r="C98" s="1" t="str">
        <f>IFERROR(__xludf.DUMMYFUNCTION("""COMPUTED_VALUE"""),"Tue, 10 May 2016 03:16:57 GMT")</f>
        <v>Tue, 10 May 2016 03:16:57 GMT</v>
      </c>
      <c r="D98" s="1" t="str">
        <f>IFERROR(__xludf.DUMMYFUNCTION("""COMPUTED_VALUE"""),"Swinburne Alumni | Swinburne  Swinburne University of Technology")</f>
        <v>Swinburne Alumni | Swinburne  Swinburne University of Technology</v>
      </c>
    </row>
    <row r="99">
      <c r="A99" s="1" t="str">
        <f>IFERROR(__xludf.DUMMYFUNCTION("""COMPUTED_VALUE"""),"OPSEU/SEFPO puts out welcome mat for COVID vaccinations - National Union of Public and General Employees")</f>
        <v>OPSEU/SEFPO puts out welcome mat for COVID vaccinations - National Union of Public and General Employees</v>
      </c>
      <c r="B99" s="2" t="str">
        <f>IFERROR(__xludf.DUMMYFUNCTION("""COMPUTED_VALUE"""),"https://nupge.ca/content/opseusefpo-puts-out-welcome-mat-covid-vaccinations")</f>
        <v>https://nupge.ca/content/opseusefpo-puts-out-welcome-mat-covid-vaccinations</v>
      </c>
      <c r="C99" s="1" t="str">
        <f>IFERROR(__xludf.DUMMYFUNCTION("""COMPUTED_VALUE"""),"Wed, 24 Mar 2021 07:00:00 GMT")</f>
        <v>Wed, 24 Mar 2021 07:00:00 GMT</v>
      </c>
      <c r="D99" s="1" t="str">
        <f>IFERROR(__xludf.DUMMYFUNCTION("""COMPUTED_VALUE"""),"OPSEU/SEFPO puts out welcome mat for COVID vaccinations  National Union of 
Public and General Employees")</f>
        <v>OPSEU/SEFPO puts out welcome mat for COVID vaccinations  National Union of 
Public and General Employees</v>
      </c>
    </row>
    <row r="100">
      <c r="A100" s="1" t="str">
        <f>IFERROR(__xludf.DUMMYFUNCTION("""COMPUTED_VALUE"""),"Government of Canada invites youth leaders to help build a more accessible Canada - Canada NewsWire")</f>
        <v>Government of Canada invites youth leaders to help build a more accessible Canada - Canada NewsWire</v>
      </c>
      <c r="B100" s="2" t="str">
        <f>IFERROR(__xludf.DUMMYFUNCTION("""COMPUTED_VALUE"""),"https://www.newswire.ca/news-releases/government-of-canada-invites-youth-leaders-to-help-build-a-more-accessible-canada-818842196.html")</f>
        <v>https://www.newswire.ca/news-releases/government-of-canada-invites-youth-leaders-to-help-build-a-more-accessible-canada-818842196.html</v>
      </c>
      <c r="C100" s="1" t="str">
        <f>IFERROR(__xludf.DUMMYFUNCTION("""COMPUTED_VALUE"""),"Wed, 29 May 2019 07:00:00 GMT")</f>
        <v>Wed, 29 May 2019 07:00:00 GMT</v>
      </c>
      <c r="D100" s="1" t="str">
        <f>IFERROR(__xludf.DUMMYFUNCTION("""COMPUTED_VALUE"""),"Government of Canada invites youth leaders to help build a more accessible 
Canada  Canada NewsWire")</f>
        <v>Government of Canada invites youth leaders to help build a more accessible 
Canada  Canada NewsWire</v>
      </c>
    </row>
    <row r="101">
      <c r="A101" s="1" t="str">
        <f>IFERROR(__xludf.DUMMYFUNCTION("""COMPUTED_VALUE"""),"Copyright &amp; Disclaimer | Swinburne - Swinburne University of Technology")</f>
        <v>Copyright &amp; Disclaimer | Swinburne - Swinburne University of Technology</v>
      </c>
      <c r="B101" s="2" t="str">
        <f>IFERROR(__xludf.DUMMYFUNCTION("""COMPUTED_VALUE"""),"https://www.swinburne.edu.au/copyright-disclaimer/")</f>
        <v>https://www.swinburne.edu.au/copyright-disclaimer/</v>
      </c>
      <c r="C101" s="1" t="str">
        <f>IFERROR(__xludf.DUMMYFUNCTION("""COMPUTED_VALUE"""),"Fri, 11 Sep 2015 09:21:21 GMT")</f>
        <v>Fri, 11 Sep 2015 09:21:21 GMT</v>
      </c>
      <c r="D101" s="1" t="str">
        <f>IFERROR(__xludf.DUMMYFUNCTION("""COMPUTED_VALUE"""),"Copyright &amp; Disclaimer | Swinburne  Swinburne University of Technology")</f>
        <v>Copyright &amp; Disclaimer | Swinburne  Swinburne University of Technology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</hyperlinks>
  <drawing r:id="rId101"/>
</worksheet>
</file>