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-Repos\PriceAnalysis\Excel-files\"/>
    </mc:Choice>
  </mc:AlternateContent>
  <bookViews>
    <workbookView xWindow="0" yWindow="0" windowWidth="21570" windowHeight="9405"/>
  </bookViews>
  <sheets>
    <sheet name="soy-crush-exercise-key" sheetId="1" r:id="rId1"/>
  </sheets>
  <calcPr calcId="0"/>
</workbook>
</file>

<file path=xl/calcChain.xml><?xml version="1.0" encoding="utf-8"?>
<calcChain xmlns="http://schemas.openxmlformats.org/spreadsheetml/2006/main">
  <c r="G22" i="1" l="1"/>
  <c r="E22" i="1"/>
  <c r="E21" i="1"/>
  <c r="E20" i="1"/>
  <c r="E19" i="1"/>
  <c r="E18" i="1"/>
  <c r="E17" i="1"/>
  <c r="G13" i="1"/>
  <c r="F13" i="1"/>
  <c r="H13" i="1" s="1"/>
  <c r="E13" i="1"/>
  <c r="B17" i="1"/>
  <c r="B16" i="1"/>
  <c r="P2" i="1"/>
  <c r="O2" i="1"/>
  <c r="N2" i="1"/>
  <c r="I13" i="1" l="1"/>
</calcChain>
</file>

<file path=xl/sharedStrings.xml><?xml version="1.0" encoding="utf-8"?>
<sst xmlns="http://schemas.openxmlformats.org/spreadsheetml/2006/main" count="43" uniqueCount="38">
  <si>
    <t>Index</t>
  </si>
  <si>
    <t>BeanBasis</t>
  </si>
  <si>
    <t>AugBeans</t>
  </si>
  <si>
    <t>SepBeans</t>
  </si>
  <si>
    <t>NovBeans</t>
  </si>
  <si>
    <t>MealBasis</t>
  </si>
  <si>
    <t>AugMeal</t>
  </si>
  <si>
    <t>SepMeal</t>
  </si>
  <si>
    <t>DecMeal</t>
  </si>
  <si>
    <t>OilBasis</t>
  </si>
  <si>
    <t>AugOil</t>
  </si>
  <si>
    <t>SepOil</t>
  </si>
  <si>
    <t>DecOil</t>
  </si>
  <si>
    <t>AugGPM</t>
  </si>
  <si>
    <t>SepGPM</t>
  </si>
  <si>
    <t>OctGPM</t>
  </si>
  <si>
    <r>
      <t>GPM=P</t>
    </r>
    <r>
      <rPr>
        <sz val="7.75"/>
        <color theme="1"/>
        <rFont val="Calibri"/>
        <family val="2"/>
        <scheme val="minor"/>
      </rPr>
      <t>oil</t>
    </r>
    <r>
      <rPr>
        <sz val="12.85"/>
        <color theme="1"/>
        <rFont val="Calibri"/>
        <family val="2"/>
        <scheme val="minor"/>
      </rPr>
      <t>/100∗11+P</t>
    </r>
    <r>
      <rPr>
        <sz val="7.75"/>
        <color theme="1"/>
        <rFont val="Calibri"/>
        <family val="2"/>
        <scheme val="minor"/>
      </rPr>
      <t>meal</t>
    </r>
    <r>
      <rPr>
        <sz val="12.85"/>
        <color theme="1"/>
        <rFont val="Calibri"/>
        <family val="2"/>
        <scheme val="minor"/>
      </rPr>
      <t>∗44/2000−P</t>
    </r>
    <r>
      <rPr>
        <sz val="7.75"/>
        <color theme="1"/>
        <rFont val="Calibri"/>
        <family val="2"/>
        <scheme val="minor"/>
      </rPr>
      <t>soybean</t>
    </r>
    <r>
      <rPr>
        <sz val="12.85"/>
        <color theme="1"/>
        <rFont val="Calibri"/>
        <family val="2"/>
        <scheme val="minor"/>
      </rPr>
      <t>/100</t>
    </r>
  </si>
  <si>
    <t xml:space="preserve">#2 </t>
  </si>
  <si>
    <t>Buy aug soybean, sell aug oil sell aug meal</t>
  </si>
  <si>
    <t>Dates</t>
  </si>
  <si>
    <t xml:space="preserve"> Action in Futures</t>
  </si>
  <si>
    <t xml:space="preserve"> Action in Cash</t>
  </si>
  <si>
    <t xml:space="preserve"> Remaining Futures Positions</t>
  </si>
  <si>
    <t xml:space="preserve"> Net Cost Soybeans (Cash and futures combined)</t>
  </si>
  <si>
    <t xml:space="preserve"> Net Revanue Oil (Cash and futures combined)</t>
  </si>
  <si>
    <t xml:space="preserve"> Hedged Processing Profit Hedged GPM $/bu.</t>
  </si>
  <si>
    <t>buying 10 aug soy, selling 9 aug oil, selling 11 aug meal</t>
  </si>
  <si>
    <t>NA</t>
  </si>
  <si>
    <t xml:space="preserve">buy 50,000 bushels of soybeans, sell 550k lbs of oil, sell 2.2 mil lbs of meal </t>
  </si>
  <si>
    <t xml:space="preserve"> Net Revanue Meal (Cash and futures combined)</t>
  </si>
  <si>
    <t>Hedged Processing Profit per bushel</t>
  </si>
  <si>
    <t>sell 10 aug soy, buy 9 aug oil, buy 11 aug meal</t>
  </si>
  <si>
    <t>Imperfection in the hedge</t>
  </si>
  <si>
    <t>bean basis</t>
  </si>
  <si>
    <t>meal basis</t>
  </si>
  <si>
    <t xml:space="preserve"> oil basis</t>
  </si>
  <si>
    <t>underhedged oil</t>
  </si>
  <si>
    <t>per bushel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</si>
</sst>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85"/>
      <color theme="1"/>
      <name val="Calibri"/>
      <family val="2"/>
      <scheme val="minor"/>
    </font>
    <font>
      <sz val="7.7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44" fontId="0" fillId="0" borderId="0" xfId="1" applyFont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C12" zoomScale="150" zoomScaleNormal="150" workbookViewId="0">
      <selection activeCell="C26" sqref="C26"/>
    </sheetView>
  </sheetViews>
  <sheetFormatPr defaultRowHeight="15" x14ac:dyDescent="0.25"/>
  <cols>
    <col min="1" max="1" width="17.7109375" customWidth="1"/>
    <col min="2" max="2" width="21" customWidth="1"/>
    <col min="3" max="3" width="14" bestFit="1" customWidth="1"/>
    <col min="4" max="4" width="16.7109375" customWidth="1"/>
    <col min="5" max="5" width="21" customWidth="1"/>
    <col min="6" max="6" width="17.140625" customWidth="1"/>
    <col min="7" max="7" width="17.85546875" customWidth="1"/>
    <col min="8" max="8" width="16.5703125" customWidth="1"/>
    <col min="9" max="9" width="17.42578125" customWidth="1"/>
    <col min="10" max="10" width="8" bestFit="1" customWidth="1"/>
    <col min="11" max="11" width="7" bestFit="1" customWidth="1"/>
    <col min="12" max="13" width="6.85546875" bestFit="1" customWidth="1"/>
    <col min="14" max="14" width="8.5703125" bestFit="1" customWidth="1"/>
    <col min="15" max="15" width="8.42578125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42919</v>
      </c>
      <c r="B2">
        <v>-20</v>
      </c>
      <c r="C2">
        <v>970</v>
      </c>
      <c r="D2">
        <v>973.5</v>
      </c>
      <c r="E2">
        <v>980.75</v>
      </c>
      <c r="F2">
        <v>-10</v>
      </c>
      <c r="G2">
        <v>313.8</v>
      </c>
      <c r="H2">
        <v>315.7</v>
      </c>
      <c r="I2">
        <v>320.39999999999998</v>
      </c>
      <c r="J2">
        <v>-3</v>
      </c>
      <c r="K2">
        <v>33.24</v>
      </c>
      <c r="L2">
        <v>33.36</v>
      </c>
      <c r="M2">
        <v>33.58</v>
      </c>
      <c r="N2">
        <f>(K2+$J2)/100*11 + (G2+$F2)*44/2000 - (C2+$B2)/100</f>
        <v>0.50999999999999979</v>
      </c>
      <c r="O2">
        <f>(L2+$J2)/100*11 + (H2+$F2)*44/2000 - (D2+$B2)/100</f>
        <v>0.52999999999999936</v>
      </c>
      <c r="P2">
        <f>(M2+$J2)/100*11 + (I2+$F2)*44/2000 - (E2+$B2)/100</f>
        <v>0.58509999999999884</v>
      </c>
    </row>
    <row r="3" spans="1:16" x14ac:dyDescent="0.25">
      <c r="A3" s="1">
        <v>42948</v>
      </c>
      <c r="B3">
        <v>-25</v>
      </c>
      <c r="C3">
        <v>959.5</v>
      </c>
      <c r="D3">
        <v>964.25</v>
      </c>
      <c r="E3">
        <v>971.75</v>
      </c>
      <c r="F3">
        <v>-8</v>
      </c>
      <c r="G3">
        <v>308.3</v>
      </c>
      <c r="H3">
        <v>310.3</v>
      </c>
      <c r="I3">
        <v>314.5</v>
      </c>
      <c r="J3">
        <v>-5</v>
      </c>
      <c r="K3">
        <v>33.86</v>
      </c>
      <c r="L3">
        <v>33.97</v>
      </c>
      <c r="M3">
        <v>34.28</v>
      </c>
    </row>
    <row r="4" spans="1:16" x14ac:dyDescent="0.25">
      <c r="A4" s="1">
        <v>42979</v>
      </c>
      <c r="B4">
        <v>-30</v>
      </c>
      <c r="D4">
        <v>942</v>
      </c>
      <c r="E4">
        <v>949.5</v>
      </c>
      <c r="F4">
        <v>-8</v>
      </c>
      <c r="H4">
        <v>293.2</v>
      </c>
      <c r="I4">
        <v>298.8</v>
      </c>
      <c r="J4">
        <v>-3</v>
      </c>
      <c r="L4">
        <v>35.31</v>
      </c>
      <c r="M4">
        <v>35.67</v>
      </c>
    </row>
    <row r="5" spans="1:16" x14ac:dyDescent="0.25">
      <c r="A5" s="1">
        <v>43010</v>
      </c>
      <c r="B5">
        <v>-45</v>
      </c>
      <c r="E5">
        <v>957.25</v>
      </c>
      <c r="F5">
        <v>-5</v>
      </c>
      <c r="I5">
        <v>313.60000000000002</v>
      </c>
      <c r="J5">
        <v>-5</v>
      </c>
      <c r="M5">
        <v>32.520000000000003</v>
      </c>
    </row>
    <row r="8" spans="1:16" ht="17.25" x14ac:dyDescent="0.3">
      <c r="A8" s="2" t="s">
        <v>16</v>
      </c>
    </row>
    <row r="9" spans="1:16" x14ac:dyDescent="0.25">
      <c r="A9" t="s">
        <v>17</v>
      </c>
      <c r="B9" t="s">
        <v>18</v>
      </c>
    </row>
    <row r="11" spans="1:16" s="3" customFormat="1" ht="43.5" customHeight="1" x14ac:dyDescent="0.25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29</v>
      </c>
      <c r="H11" s="3" t="s">
        <v>25</v>
      </c>
      <c r="I11" s="3" t="s">
        <v>30</v>
      </c>
    </row>
    <row r="12" spans="1:16" ht="45" x14ac:dyDescent="0.25">
      <c r="A12" s="1">
        <v>42919</v>
      </c>
      <c r="B12" s="3" t="s">
        <v>26</v>
      </c>
      <c r="C12" s="3" t="s">
        <v>27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</row>
    <row r="13" spans="1:16" ht="90" x14ac:dyDescent="0.25">
      <c r="A13" s="1">
        <v>42948</v>
      </c>
      <c r="B13" s="3" t="s">
        <v>31</v>
      </c>
      <c r="C13" s="3" t="s">
        <v>28</v>
      </c>
      <c r="D13" s="3">
        <v>0</v>
      </c>
      <c r="E13" s="3">
        <f>-(C3+B3)/100*50000 + (C3-C2)/100*50000</f>
        <v>-472500.00000000006</v>
      </c>
      <c r="F13" s="3">
        <f>(K3+J3)/100*11*50000 + (K2-K3)/100*60000*9</f>
        <v>155382</v>
      </c>
      <c r="G13" s="3">
        <f>(G3+F3)/2000*B17 +(G2-G3)/2000*B17</f>
        <v>336380</v>
      </c>
      <c r="H13" s="3">
        <f>SUM(E13:G13)</f>
        <v>19261.999999999942</v>
      </c>
      <c r="I13">
        <f>H13/50000</f>
        <v>0.38523999999999886</v>
      </c>
    </row>
    <row r="16" spans="1:16" x14ac:dyDescent="0.25">
      <c r="B16">
        <f>50000*11</f>
        <v>550000</v>
      </c>
      <c r="E16" t="s">
        <v>32</v>
      </c>
    </row>
    <row r="17" spans="2:7" x14ac:dyDescent="0.25">
      <c r="B17">
        <f>50000*44</f>
        <v>2200000</v>
      </c>
      <c r="D17" t="s">
        <v>33</v>
      </c>
      <c r="E17">
        <f>0.05*50000</f>
        <v>2500</v>
      </c>
    </row>
    <row r="18" spans="2:7" x14ac:dyDescent="0.25">
      <c r="D18" t="s">
        <v>34</v>
      </c>
      <c r="E18">
        <f>2/2000*2200000</f>
        <v>2200</v>
      </c>
    </row>
    <row r="19" spans="2:7" x14ac:dyDescent="0.25">
      <c r="D19" t="s">
        <v>35</v>
      </c>
      <c r="E19">
        <f>-0.02*550000</f>
        <v>-11000</v>
      </c>
    </row>
    <row r="20" spans="2:7" x14ac:dyDescent="0.25">
      <c r="D20" t="s">
        <v>36</v>
      </c>
      <c r="E20">
        <f>(K3-K2)/100*10000</f>
        <v>61.999999999999744</v>
      </c>
    </row>
    <row r="21" spans="2:7" x14ac:dyDescent="0.25">
      <c r="E21" s="4">
        <f>SUM(E17:E20)</f>
        <v>-6238</v>
      </c>
    </row>
    <row r="22" spans="2:7" x14ac:dyDescent="0.25">
      <c r="D22" t="s">
        <v>37</v>
      </c>
      <c r="E22" s="5">
        <f>E21/50000</f>
        <v>-0.12476</v>
      </c>
      <c r="G22" s="5">
        <f>I13-E22</f>
        <v>0.5099999999999989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soy-crush-exercise-key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Mallory, Mindy L</dc:creator>
  <cp:lastModifiedBy>Mallory, Mindy L</cp:lastModifiedBy>
  <dcterms:created xsi:type="dcterms:W3CDTF">2017-10-26T22:00:38Z</dcterms:created>
  <dcterms:modified xsi:type="dcterms:W3CDTF">2017-10-26T22:01:16Z</dcterms:modified>
</cp:coreProperties>
</file>