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C:\Users\aholste\Box Sync\AAnns Files\AgDM\12-18\"/>
    </mc:Choice>
  </mc:AlternateContent>
  <bookViews>
    <workbookView xWindow="0" yWindow="0" windowWidth="28800" windowHeight="14100"/>
  </bookViews>
  <sheets>
    <sheet name="Example" sheetId="1" r:id="rId1"/>
    <sheet name="Blank" sheetId="3" r:id="rId2"/>
  </sheets>
  <definedNames>
    <definedName name="_xlnm.Print_Area" localSheetId="1">Blank!$A$1:$Q$77</definedName>
    <definedName name="_xlnm.Print_Area" localSheetId="0">Example!$A$1:$Q$77</definedName>
  </definedNames>
  <calcPr calcId="162913"/>
</workbook>
</file>

<file path=xl/calcChain.xml><?xml version="1.0" encoding="utf-8"?>
<calcChain xmlns="http://schemas.openxmlformats.org/spreadsheetml/2006/main">
  <c r="B72" i="3" l="1"/>
  <c r="L66" i="3"/>
  <c r="N66" i="3" s="1"/>
  <c r="K66" i="3"/>
  <c r="M66" i="3" s="1"/>
  <c r="L65" i="3"/>
  <c r="N65" i="3" s="1"/>
  <c r="K65" i="3"/>
  <c r="M65" i="3" s="1"/>
  <c r="L64" i="3"/>
  <c r="N64" i="3" s="1"/>
  <c r="K64" i="3"/>
  <c r="M64" i="3" s="1"/>
  <c r="L63" i="3"/>
  <c r="N63" i="3" s="1"/>
  <c r="K63" i="3"/>
  <c r="M63" i="3" s="1"/>
  <c r="L62" i="3"/>
  <c r="N62" i="3" s="1"/>
  <c r="K62" i="3"/>
  <c r="M62" i="3" s="1"/>
  <c r="L61" i="3"/>
  <c r="N61" i="3" s="1"/>
  <c r="K61" i="3"/>
  <c r="M61" i="3" s="1"/>
  <c r="N60" i="3"/>
  <c r="L60" i="3"/>
  <c r="K60" i="3"/>
  <c r="M60" i="3" s="1"/>
  <c r="N59" i="3"/>
  <c r="L59" i="3"/>
  <c r="K59" i="3"/>
  <c r="M59" i="3" s="1"/>
  <c r="L58" i="3"/>
  <c r="N58" i="3" s="1"/>
  <c r="K58" i="3"/>
  <c r="M58" i="3" s="1"/>
  <c r="L57" i="3"/>
  <c r="N57" i="3" s="1"/>
  <c r="K57" i="3"/>
  <c r="M57" i="3" s="1"/>
  <c r="L56" i="3"/>
  <c r="N56" i="3" s="1"/>
  <c r="K56" i="3"/>
  <c r="M56" i="3" s="1"/>
  <c r="L55" i="3"/>
  <c r="N55" i="3" s="1"/>
  <c r="K55" i="3"/>
  <c r="M55" i="3" s="1"/>
  <c r="F47" i="3"/>
  <c r="C47" i="3"/>
  <c r="F44" i="3"/>
  <c r="C44" i="3"/>
  <c r="C43" i="3"/>
  <c r="F42" i="3"/>
  <c r="C42" i="3"/>
  <c r="F41" i="3"/>
  <c r="C41" i="3"/>
  <c r="D40" i="3"/>
  <c r="D59" i="3" s="1"/>
  <c r="C40" i="3"/>
  <c r="C39" i="3"/>
  <c r="F38" i="3"/>
  <c r="C38" i="3"/>
  <c r="F34" i="3"/>
  <c r="F33" i="3"/>
  <c r="F31" i="3"/>
  <c r="F43" i="3" s="1"/>
  <c r="G15" i="3"/>
  <c r="G37" i="3" s="1"/>
  <c r="D15" i="3"/>
  <c r="D37" i="3" s="1"/>
  <c r="G14" i="3"/>
  <c r="F14" i="3"/>
  <c r="F39" i="3" s="1"/>
  <c r="D14" i="3"/>
  <c r="G13" i="3"/>
  <c r="D13" i="3"/>
  <c r="G12" i="3"/>
  <c r="D12" i="3"/>
  <c r="G39" i="3" l="1"/>
  <c r="G47" i="3"/>
  <c r="C66" i="3"/>
  <c r="D65" i="3"/>
  <c r="C45" i="3"/>
  <c r="C48" i="3" s="1"/>
  <c r="F45" i="3"/>
  <c r="F48" i="3" s="1"/>
  <c r="G45" i="3"/>
  <c r="C50" i="3"/>
  <c r="C59" i="3"/>
  <c r="C65" i="3"/>
  <c r="D55" i="3"/>
  <c r="D60" i="3"/>
  <c r="D64" i="3"/>
  <c r="F55" i="3"/>
  <c r="F56" i="3"/>
  <c r="F57" i="3"/>
  <c r="F58" i="3"/>
  <c r="F59" i="3"/>
  <c r="F60" i="3"/>
  <c r="F61" i="3"/>
  <c r="F62" i="3"/>
  <c r="F63" i="3"/>
  <c r="F64" i="3"/>
  <c r="F65" i="3"/>
  <c r="F66" i="3"/>
  <c r="C57" i="3"/>
  <c r="C64" i="3"/>
  <c r="D58" i="3"/>
  <c r="D61" i="3"/>
  <c r="D66" i="3"/>
  <c r="D39" i="3"/>
  <c r="D45" i="3" s="1"/>
  <c r="G55" i="3"/>
  <c r="G56" i="3"/>
  <c r="G57" i="3"/>
  <c r="G58" i="3"/>
  <c r="G59" i="3"/>
  <c r="G60" i="3"/>
  <c r="G61" i="3"/>
  <c r="G62" i="3"/>
  <c r="G63" i="3"/>
  <c r="G64" i="3"/>
  <c r="G65" i="3"/>
  <c r="G66" i="3"/>
  <c r="C61" i="3"/>
  <c r="D56" i="3"/>
  <c r="D63" i="3"/>
  <c r="C56" i="3"/>
  <c r="C63" i="3"/>
  <c r="D57" i="3"/>
  <c r="D62" i="3"/>
  <c r="D47" i="3"/>
  <c r="C58" i="3"/>
  <c r="C62" i="3"/>
  <c r="C55" i="3"/>
  <c r="C60" i="3"/>
  <c r="C40" i="1"/>
  <c r="C41" i="1"/>
  <c r="F50" i="3" l="1"/>
  <c r="D48" i="3"/>
  <c r="D50" i="3"/>
  <c r="G50" i="3"/>
  <c r="G48" i="3"/>
  <c r="F14" i="1"/>
  <c r="C47" i="1" l="1"/>
  <c r="L66" i="1"/>
  <c r="N66" i="1" s="1"/>
  <c r="K66" i="1"/>
  <c r="M66" i="1" s="1"/>
  <c r="L65" i="1"/>
  <c r="N65" i="1" s="1"/>
  <c r="K65" i="1"/>
  <c r="M65" i="1" s="1"/>
  <c r="L64" i="1"/>
  <c r="N64" i="1" s="1"/>
  <c r="K64" i="1"/>
  <c r="M64" i="1" s="1"/>
  <c r="L63" i="1"/>
  <c r="N63" i="1" s="1"/>
  <c r="K63" i="1"/>
  <c r="M63" i="1" s="1"/>
  <c r="L62" i="1"/>
  <c r="N62" i="1" s="1"/>
  <c r="K62" i="1"/>
  <c r="M62" i="1" s="1"/>
  <c r="L61" i="1"/>
  <c r="N61" i="1" s="1"/>
  <c r="K61" i="1"/>
  <c r="M61" i="1" s="1"/>
  <c r="L60" i="1"/>
  <c r="N60" i="1" s="1"/>
  <c r="K60" i="1"/>
  <c r="M60" i="1" s="1"/>
  <c r="L59" i="1"/>
  <c r="N59" i="1" s="1"/>
  <c r="K59" i="1"/>
  <c r="M59" i="1" s="1"/>
  <c r="L58" i="1"/>
  <c r="N58" i="1" s="1"/>
  <c r="K58" i="1"/>
  <c r="M58" i="1" s="1"/>
  <c r="L57" i="1"/>
  <c r="N57" i="1" s="1"/>
  <c r="K57" i="1"/>
  <c r="M57" i="1" s="1"/>
  <c r="L56" i="1"/>
  <c r="N56" i="1" s="1"/>
  <c r="K56" i="1"/>
  <c r="M56" i="1" s="1"/>
  <c r="L55" i="1"/>
  <c r="N55" i="1" s="1"/>
  <c r="K55" i="1"/>
  <c r="M55" i="1" s="1"/>
  <c r="G15" i="1"/>
  <c r="G37" i="1" s="1"/>
  <c r="G13" i="1"/>
  <c r="G14" i="1"/>
  <c r="F38" i="1"/>
  <c r="F41" i="1"/>
  <c r="F42" i="1"/>
  <c r="F31" i="1"/>
  <c r="F43" i="1" s="1"/>
  <c r="F33" i="1"/>
  <c r="F44" i="1" s="1"/>
  <c r="D15" i="1"/>
  <c r="D37" i="1" s="1"/>
  <c r="D13" i="1"/>
  <c r="D40" i="1" s="1"/>
  <c r="D14" i="1"/>
  <c r="F34" i="1"/>
  <c r="C42" i="1"/>
  <c r="C43" i="1"/>
  <c r="C44" i="1"/>
  <c r="F47" i="1"/>
  <c r="C38" i="1"/>
  <c r="C39" i="1"/>
  <c r="G12" i="1"/>
  <c r="D12" i="1"/>
  <c r="B72" i="1"/>
  <c r="G47" i="1" l="1"/>
  <c r="G59" i="1"/>
  <c r="C64" i="1"/>
  <c r="D47" i="1"/>
  <c r="D39" i="1"/>
  <c r="D45" i="1" s="1"/>
  <c r="D50" i="1" s="1"/>
  <c r="F65" i="1"/>
  <c r="C63" i="1"/>
  <c r="G63" i="1"/>
  <c r="C57" i="1"/>
  <c r="G66" i="1"/>
  <c r="D59" i="1"/>
  <c r="F63" i="1"/>
  <c r="C60" i="1"/>
  <c r="G57" i="1"/>
  <c r="G62" i="1"/>
  <c r="F39" i="1"/>
  <c r="F45" i="1" s="1"/>
  <c r="G39" i="1"/>
  <c r="G45" i="1" s="1"/>
  <c r="F60" i="1"/>
  <c r="F64" i="1"/>
  <c r="D56" i="1"/>
  <c r="D63" i="1"/>
  <c r="C45" i="1"/>
  <c r="D57" i="1"/>
  <c r="F55" i="1"/>
  <c r="C61" i="1"/>
  <c r="C65" i="1"/>
  <c r="F61" i="1"/>
  <c r="D60" i="1"/>
  <c r="D64" i="1"/>
  <c r="G58" i="1"/>
  <c r="C55" i="1"/>
  <c r="F56" i="1"/>
  <c r="G55" i="1"/>
  <c r="C58" i="1"/>
  <c r="C62" i="1"/>
  <c r="C66" i="1"/>
  <c r="F58" i="1"/>
  <c r="F62" i="1"/>
  <c r="F66" i="1"/>
  <c r="D61" i="1"/>
  <c r="D65" i="1"/>
  <c r="G60" i="1"/>
  <c r="G64" i="1"/>
  <c r="D55" i="1"/>
  <c r="C56" i="1"/>
  <c r="F57" i="1"/>
  <c r="G56" i="1"/>
  <c r="C59" i="1"/>
  <c r="F59" i="1"/>
  <c r="D58" i="1"/>
  <c r="D62" i="1"/>
  <c r="D66" i="1"/>
  <c r="G61" i="1"/>
  <c r="G65" i="1"/>
  <c r="D48" i="1" l="1"/>
  <c r="F50" i="1"/>
  <c r="F48" i="1"/>
  <c r="G50" i="1"/>
  <c r="G48" i="1"/>
  <c r="C48" i="1"/>
  <c r="C50" i="1"/>
</calcChain>
</file>

<file path=xl/comments1.xml><?xml version="1.0" encoding="utf-8"?>
<comments xmlns="http://schemas.openxmlformats.org/spreadsheetml/2006/main">
  <authors>
    <author>Economics Department</author>
    <author>William Edwards</author>
  </authors>
  <commentList>
    <comment ref="A6" authorId="0" shapeId="0">
      <text>
        <r>
          <rPr>
            <sz val="8"/>
            <color indexed="81"/>
            <rFont val="Tahoma"/>
            <family val="2"/>
          </rPr>
          <t>Place the cursor over cells with red triangles to read comments.</t>
        </r>
      </text>
    </comment>
    <comment ref="C13" authorId="1" shapeId="0">
      <text>
        <r>
          <rPr>
            <sz val="8"/>
            <color indexed="81"/>
            <rFont val="Tahoma"/>
            <family val="2"/>
          </rPr>
          <t>Selling price that could be obtained without storage.</t>
        </r>
      </text>
    </comment>
    <comment ref="F13" authorId="1" shapeId="0">
      <text>
        <r>
          <rPr>
            <sz val="8"/>
            <color indexed="81"/>
            <rFont val="Tahoma"/>
            <family val="2"/>
          </rPr>
          <t>Selling price that could be obtained without storage.</t>
        </r>
      </text>
    </comment>
    <comment ref="C14" authorId="1" shapeId="0">
      <text>
        <r>
          <rPr>
            <sz val="8"/>
            <color indexed="81"/>
            <rFont val="Tahoma"/>
            <family val="2"/>
          </rPr>
          <t>Interest rate on operating credit line or 
that could be obtained on savings.</t>
        </r>
      </text>
    </comment>
    <comment ref="C15" authorId="1" shapeId="0">
      <text>
        <r>
          <rPr>
            <sz val="8"/>
            <color indexed="81"/>
            <rFont val="Tahoma"/>
            <family val="2"/>
          </rPr>
          <t>Expected number of months grain will be stored.</t>
        </r>
      </text>
    </comment>
    <comment ref="F15" authorId="1" shapeId="0">
      <text>
        <r>
          <rPr>
            <sz val="8"/>
            <color indexed="81"/>
            <rFont val="Tahoma"/>
            <family val="2"/>
          </rPr>
          <t>Expected number of months grain will be stored.</t>
        </r>
      </text>
    </comment>
    <comment ref="D17" authorId="1" shapeId="0">
      <text>
        <r>
          <rPr>
            <sz val="8"/>
            <color indexed="81"/>
            <rFont val="Tahoma"/>
            <family val="2"/>
          </rPr>
          <t>Minimum charge for commercial storage.</t>
        </r>
      </text>
    </comment>
    <comment ref="G17" authorId="1" shapeId="0">
      <text>
        <r>
          <rPr>
            <sz val="8"/>
            <color indexed="81"/>
            <rFont val="Tahoma"/>
            <family val="2"/>
          </rPr>
          <t>Minimum charge for commercial storage.</t>
        </r>
      </text>
    </comment>
    <comment ref="D18" authorId="1" shapeId="0">
      <text>
        <r>
          <rPr>
            <sz val="8"/>
            <color indexed="81"/>
            <rFont val="Tahoma"/>
            <family val="2"/>
          </rPr>
          <t>Number of months of storage included in minimum charge.</t>
        </r>
      </text>
    </comment>
    <comment ref="G18" authorId="1" shapeId="0">
      <text>
        <r>
          <rPr>
            <sz val="8"/>
            <color indexed="81"/>
            <rFont val="Tahoma"/>
            <family val="2"/>
          </rPr>
          <t>Number of months of storage included in minimum charge.</t>
        </r>
      </text>
    </comment>
    <comment ref="D19" authorId="1" shapeId="0">
      <text>
        <r>
          <rPr>
            <sz val="8"/>
            <color indexed="81"/>
            <rFont val="Tahoma"/>
            <family val="2"/>
          </rPr>
          <t>Monthly storage charge after the minimum charge period.</t>
        </r>
      </text>
    </comment>
    <comment ref="G19" authorId="1" shapeId="0">
      <text>
        <r>
          <rPr>
            <sz val="8"/>
            <color indexed="81"/>
            <rFont val="Tahoma"/>
            <family val="2"/>
          </rPr>
          <t>Monthly storage charge after the minimum charge period.</t>
        </r>
      </text>
    </comment>
    <comment ref="C21" authorId="1" shapeId="0">
      <text>
        <r>
          <rPr>
            <sz val="8"/>
            <color indexed="81"/>
            <rFont val="Tahoma"/>
            <family val="2"/>
          </rPr>
          <t>Charge per bushel for renting on-farm storage for the crop year.</t>
        </r>
      </text>
    </comment>
    <comment ref="F21" authorId="1" shapeId="0">
      <text>
        <r>
          <rPr>
            <sz val="8"/>
            <color indexed="81"/>
            <rFont val="Tahoma"/>
            <family val="2"/>
          </rPr>
          <t>Charge per bushel for renting on-farm storage for the crop year.</t>
        </r>
      </text>
    </comment>
    <comment ref="C22" authorId="1" shapeId="0">
      <text>
        <r>
          <rPr>
            <sz val="8"/>
            <color indexed="81"/>
            <rFont val="Tahoma"/>
            <family val="2"/>
          </rPr>
          <t>Monthly charge per bushel for renting on-farm storage.  
Leave blank if the charge is per year.</t>
        </r>
      </text>
    </comment>
    <comment ref="F22" authorId="1" shapeId="0">
      <text>
        <r>
          <rPr>
            <sz val="8"/>
            <color indexed="81"/>
            <rFont val="Tahoma"/>
            <family val="2"/>
          </rPr>
          <t>Monthly charge per bushel for renting on-farm storage.  
Leave blank if the charge is per year.</t>
        </r>
      </text>
    </comment>
    <comment ref="C23" authorId="1" shapeId="0">
      <text>
        <r>
          <rPr>
            <sz val="8"/>
            <color indexed="81"/>
            <rFont val="Tahoma"/>
            <family val="2"/>
          </rPr>
          <t>Moisture level at which corn can be safely stored.</t>
        </r>
      </text>
    </comment>
    <comment ref="C24" authorId="1" shapeId="0">
      <text>
        <r>
          <rPr>
            <sz val="8"/>
            <color indexed="81"/>
            <rFont val="Tahoma"/>
            <family val="2"/>
          </rPr>
          <t>Cost for fuel and electricity per percentage
 point of moisture removed.</t>
        </r>
      </text>
    </comment>
    <comment ref="C25" authorId="1" shapeId="0">
      <text>
        <r>
          <rPr>
            <sz val="8"/>
            <color indexed="81"/>
            <rFont val="Tahoma"/>
            <family val="2"/>
          </rPr>
          <t>Shrink loss per percentage point of 
moisture removed, usually 1.2 to 1.4 %.</t>
        </r>
      </text>
    </comment>
    <comment ref="C26" authorId="1" shapeId="0">
      <text>
        <r>
          <rPr>
            <sz val="8"/>
            <color indexed="81"/>
            <rFont val="Tahoma"/>
            <family val="2"/>
          </rPr>
          <t>Cost for handling grain into 
and out of farm storage.</t>
        </r>
      </text>
    </comment>
    <comment ref="F26" authorId="1" shapeId="0">
      <text>
        <r>
          <rPr>
            <sz val="8"/>
            <color indexed="81"/>
            <rFont val="Tahoma"/>
            <family val="2"/>
          </rPr>
          <t>Cost for handling grain into and out of farm storage.</t>
        </r>
      </text>
    </comment>
    <comment ref="C27" authorId="1" shapeId="0">
      <text>
        <r>
          <rPr>
            <sz val="8"/>
            <color indexed="81"/>
            <rFont val="Tahoma"/>
            <family val="2"/>
          </rPr>
          <t>Extra transportation cost for on-farm storage versus 
delivering directly to the end buyer.</t>
        </r>
      </text>
    </comment>
    <comment ref="F27" authorId="1" shapeId="0">
      <text>
        <r>
          <rPr>
            <sz val="8"/>
            <color indexed="81"/>
            <rFont val="Tahoma"/>
            <family val="2"/>
          </rPr>
          <t>Extra transportation cost for on-farm storage versus 
delivering directly to the end buyer.</t>
        </r>
      </text>
    </comment>
    <comment ref="C28" authorId="1" shapeId="0">
      <text>
        <r>
          <rPr>
            <b/>
            <sz val="8"/>
            <color indexed="81"/>
            <rFont val="Tahoma"/>
            <family val="2"/>
          </rPr>
          <t>Usually 0.5% to 1.0%.</t>
        </r>
      </text>
    </comment>
    <comment ref="F28" authorId="1" shapeId="0">
      <text>
        <r>
          <rPr>
            <sz val="8"/>
            <color indexed="81"/>
            <rFont val="Tahoma"/>
            <family val="2"/>
          </rPr>
          <t>Usually 0.5% to 1.0%.</t>
        </r>
      </text>
    </comment>
    <comment ref="C32" authorId="1" shapeId="0">
      <text>
        <r>
          <rPr>
            <sz val="8"/>
            <color indexed="81"/>
            <rFont val="Tahoma"/>
            <family val="2"/>
          </rPr>
          <t>Time spent monitoring stored grain each month.</t>
        </r>
      </text>
    </comment>
    <comment ref="F32" authorId="1" shapeId="0">
      <text>
        <r>
          <rPr>
            <sz val="8"/>
            <color indexed="81"/>
            <rFont val="Tahoma"/>
            <family val="2"/>
          </rPr>
          <t>Time spent monitoring stored grain each month.</t>
        </r>
      </text>
    </comment>
    <comment ref="C34" authorId="1" shapeId="0">
      <text>
        <r>
          <rPr>
            <sz val="8"/>
            <color indexed="81"/>
            <rFont val="Tahoma"/>
            <family val="2"/>
          </rPr>
          <t>Total of federal, state and self-employment tax rates. 
Enter value if you wish to show the value of deferring 
income taxes for one year.</t>
        </r>
      </text>
    </comment>
    <comment ref="B37" authorId="0" shapeId="0">
      <text>
        <r>
          <rPr>
            <b/>
            <sz val="8"/>
            <color indexed="81"/>
            <rFont val="Tahoma"/>
            <family val="2"/>
          </rPr>
          <t xml:space="preserve"> Commercial storage charge </t>
        </r>
        <r>
          <rPr>
            <sz val="8"/>
            <color indexed="81"/>
            <rFont val="Tahoma"/>
            <family val="2"/>
          </rPr>
          <t>= base rate + 
((storage period - base period) x rate per month).</t>
        </r>
      </text>
    </comment>
    <comment ref="B38" authorId="0" shapeId="0">
      <text>
        <r>
          <rPr>
            <b/>
            <sz val="8"/>
            <color indexed="81"/>
            <rFont val="Tahoma"/>
            <family val="2"/>
          </rPr>
          <t>Farm storage rent</t>
        </r>
        <r>
          <rPr>
            <sz val="8"/>
            <color indexed="81"/>
            <rFont val="Tahoma"/>
            <family val="2"/>
          </rPr>
          <t xml:space="preserve"> = fixed rate + 
(storage period x rate per month).</t>
        </r>
      </text>
    </comment>
    <comment ref="B39" authorId="0" shapeId="0">
      <text>
        <r>
          <rPr>
            <b/>
            <sz val="8"/>
            <color indexed="81"/>
            <rFont val="Tahoma"/>
            <family val="2"/>
          </rPr>
          <t>Interest on grain inventory</t>
        </r>
        <r>
          <rPr>
            <sz val="8"/>
            <color indexed="81"/>
            <rFont val="Tahoma"/>
            <family val="2"/>
          </rPr>
          <t xml:space="preserve"> = current grain price x 
interest rate x (length of storage / 12).</t>
        </r>
      </text>
    </comment>
    <comment ref="B40" authorId="0" shapeId="0">
      <text>
        <r>
          <rPr>
            <b/>
            <sz val="8"/>
            <color indexed="81"/>
            <rFont val="Tahoma"/>
            <family val="2"/>
          </rPr>
          <t>Extra drying cost for corn</t>
        </r>
        <r>
          <rPr>
            <sz val="8"/>
            <color indexed="81"/>
            <rFont val="Tahoma"/>
            <family val="2"/>
          </rPr>
          <t xml:space="preserve"> = extra points moisture removed x 
drying cost per point of moisture.</t>
        </r>
      </text>
    </comment>
    <comment ref="B41" authorId="0" shapeId="0">
      <text>
        <r>
          <rPr>
            <sz val="8"/>
            <color indexed="81"/>
            <rFont val="Tahoma"/>
            <family val="2"/>
          </rPr>
          <t>Extra handling cost.</t>
        </r>
      </text>
    </comment>
    <comment ref="B42" authorId="0" shapeId="0">
      <text>
        <r>
          <rPr>
            <b/>
            <sz val="8"/>
            <color indexed="81"/>
            <rFont val="Tahoma"/>
            <family val="2"/>
          </rPr>
          <t>Quality deterioration</t>
        </r>
        <r>
          <rPr>
            <sz val="8"/>
            <color indexed="81"/>
            <rFont val="Tahoma"/>
            <family val="2"/>
          </rPr>
          <t xml:space="preserve"> = 
percentage quality deterioration x 
grain price.</t>
        </r>
      </text>
    </comment>
    <comment ref="B45" authorId="0" shapeId="0">
      <text>
        <r>
          <rPr>
            <b/>
            <sz val="8"/>
            <color indexed="81"/>
            <rFont val="Tahoma"/>
            <family val="2"/>
          </rPr>
          <t>Total cost of storage</t>
        </r>
        <r>
          <rPr>
            <sz val="8"/>
            <color indexed="81"/>
            <rFont val="Tahoma"/>
            <family val="2"/>
          </rPr>
          <t xml:space="preserve"> = 
commercial storage charge + 
farm storage rent + 
interest on grain inventory + 
extra drying cost for corn + 
extra shrinkage cost for corn + 
extra handling cost + 
quality deterioration.</t>
        </r>
      </text>
    </comment>
    <comment ref="B47" authorId="1" shapeId="0">
      <text>
        <r>
          <rPr>
            <sz val="8"/>
            <color indexed="81"/>
            <rFont val="Tahoma"/>
            <family val="2"/>
          </rPr>
          <t>Value of interest earned or saved by deferring 
taxation of grain sales for one year.</t>
        </r>
      </text>
    </comment>
    <comment ref="B50" authorId="0" shapeId="0">
      <text>
        <r>
          <rPr>
            <b/>
            <sz val="8"/>
            <color indexed="81"/>
            <rFont val="Tahoma"/>
            <family val="2"/>
          </rPr>
          <t>Breakeven grain price</t>
        </r>
        <r>
          <rPr>
            <sz val="8"/>
            <color indexed="81"/>
            <rFont val="Tahoma"/>
            <family val="2"/>
          </rPr>
          <t xml:space="preserve"> = 
current grain price + total cost of storage.</t>
        </r>
      </text>
    </comment>
    <comment ref="I52" authorId="1" shapeId="0">
      <text>
        <r>
          <rPr>
            <sz val="8"/>
            <color indexed="81"/>
            <rFont val="Tahoma"/>
            <family val="2"/>
          </rPr>
          <t>Based on Iowa monthly cash prices 
for 2008-2017 marketing years.</t>
        </r>
      </text>
    </comment>
  </commentList>
</comments>
</file>

<file path=xl/comments2.xml><?xml version="1.0" encoding="utf-8"?>
<comments xmlns="http://schemas.openxmlformats.org/spreadsheetml/2006/main">
  <authors>
    <author>Economics Department</author>
    <author>William Edwards</author>
  </authors>
  <commentList>
    <comment ref="A6" authorId="0" shapeId="0">
      <text>
        <r>
          <rPr>
            <sz val="8"/>
            <color indexed="81"/>
            <rFont val="Tahoma"/>
            <family val="2"/>
          </rPr>
          <t>Place the cursor over cells with red triangles to read comments.</t>
        </r>
      </text>
    </comment>
    <comment ref="C13" authorId="1" shapeId="0">
      <text>
        <r>
          <rPr>
            <sz val="8"/>
            <color indexed="81"/>
            <rFont val="Tahoma"/>
            <family val="2"/>
          </rPr>
          <t>Selling price that could be obtained without storage.</t>
        </r>
      </text>
    </comment>
    <comment ref="F13" authorId="1" shapeId="0">
      <text>
        <r>
          <rPr>
            <sz val="8"/>
            <color indexed="81"/>
            <rFont val="Tahoma"/>
            <family val="2"/>
          </rPr>
          <t>Selling price that could be obtained without storage.</t>
        </r>
      </text>
    </comment>
    <comment ref="C14" authorId="1" shapeId="0">
      <text>
        <r>
          <rPr>
            <sz val="8"/>
            <color indexed="81"/>
            <rFont val="Tahoma"/>
            <family val="2"/>
          </rPr>
          <t>Interest rate on operating credit line or 
that could be obtained on savings.</t>
        </r>
      </text>
    </comment>
    <comment ref="C15" authorId="1" shapeId="0">
      <text>
        <r>
          <rPr>
            <sz val="8"/>
            <color indexed="81"/>
            <rFont val="Tahoma"/>
            <family val="2"/>
          </rPr>
          <t>Expected number of months grain will be stored.</t>
        </r>
      </text>
    </comment>
    <comment ref="F15" authorId="1" shapeId="0">
      <text>
        <r>
          <rPr>
            <sz val="8"/>
            <color indexed="81"/>
            <rFont val="Tahoma"/>
            <family val="2"/>
          </rPr>
          <t>Expected number of months grain will be stored.</t>
        </r>
      </text>
    </comment>
    <comment ref="D17" authorId="1" shapeId="0">
      <text>
        <r>
          <rPr>
            <sz val="8"/>
            <color indexed="81"/>
            <rFont val="Tahoma"/>
            <family val="2"/>
          </rPr>
          <t>Minimum charge for commercial storage.</t>
        </r>
      </text>
    </comment>
    <comment ref="G17" authorId="1" shapeId="0">
      <text>
        <r>
          <rPr>
            <sz val="8"/>
            <color indexed="81"/>
            <rFont val="Tahoma"/>
            <family val="2"/>
          </rPr>
          <t>Minimum charge for commercial storage.</t>
        </r>
      </text>
    </comment>
    <comment ref="D18" authorId="1" shapeId="0">
      <text>
        <r>
          <rPr>
            <sz val="8"/>
            <color indexed="81"/>
            <rFont val="Tahoma"/>
            <family val="2"/>
          </rPr>
          <t>Number of months of storage included in minimum charge.</t>
        </r>
      </text>
    </comment>
    <comment ref="G18" authorId="1" shapeId="0">
      <text>
        <r>
          <rPr>
            <sz val="8"/>
            <color indexed="81"/>
            <rFont val="Tahoma"/>
            <family val="2"/>
          </rPr>
          <t>Number of months of storage included in minimum charge.</t>
        </r>
      </text>
    </comment>
    <comment ref="D19" authorId="1" shapeId="0">
      <text>
        <r>
          <rPr>
            <sz val="8"/>
            <color indexed="81"/>
            <rFont val="Tahoma"/>
            <family val="2"/>
          </rPr>
          <t>Monthly storage charge after the minimum charge period.</t>
        </r>
      </text>
    </comment>
    <comment ref="G19" authorId="1" shapeId="0">
      <text>
        <r>
          <rPr>
            <sz val="8"/>
            <color indexed="81"/>
            <rFont val="Tahoma"/>
            <family val="2"/>
          </rPr>
          <t>Monthly storage charge after the minimum charge period.</t>
        </r>
      </text>
    </comment>
    <comment ref="C21" authorId="1" shapeId="0">
      <text>
        <r>
          <rPr>
            <sz val="8"/>
            <color indexed="81"/>
            <rFont val="Tahoma"/>
            <family val="2"/>
          </rPr>
          <t>Charge per bushel for renting on-farm storage for the crop year.</t>
        </r>
      </text>
    </comment>
    <comment ref="F21" authorId="1" shapeId="0">
      <text>
        <r>
          <rPr>
            <sz val="8"/>
            <color indexed="81"/>
            <rFont val="Tahoma"/>
            <family val="2"/>
          </rPr>
          <t>Charge per bushel for renting on-farm storage for the crop year.</t>
        </r>
      </text>
    </comment>
    <comment ref="C22" authorId="1" shapeId="0">
      <text>
        <r>
          <rPr>
            <sz val="8"/>
            <color indexed="81"/>
            <rFont val="Tahoma"/>
            <family val="2"/>
          </rPr>
          <t>Monthly charge per bushel for renting on-farm storage.  
Leave blank if the charge is per year.</t>
        </r>
      </text>
    </comment>
    <comment ref="F22" authorId="1" shapeId="0">
      <text>
        <r>
          <rPr>
            <sz val="8"/>
            <color indexed="81"/>
            <rFont val="Tahoma"/>
            <family val="2"/>
          </rPr>
          <t>Monthly charge per bushel for renting on-farm storage.  
Leave blank if the charge is per year.</t>
        </r>
      </text>
    </comment>
    <comment ref="C23" authorId="1" shapeId="0">
      <text>
        <r>
          <rPr>
            <sz val="8"/>
            <color indexed="81"/>
            <rFont val="Tahoma"/>
            <family val="2"/>
          </rPr>
          <t>Moisture level at which corn can be safely stored.</t>
        </r>
      </text>
    </comment>
    <comment ref="C24" authorId="1" shapeId="0">
      <text>
        <r>
          <rPr>
            <sz val="8"/>
            <color indexed="81"/>
            <rFont val="Tahoma"/>
            <family val="2"/>
          </rPr>
          <t>Cost for fuel and electricity per percentage
 point of moisture removed.</t>
        </r>
      </text>
    </comment>
    <comment ref="C25" authorId="1" shapeId="0">
      <text>
        <r>
          <rPr>
            <sz val="8"/>
            <color indexed="81"/>
            <rFont val="Tahoma"/>
            <family val="2"/>
          </rPr>
          <t>Shrink loss per percentage point of 
moisture removed, usually 1.2 to 1.4 %.</t>
        </r>
      </text>
    </comment>
    <comment ref="C26" authorId="1" shapeId="0">
      <text>
        <r>
          <rPr>
            <sz val="8"/>
            <color indexed="81"/>
            <rFont val="Tahoma"/>
            <family val="2"/>
          </rPr>
          <t>Cost for handling grain into 
and out of farm storage.</t>
        </r>
      </text>
    </comment>
    <comment ref="F26" authorId="1" shapeId="0">
      <text>
        <r>
          <rPr>
            <sz val="8"/>
            <color indexed="81"/>
            <rFont val="Tahoma"/>
            <family val="2"/>
          </rPr>
          <t>Cost for handling grain into and out of farm storage.</t>
        </r>
      </text>
    </comment>
    <comment ref="C27" authorId="1" shapeId="0">
      <text>
        <r>
          <rPr>
            <sz val="8"/>
            <color indexed="81"/>
            <rFont val="Tahoma"/>
            <family val="2"/>
          </rPr>
          <t>Extra transportation cost for on-farm storage versus 
delivering directly to the end buyer.</t>
        </r>
      </text>
    </comment>
    <comment ref="F27" authorId="1" shapeId="0">
      <text>
        <r>
          <rPr>
            <sz val="8"/>
            <color indexed="81"/>
            <rFont val="Tahoma"/>
            <family val="2"/>
          </rPr>
          <t>Extra transportation cost for on-farm storage versus 
delivering directly to the end buyer.</t>
        </r>
      </text>
    </comment>
    <comment ref="C28" authorId="1" shapeId="0">
      <text>
        <r>
          <rPr>
            <b/>
            <sz val="8"/>
            <color indexed="81"/>
            <rFont val="Tahoma"/>
            <family val="2"/>
          </rPr>
          <t>Usually 0.5% to 1.0%.</t>
        </r>
      </text>
    </comment>
    <comment ref="F28" authorId="1" shapeId="0">
      <text>
        <r>
          <rPr>
            <sz val="8"/>
            <color indexed="81"/>
            <rFont val="Tahoma"/>
            <family val="2"/>
          </rPr>
          <t>Usually 0.5% to 1.0%.</t>
        </r>
      </text>
    </comment>
    <comment ref="C32" authorId="1" shapeId="0">
      <text>
        <r>
          <rPr>
            <sz val="8"/>
            <color indexed="81"/>
            <rFont val="Tahoma"/>
            <family val="2"/>
          </rPr>
          <t>Time spent monitoring stored grain each month.</t>
        </r>
      </text>
    </comment>
    <comment ref="F32" authorId="1" shapeId="0">
      <text>
        <r>
          <rPr>
            <sz val="8"/>
            <color indexed="81"/>
            <rFont val="Tahoma"/>
            <family val="2"/>
          </rPr>
          <t>Time spent monitoring stored grain each month.</t>
        </r>
      </text>
    </comment>
    <comment ref="C34" authorId="1" shapeId="0">
      <text>
        <r>
          <rPr>
            <sz val="8"/>
            <color indexed="81"/>
            <rFont val="Tahoma"/>
            <family val="2"/>
          </rPr>
          <t>Total of federal, state and self-employment tax rates. 
Enter value if you wish to show the value of deferring 
income taxes for one year.</t>
        </r>
      </text>
    </comment>
    <comment ref="B37" authorId="0" shapeId="0">
      <text>
        <r>
          <rPr>
            <b/>
            <sz val="8"/>
            <color indexed="81"/>
            <rFont val="Tahoma"/>
            <family val="2"/>
          </rPr>
          <t xml:space="preserve"> Commercial storage charge </t>
        </r>
        <r>
          <rPr>
            <sz val="8"/>
            <color indexed="81"/>
            <rFont val="Tahoma"/>
            <family val="2"/>
          </rPr>
          <t>= base rate + 
((storage period - base period) x rate per month).</t>
        </r>
      </text>
    </comment>
    <comment ref="B38" authorId="0" shapeId="0">
      <text>
        <r>
          <rPr>
            <b/>
            <sz val="8"/>
            <color indexed="81"/>
            <rFont val="Tahoma"/>
            <family val="2"/>
          </rPr>
          <t>Farm storage rent</t>
        </r>
        <r>
          <rPr>
            <sz val="8"/>
            <color indexed="81"/>
            <rFont val="Tahoma"/>
            <family val="2"/>
          </rPr>
          <t xml:space="preserve"> = fixed rate + 
(storage period x rate per month).</t>
        </r>
      </text>
    </comment>
    <comment ref="B39" authorId="0" shapeId="0">
      <text>
        <r>
          <rPr>
            <b/>
            <sz val="8"/>
            <color indexed="81"/>
            <rFont val="Tahoma"/>
            <family val="2"/>
          </rPr>
          <t>Interest on grain inventory</t>
        </r>
        <r>
          <rPr>
            <sz val="8"/>
            <color indexed="81"/>
            <rFont val="Tahoma"/>
            <family val="2"/>
          </rPr>
          <t xml:space="preserve"> = current grain price x 
interest rate x (length of storage / 12).</t>
        </r>
      </text>
    </comment>
    <comment ref="B40" authorId="0" shapeId="0">
      <text>
        <r>
          <rPr>
            <b/>
            <sz val="8"/>
            <color indexed="81"/>
            <rFont val="Tahoma"/>
            <family val="2"/>
          </rPr>
          <t>Extra drying cost for corn</t>
        </r>
        <r>
          <rPr>
            <sz val="8"/>
            <color indexed="81"/>
            <rFont val="Tahoma"/>
            <family val="2"/>
          </rPr>
          <t xml:space="preserve"> = extra points moisture removed x 
drying cost per point of moisture.</t>
        </r>
      </text>
    </comment>
    <comment ref="B41" authorId="0" shapeId="0">
      <text>
        <r>
          <rPr>
            <sz val="8"/>
            <color indexed="81"/>
            <rFont val="Tahoma"/>
            <family val="2"/>
          </rPr>
          <t>Extra handling cost.</t>
        </r>
      </text>
    </comment>
    <comment ref="B42" authorId="0" shapeId="0">
      <text>
        <r>
          <rPr>
            <b/>
            <sz val="8"/>
            <color indexed="81"/>
            <rFont val="Tahoma"/>
            <family val="2"/>
          </rPr>
          <t>Quality deterioration</t>
        </r>
        <r>
          <rPr>
            <sz val="8"/>
            <color indexed="81"/>
            <rFont val="Tahoma"/>
            <family val="2"/>
          </rPr>
          <t xml:space="preserve"> = 
percentage quality deterioration x 
grain price.</t>
        </r>
      </text>
    </comment>
    <comment ref="B45" authorId="0" shapeId="0">
      <text>
        <r>
          <rPr>
            <b/>
            <sz val="8"/>
            <color indexed="81"/>
            <rFont val="Tahoma"/>
            <family val="2"/>
          </rPr>
          <t>Total cost of storage</t>
        </r>
        <r>
          <rPr>
            <sz val="8"/>
            <color indexed="81"/>
            <rFont val="Tahoma"/>
            <family val="2"/>
          </rPr>
          <t xml:space="preserve"> = 
commercial storage charge + 
farm storage rent + 
interest on grain inventory + 
extra drying cost for corn + 
extra shrinkage cost for corn + 
extra handling cost + 
quality deterioration.</t>
        </r>
      </text>
    </comment>
    <comment ref="B47" authorId="1" shapeId="0">
      <text>
        <r>
          <rPr>
            <sz val="8"/>
            <color indexed="81"/>
            <rFont val="Tahoma"/>
            <family val="2"/>
          </rPr>
          <t>Value of interest earned or saved by deferring 
taxation of grain sales for one year.</t>
        </r>
      </text>
    </comment>
    <comment ref="B50" authorId="0" shapeId="0">
      <text>
        <r>
          <rPr>
            <b/>
            <sz val="8"/>
            <color indexed="81"/>
            <rFont val="Tahoma"/>
            <family val="2"/>
          </rPr>
          <t>Breakeven grain price</t>
        </r>
        <r>
          <rPr>
            <sz val="8"/>
            <color indexed="81"/>
            <rFont val="Tahoma"/>
            <family val="2"/>
          </rPr>
          <t xml:space="preserve"> = 
current grain price + total cost of storage.</t>
        </r>
      </text>
    </comment>
    <comment ref="I52" authorId="1" shapeId="0">
      <text>
        <r>
          <rPr>
            <sz val="8"/>
            <color indexed="81"/>
            <rFont val="Tahoma"/>
            <family val="2"/>
          </rPr>
          <t>Based on Iowa monthly cash prices 
for 2008-2017 marketing years.</t>
        </r>
      </text>
    </comment>
  </commentList>
</comments>
</file>

<file path=xl/sharedStrings.xml><?xml version="1.0" encoding="utf-8"?>
<sst xmlns="http://schemas.openxmlformats.org/spreadsheetml/2006/main" count="192" uniqueCount="67">
  <si>
    <t xml:space="preserve"> </t>
  </si>
  <si>
    <t>Length of storage (months)</t>
  </si>
  <si>
    <t xml:space="preserve">   Base period (months)</t>
  </si>
  <si>
    <t>Quality deterioration</t>
  </si>
  <si>
    <t>Corn</t>
  </si>
  <si>
    <t>Commercial</t>
  </si>
  <si>
    <t>Soybeans</t>
  </si>
  <si>
    <t>On-Farm</t>
  </si>
  <si>
    <t>Total Cost by Months Stored</t>
  </si>
  <si>
    <t>Farm storage rent</t>
  </si>
  <si>
    <t>Commercial storage charge</t>
  </si>
  <si>
    <t>Place the cursor over cells with red triangles to read comments.</t>
  </si>
  <si>
    <t>Interest on grain inventory</t>
  </si>
  <si>
    <t>Total cost of storage</t>
  </si>
  <si>
    <t>Breakeven grain price</t>
  </si>
  <si>
    <t>Storage Type</t>
  </si>
  <si>
    <t>Month</t>
  </si>
  <si>
    <t>Enter your input values in shaded cells.</t>
  </si>
  <si>
    <t>Date Printed:</t>
  </si>
  <si>
    <t>Short-term interest rate (percent)</t>
  </si>
  <si>
    <t xml:space="preserve">   Base rate ($/bu.)</t>
  </si>
  <si>
    <t xml:space="preserve">   Rate per month after base period ($/bu./month)</t>
  </si>
  <si>
    <t xml:space="preserve">   Rate per month ($/bu./month)</t>
  </si>
  <si>
    <t>Farm storage rent (leave blank for owned storage)</t>
  </si>
  <si>
    <t>Moisture level for storage (%)</t>
  </si>
  <si>
    <t>Extra handling cost into and out of farm storage ($/bu.)</t>
  </si>
  <si>
    <t>Quality deterioration for farm storage (%)</t>
  </si>
  <si>
    <t>Fans, total horsepower</t>
  </si>
  <si>
    <t>Hours fans will run, total</t>
  </si>
  <si>
    <t>Electricity rate ($ per KWH)</t>
  </si>
  <si>
    <t>Labor value ($ per hour)</t>
  </si>
  <si>
    <t>Bushels to be stored</t>
  </si>
  <si>
    <t>Cash grain price at harvest ($/bu.)</t>
  </si>
  <si>
    <t>Storage costs ($ per bushel)</t>
  </si>
  <si>
    <t>Electricity</t>
  </si>
  <si>
    <t>Labor</t>
  </si>
  <si>
    <t>Less interest saved from income tax deferral</t>
  </si>
  <si>
    <t>Total cost of storage after interest saving from tax deferral</t>
  </si>
  <si>
    <t>Drying cost (variable costs, $/point removed)</t>
  </si>
  <si>
    <t>Shrink factor (% per point removed)</t>
  </si>
  <si>
    <t>Marginal income tax rate (optional) (%)</t>
  </si>
  <si>
    <t>Extra transportation cost for farm storage</t>
  </si>
  <si>
    <t>Additional hours per month spent managing grain</t>
  </si>
  <si>
    <t>November</t>
  </si>
  <si>
    <t>December</t>
  </si>
  <si>
    <t>January</t>
  </si>
  <si>
    <t>February</t>
  </si>
  <si>
    <t>March</t>
  </si>
  <si>
    <t>April</t>
  </si>
  <si>
    <t>May</t>
  </si>
  <si>
    <t>June</t>
  </si>
  <si>
    <t>July</t>
  </si>
  <si>
    <t>August</t>
  </si>
  <si>
    <t>September</t>
  </si>
  <si>
    <t>October</t>
  </si>
  <si>
    <t>Extra drying and shrinkage cost for corn</t>
  </si>
  <si>
    <t>Extra handling and transportation cost</t>
  </si>
  <si>
    <t>Expected Price as % of October Price</t>
  </si>
  <si>
    <t>Expected Price</t>
  </si>
  <si>
    <t>Expected Storage Gain</t>
  </si>
  <si>
    <t>Monthly Cost of Storing Grain</t>
  </si>
  <si>
    <r>
      <t>Cost of Storing Grain</t>
    </r>
    <r>
      <rPr>
        <sz val="10"/>
        <rFont val="Arial"/>
        <family val="2"/>
      </rPr>
      <t xml:space="preserve"> has more information on projecting the costs of storing grain past harvest in commercial storage or an existing farm facility.</t>
    </r>
  </si>
  <si>
    <t>Ag Decision Maker -- Iowa State University Extension and Outreach</t>
  </si>
  <si>
    <t>Prepared by William Edwards, retired economist</t>
  </si>
  <si>
    <t>Version 1.2_122018</t>
  </si>
  <si>
    <t xml:space="preserve">Iowa State University Extension and Outreach does not discriminate on the basis of age, disability, ethnicity, gender identity, genetic information, marital status, national origin, pregnancy, race, color, religion, sex, sexual orientation, socioeconomic status, or status as a U.S. veteran, or other protected classes. (Not all prohibited bases apply to all programs.) Inquiries regarding non-discrimination policies may be directed to the Diversity Advisor, 2150 Beardshear Hall, 515 Morrill Road, Ames, Iowa 50011, 515-294-1482, extdiversity@iastate.edu. All other inquiries may be directed to 800-262-3804.
</t>
  </si>
  <si>
    <t xml:space="preserve">   Fixed rate ($/bu.) for the year,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</si>
</sst>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7" formatCode="&quot;$&quot;#,##0.00_);\(&quot;$&quot;#,##0.00\)"/>
    <numFmt numFmtId="44" formatCode="_(&quot;$&quot;* #,##0.00_);_(&quot;$&quot;* \(#,##0.00\);_(&quot;$&quot;* &quot;-&quot;??_);_(@_)"/>
    <numFmt numFmtId="43" formatCode="_(* #,##0.00_);_(* \(#,##0.00\);_(* &quot;-&quot;??_);_(@_)"/>
    <numFmt numFmtId="164" formatCode="&quot;$&quot;#,##0.00"/>
    <numFmt numFmtId="165" formatCode="0.0%"/>
    <numFmt numFmtId="166" formatCode="0.0"/>
    <numFmt numFmtId="167" formatCode="&quot;$&quot;#,##0.000"/>
    <numFmt numFmtId="168" formatCode="0.000"/>
    <numFmt numFmtId="169" formatCode="#,##0.000"/>
    <numFmt numFmtId="170" formatCode="_(* #,##0.0_);_(* \(#,##0.0\);_(* &quot;-&quot;??_);_(@_)"/>
    <numFmt numFmtId="171" formatCode="_(* #,##0_);_(* \(#,##0\);_(* &quot;-&quot;??_);_(@_)"/>
    <numFmt numFmtId="172" formatCode="_(* #,##0\ &quot;bu.&quot;_);_(* \(#,##0&quot;bu.&quot;\);_(* &quot;-&quot;??&quot;bu.&quot;_);_(@_)"/>
    <numFmt numFmtId="173" formatCode="_(* #,##0\ &quot;months&quot;_);_(* \(#,##0&quot;months&quot;\);_(* &quot;-&quot;??&quot;months&quot;_);_(@_)"/>
    <numFmt numFmtId="174" formatCode="_(* #,##0.0\ &quot;hours&quot;_);_(* \(#,##0.0\ &quot;hours&quot;\);_(* &quot;-&quot;??_);_(@_)"/>
    <numFmt numFmtId="175" formatCode="&quot;$&quot;#,##0.000_);\(&quot;$&quot;#,##0.000\)"/>
    <numFmt numFmtId="176" formatCode="0_);\(0\)"/>
    <numFmt numFmtId="177" formatCode="#,##0.000_);\(#,##0.000\)"/>
  </numFmts>
  <fonts count="18" x14ac:knownFonts="1">
    <font>
      <sz val="10"/>
      <name val="Arial"/>
    </font>
    <font>
      <sz val="10"/>
      <name val="Arial"/>
      <family val="2"/>
    </font>
    <font>
      <b/>
      <sz val="10"/>
      <name val="Arial"/>
      <family val="2"/>
    </font>
    <font>
      <sz val="10"/>
      <name val="Arial"/>
      <family val="2"/>
    </font>
    <font>
      <b/>
      <sz val="8"/>
      <color indexed="81"/>
      <name val="Tahoma"/>
      <family val="2"/>
    </font>
    <font>
      <i/>
      <sz val="10"/>
      <name val="Arial"/>
      <family val="2"/>
    </font>
    <font>
      <u/>
      <sz val="10"/>
      <name val="Arial"/>
      <family val="2"/>
    </font>
    <font>
      <sz val="8"/>
      <name val="Arial"/>
      <family val="2"/>
    </font>
    <font>
      <sz val="8"/>
      <color indexed="81"/>
      <name val="Tahoma"/>
      <family val="2"/>
    </font>
    <font>
      <u/>
      <sz val="10"/>
      <color indexed="12"/>
      <name val="Arial"/>
      <family val="2"/>
    </font>
    <font>
      <u/>
      <sz val="10"/>
      <color indexed="12"/>
      <name val="Arial"/>
      <family val="2"/>
    </font>
    <font>
      <sz val="6"/>
      <color indexed="63"/>
      <name val="Univers"/>
      <family val="2"/>
    </font>
    <font>
      <sz val="9"/>
      <name val="Arial"/>
      <family val="2"/>
    </font>
    <font>
      <b/>
      <sz val="14"/>
      <color indexed="9"/>
      <name val="Arial"/>
      <family val="2"/>
    </font>
    <font>
      <u/>
      <sz val="10"/>
      <color indexed="45"/>
      <name val="Arial"/>
      <family val="2"/>
    </font>
    <font>
      <b/>
      <sz val="10"/>
      <color indexed="9"/>
      <name val="Arial"/>
      <family val="2"/>
    </font>
    <font>
      <u/>
      <sz val="10"/>
      <color rgb="FFC00000"/>
      <name val="Arial"/>
      <family val="2"/>
    </font>
    <font>
      <b/>
      <sz val="11"/>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tint="-9.9978637043366805E-2"/>
        <bgColor indexed="64"/>
      </patternFill>
    </fill>
    <fill>
      <patternFill patternType="solid">
        <fgColor rgb="FFC00000"/>
        <bgColor indexed="64"/>
      </patternFill>
    </fill>
    <fill>
      <patternFill patternType="solid">
        <fgColor rgb="FFFFFFCC"/>
        <bgColor indexed="64"/>
      </patternFill>
    </fill>
  </fills>
  <borders count="16">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2" tint="-9.9948118533890809E-2"/>
      </bottom>
      <diagonal/>
    </border>
    <border>
      <left/>
      <right/>
      <top style="thick">
        <color theme="2" tint="-9.9948118533890809E-2"/>
      </top>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applyNumberFormat="0" applyFill="0" applyBorder="0" applyAlignment="0" applyProtection="0">
      <alignment vertical="top"/>
      <protection locked="0"/>
    </xf>
    <xf numFmtId="9" fontId="1" fillId="0" borderId="0" applyFont="0" applyFill="0" applyBorder="0" applyAlignment="0" applyProtection="0"/>
  </cellStyleXfs>
  <cellXfs count="161">
    <xf numFmtId="0" fontId="0" fillId="0" borderId="0" xfId="0"/>
    <xf numFmtId="0" fontId="2" fillId="0" borderId="0" xfId="0" applyFont="1"/>
    <xf numFmtId="0" fontId="3" fillId="0" borderId="0" xfId="0" applyFont="1"/>
    <xf numFmtId="0" fontId="2" fillId="0" borderId="0" xfId="0" applyFont="1" applyAlignment="1">
      <alignment horizontal="center"/>
    </xf>
    <xf numFmtId="164" fontId="3" fillId="0" borderId="0" xfId="0" applyNumberFormat="1" applyFont="1" applyAlignment="1">
      <alignment horizontal="right"/>
    </xf>
    <xf numFmtId="164" fontId="3" fillId="0" borderId="0" xfId="0" applyNumberFormat="1" applyFont="1" applyFill="1" applyAlignment="1" applyProtection="1">
      <alignment horizontal="right"/>
      <protection locked="0"/>
    </xf>
    <xf numFmtId="0" fontId="3" fillId="0" borderId="0" xfId="0" applyNumberFormat="1" applyFont="1" applyProtection="1">
      <protection locked="0"/>
    </xf>
    <xf numFmtId="164" fontId="3" fillId="0" borderId="0" xfId="0" applyNumberFormat="1" applyFont="1"/>
    <xf numFmtId="165" fontId="3" fillId="0" borderId="0" xfId="0" applyNumberFormat="1" applyFont="1" applyFill="1" applyProtection="1">
      <protection locked="0"/>
    </xf>
    <xf numFmtId="0" fontId="3" fillId="0" borderId="0" xfId="0" applyNumberFormat="1" applyFont="1" applyFill="1" applyAlignment="1" applyProtection="1">
      <alignment horizontal="right"/>
      <protection locked="0"/>
    </xf>
    <xf numFmtId="166" fontId="3" fillId="0" borderId="0" xfId="0" applyNumberFormat="1" applyFont="1" applyFill="1" applyProtection="1">
      <protection locked="0"/>
    </xf>
    <xf numFmtId="0" fontId="3" fillId="0" borderId="0" xfId="0" applyNumberFormat="1" applyFont="1" applyFill="1" applyProtection="1">
      <protection locked="0"/>
    </xf>
    <xf numFmtId="164" fontId="3" fillId="0" borderId="0" xfId="0" quotePrefix="1" applyNumberFormat="1" applyFont="1" applyFill="1" applyAlignment="1">
      <alignment horizontal="right"/>
    </xf>
    <xf numFmtId="164" fontId="3" fillId="0" borderId="0" xfId="0" applyNumberFormat="1" applyFont="1" applyFill="1" applyProtection="1">
      <protection locked="0"/>
    </xf>
    <xf numFmtId="167" fontId="3" fillId="0" borderId="0" xfId="0" applyNumberFormat="1" applyFont="1" applyFill="1" applyProtection="1">
      <protection locked="0"/>
    </xf>
    <xf numFmtId="2" fontId="3" fillId="0" borderId="0" xfId="0" applyNumberFormat="1" applyFont="1" applyFill="1" applyProtection="1">
      <protection locked="0"/>
    </xf>
    <xf numFmtId="168" fontId="3" fillId="0" borderId="0" xfId="0" applyNumberFormat="1" applyFont="1" applyFill="1" applyProtection="1">
      <protection locked="0"/>
    </xf>
    <xf numFmtId="167" fontId="3" fillId="0" borderId="0" xfId="0" applyNumberFormat="1" applyFont="1"/>
    <xf numFmtId="169" fontId="3" fillId="0" borderId="0" xfId="0" applyNumberFormat="1" applyFont="1"/>
    <xf numFmtId="164" fontId="3" fillId="0" borderId="0" xfId="0" quotePrefix="1" applyNumberFormat="1" applyFont="1" applyAlignment="1">
      <alignment horizontal="right"/>
    </xf>
    <xf numFmtId="168" fontId="3" fillId="0" borderId="0" xfId="0" applyNumberFormat="1" applyFont="1"/>
    <xf numFmtId="0" fontId="10" fillId="0" borderId="0" xfId="3" applyFont="1" applyAlignment="1" applyProtection="1">
      <alignment horizontal="left" wrapText="1"/>
    </xf>
    <xf numFmtId="0" fontId="5" fillId="0" borderId="0" xfId="0" applyFont="1" applyFill="1" applyBorder="1"/>
    <xf numFmtId="0" fontId="3" fillId="0" borderId="0" xfId="0" applyFont="1" applyFill="1" applyBorder="1"/>
    <xf numFmtId="0" fontId="2" fillId="0" borderId="0" xfId="0" applyFont="1" applyBorder="1" applyAlignment="1" applyProtection="1"/>
    <xf numFmtId="0" fontId="2" fillId="0" borderId="0" xfId="0" applyFont="1" applyFill="1" applyBorder="1" applyAlignment="1" applyProtection="1"/>
    <xf numFmtId="0" fontId="3" fillId="0" borderId="0" xfId="0" applyFont="1" applyBorder="1" applyAlignment="1"/>
    <xf numFmtId="0" fontId="3" fillId="0" borderId="0" xfId="0" applyFont="1" applyProtection="1"/>
    <xf numFmtId="0" fontId="11" fillId="0" borderId="0" xfId="0" applyFont="1" applyAlignment="1">
      <alignment wrapText="1"/>
    </xf>
    <xf numFmtId="0" fontId="10" fillId="0" borderId="0" xfId="3" applyFont="1" applyAlignment="1" applyProtection="1">
      <alignment wrapText="1"/>
    </xf>
    <xf numFmtId="0" fontId="3" fillId="0" borderId="0" xfId="0" applyFont="1" applyAlignment="1">
      <alignment horizontal="left" indent="1"/>
    </xf>
    <xf numFmtId="0" fontId="3" fillId="0" borderId="0" xfId="0" applyFont="1" applyAlignment="1">
      <alignment horizontal="left"/>
    </xf>
    <xf numFmtId="0" fontId="2" fillId="0" borderId="0" xfId="0" applyFont="1" applyAlignment="1"/>
    <xf numFmtId="0" fontId="12" fillId="0" borderId="0" xfId="0" applyFont="1" applyBorder="1" applyAlignment="1" applyProtection="1"/>
    <xf numFmtId="0" fontId="12" fillId="0" borderId="0" xfId="0" applyFont="1" applyFill="1" applyBorder="1" applyAlignment="1" applyProtection="1"/>
    <xf numFmtId="0" fontId="3" fillId="0" borderId="0" xfId="0" applyFont="1" applyAlignment="1">
      <alignment horizontal="right"/>
    </xf>
    <xf numFmtId="0" fontId="3" fillId="0" borderId="0" xfId="0" applyFont="1" applyFill="1"/>
    <xf numFmtId="0" fontId="0" fillId="0" borderId="0" xfId="0" applyFill="1"/>
    <xf numFmtId="0" fontId="1" fillId="0" borderId="0" xfId="0" applyFont="1" applyFill="1"/>
    <xf numFmtId="0" fontId="1" fillId="0" borderId="0" xfId="3" applyFont="1" applyAlignment="1" applyProtection="1">
      <alignment horizontal="left"/>
    </xf>
    <xf numFmtId="14" fontId="1" fillId="0" borderId="0" xfId="0" applyNumberFormat="1" applyFont="1" applyProtection="1"/>
    <xf numFmtId="14" fontId="1" fillId="0" borderId="0" xfId="0" applyNumberFormat="1" applyFont="1" applyAlignment="1" applyProtection="1">
      <alignment horizontal="left"/>
    </xf>
    <xf numFmtId="0" fontId="12" fillId="0" borderId="0" xfId="0" applyFont="1" applyFill="1" applyBorder="1" applyAlignment="1" applyProtection="1">
      <alignment horizontal="left"/>
    </xf>
    <xf numFmtId="0" fontId="10" fillId="0" borderId="0" xfId="3" applyFont="1" applyFill="1" applyBorder="1" applyAlignment="1" applyProtection="1">
      <alignment horizontal="left" wrapText="1"/>
    </xf>
    <xf numFmtId="0" fontId="2" fillId="0" borderId="0" xfId="0" applyFont="1" applyFill="1" applyBorder="1" applyAlignment="1">
      <alignment horizontal="center"/>
    </xf>
    <xf numFmtId="164" fontId="3" fillId="0" borderId="0" xfId="0" applyNumberFormat="1" applyFont="1" applyFill="1" applyBorder="1" applyAlignment="1" applyProtection="1">
      <alignment horizontal="right"/>
      <protection locked="0"/>
    </xf>
    <xf numFmtId="165" fontId="3" fillId="0" borderId="0" xfId="0" applyNumberFormat="1" applyFont="1" applyFill="1" applyBorder="1" applyProtection="1">
      <protection locked="0"/>
    </xf>
    <xf numFmtId="1" fontId="3" fillId="0" borderId="0" xfId="0" applyNumberFormat="1" applyFont="1" applyFill="1" applyBorder="1" applyProtection="1">
      <protection locked="0"/>
    </xf>
    <xf numFmtId="164" fontId="3" fillId="0" borderId="0" xfId="0" quotePrefix="1" applyNumberFormat="1" applyFont="1" applyFill="1" applyBorder="1" applyAlignment="1">
      <alignment horizontal="right"/>
    </xf>
    <xf numFmtId="164" fontId="3" fillId="0" borderId="0" xfId="0" applyNumberFormat="1" applyFont="1" applyFill="1" applyBorder="1" applyProtection="1">
      <protection locked="0"/>
    </xf>
    <xf numFmtId="166" fontId="3" fillId="0" borderId="0" xfId="0" applyNumberFormat="1" applyFont="1" applyFill="1" applyBorder="1" applyProtection="1">
      <protection locked="0"/>
    </xf>
    <xf numFmtId="167" fontId="3" fillId="0" borderId="0" xfId="0" applyNumberFormat="1" applyFont="1" applyFill="1" applyBorder="1" applyProtection="1">
      <protection locked="0"/>
    </xf>
    <xf numFmtId="0" fontId="3" fillId="0" borderId="0" xfId="0" quotePrefix="1" applyFont="1" applyFill="1" applyBorder="1" applyAlignment="1">
      <alignment horizontal="right"/>
    </xf>
    <xf numFmtId="4" fontId="3" fillId="0" borderId="0" xfId="0" quotePrefix="1" applyNumberFormat="1" applyFont="1" applyFill="1" applyBorder="1" applyAlignment="1">
      <alignment horizontal="right"/>
    </xf>
    <xf numFmtId="2" fontId="3" fillId="0" borderId="0" xfId="0" applyNumberFormat="1" applyFont="1" applyFill="1" applyBorder="1" applyProtection="1">
      <protection locked="0"/>
    </xf>
    <xf numFmtId="164" fontId="3" fillId="0" borderId="0" xfId="0" applyNumberFormat="1" applyFont="1" applyFill="1" applyBorder="1"/>
    <xf numFmtId="0" fontId="3" fillId="0" borderId="0" xfId="0" applyFont="1" applyFill="1" applyBorder="1" applyProtection="1"/>
    <xf numFmtId="0" fontId="0" fillId="0" borderId="0" xfId="0" applyFill="1" applyBorder="1"/>
    <xf numFmtId="165" fontId="3" fillId="0" borderId="0" xfId="4" applyNumberFormat="1" applyFont="1" applyFill="1" applyBorder="1" applyProtection="1">
      <protection locked="0"/>
    </xf>
    <xf numFmtId="171" fontId="3" fillId="0" borderId="0" xfId="1" applyNumberFormat="1" applyFont="1" applyFill="1" applyBorder="1" applyAlignment="1">
      <alignment horizontal="center"/>
    </xf>
    <xf numFmtId="9" fontId="3" fillId="0" borderId="0" xfId="4" applyFont="1"/>
    <xf numFmtId="170" fontId="3" fillId="0" borderId="0" xfId="1" applyNumberFormat="1" applyFont="1" applyFill="1" applyBorder="1" applyProtection="1">
      <protection locked="0"/>
    </xf>
    <xf numFmtId="0" fontId="2" fillId="0" borderId="0" xfId="0" applyFont="1" applyFill="1" applyBorder="1" applyAlignment="1">
      <alignment horizontal="left"/>
    </xf>
    <xf numFmtId="171" fontId="3" fillId="0" borderId="0" xfId="1" applyNumberFormat="1" applyFont="1" applyFill="1" applyBorder="1" applyProtection="1">
      <protection locked="0"/>
    </xf>
    <xf numFmtId="165" fontId="3" fillId="2" borderId="1" xfId="0" applyNumberFormat="1" applyFont="1" applyFill="1" applyBorder="1" applyProtection="1">
      <protection locked="0"/>
    </xf>
    <xf numFmtId="164" fontId="3" fillId="3" borderId="2" xfId="0" quotePrefix="1" applyNumberFormat="1" applyFont="1" applyFill="1" applyBorder="1" applyAlignment="1">
      <alignment horizontal="right"/>
    </xf>
    <xf numFmtId="164" fontId="3" fillId="3" borderId="3" xfId="0" quotePrefix="1" applyNumberFormat="1" applyFont="1" applyFill="1" applyBorder="1" applyAlignment="1">
      <alignment horizontal="right"/>
    </xf>
    <xf numFmtId="164" fontId="3" fillId="0" borderId="2" xfId="0" quotePrefix="1" applyNumberFormat="1" applyFont="1" applyBorder="1" applyAlignment="1">
      <alignment horizontal="right"/>
    </xf>
    <xf numFmtId="0" fontId="3" fillId="0" borderId="3" xfId="0" quotePrefix="1" applyFont="1" applyBorder="1" applyAlignment="1">
      <alignment horizontal="right"/>
    </xf>
    <xf numFmtId="164" fontId="3" fillId="2" borderId="1" xfId="0" applyNumberFormat="1" applyFont="1" applyFill="1" applyBorder="1" applyProtection="1">
      <protection locked="0"/>
    </xf>
    <xf numFmtId="4" fontId="3" fillId="3" borderId="3" xfId="0" quotePrefix="1" applyNumberFormat="1" applyFont="1" applyFill="1" applyBorder="1" applyAlignment="1">
      <alignment horizontal="right"/>
    </xf>
    <xf numFmtId="165" fontId="3" fillId="2" borderId="1" xfId="4" applyNumberFormat="1" applyFont="1" applyFill="1" applyBorder="1" applyProtection="1">
      <protection locked="0"/>
    </xf>
    <xf numFmtId="165" fontId="3" fillId="2" borderId="4" xfId="4" applyNumberFormat="1" applyFont="1" applyFill="1" applyBorder="1" applyProtection="1">
      <protection locked="0"/>
    </xf>
    <xf numFmtId="167" fontId="3" fillId="0" borderId="3" xfId="0" applyNumberFormat="1" applyFont="1" applyFill="1" applyBorder="1" applyProtection="1">
      <protection locked="0"/>
    </xf>
    <xf numFmtId="165" fontId="3" fillId="0" borderId="3" xfId="0" applyNumberFormat="1" applyFont="1" applyFill="1" applyBorder="1" applyProtection="1">
      <protection locked="0"/>
    </xf>
    <xf numFmtId="170" fontId="3" fillId="2" borderId="1" xfId="1" applyNumberFormat="1" applyFont="1" applyFill="1" applyBorder="1" applyProtection="1">
      <protection locked="0"/>
    </xf>
    <xf numFmtId="171" fontId="3" fillId="2" borderId="1" xfId="1" applyNumberFormat="1" applyFont="1" applyFill="1" applyBorder="1" applyProtection="1">
      <protection locked="0"/>
    </xf>
    <xf numFmtId="171" fontId="3" fillId="0" borderId="3" xfId="1" applyNumberFormat="1" applyFont="1" applyFill="1" applyBorder="1" applyProtection="1">
      <protection locked="0"/>
    </xf>
    <xf numFmtId="170" fontId="3" fillId="0" borderId="3" xfId="1" applyNumberFormat="1" applyFont="1" applyFill="1" applyBorder="1" applyProtection="1">
      <protection locked="0"/>
    </xf>
    <xf numFmtId="164" fontId="3" fillId="0" borderId="3" xfId="0" applyNumberFormat="1" applyFont="1" applyFill="1" applyBorder="1" applyProtection="1">
      <protection locked="0"/>
    </xf>
    <xf numFmtId="0" fontId="3" fillId="0" borderId="3" xfId="0" applyFont="1" applyBorder="1"/>
    <xf numFmtId="9" fontId="3" fillId="0" borderId="2" xfId="4" applyFont="1" applyFill="1" applyBorder="1"/>
    <xf numFmtId="0" fontId="3" fillId="0" borderId="2" xfId="0" applyFont="1" applyBorder="1"/>
    <xf numFmtId="0" fontId="3" fillId="0" borderId="2" xfId="0" quotePrefix="1" applyFont="1" applyBorder="1" applyAlignment="1">
      <alignment horizontal="right"/>
    </xf>
    <xf numFmtId="166" fontId="3" fillId="0" borderId="2" xfId="0" applyNumberFormat="1" applyFont="1" applyFill="1" applyBorder="1" applyProtection="1">
      <protection locked="0"/>
    </xf>
    <xf numFmtId="166" fontId="3" fillId="0" borderId="3" xfId="0" applyNumberFormat="1" applyFont="1" applyFill="1" applyBorder="1" applyProtection="1">
      <protection locked="0"/>
    </xf>
    <xf numFmtId="2" fontId="3" fillId="0" borderId="2" xfId="0" applyNumberFormat="1" applyFont="1" applyFill="1" applyBorder="1" applyProtection="1">
      <protection locked="0"/>
    </xf>
    <xf numFmtId="2" fontId="3" fillId="0" borderId="3" xfId="0" applyNumberFormat="1" applyFont="1" applyFill="1" applyBorder="1" applyProtection="1">
      <protection locked="0"/>
    </xf>
    <xf numFmtId="9" fontId="3" fillId="0" borderId="2" xfId="0" applyNumberFormat="1" applyFont="1" applyBorder="1"/>
    <xf numFmtId="10" fontId="3" fillId="2" borderId="1" xfId="4" applyNumberFormat="1" applyFont="1" applyFill="1" applyBorder="1" applyProtection="1">
      <protection locked="0"/>
    </xf>
    <xf numFmtId="10" fontId="3" fillId="2" borderId="4" xfId="4" applyNumberFormat="1" applyFont="1" applyFill="1" applyBorder="1" applyProtection="1">
      <protection locked="0"/>
    </xf>
    <xf numFmtId="0" fontId="6" fillId="0" borderId="0" xfId="0" applyFont="1" applyAlignment="1">
      <alignment horizontal="right"/>
    </xf>
    <xf numFmtId="0" fontId="6" fillId="0" borderId="0" xfId="0" applyFont="1" applyAlignment="1">
      <alignment horizontal="center"/>
    </xf>
    <xf numFmtId="0" fontId="6" fillId="0" borderId="0" xfId="0" applyFont="1" applyFill="1" applyBorder="1" applyAlignment="1">
      <alignment horizontal="center"/>
    </xf>
    <xf numFmtId="165" fontId="3" fillId="0" borderId="0" xfId="0" applyNumberFormat="1" applyFont="1"/>
    <xf numFmtId="0" fontId="6" fillId="0" borderId="0" xfId="0" applyFont="1" applyAlignment="1">
      <alignment horizontal="right" indent="1"/>
    </xf>
    <xf numFmtId="0" fontId="3" fillId="0" borderId="0" xfId="0" applyFont="1" applyAlignment="1">
      <alignment horizontal="right" indent="1"/>
    </xf>
    <xf numFmtId="164" fontId="3" fillId="0" borderId="0" xfId="0" applyNumberFormat="1" applyFont="1" applyAlignment="1">
      <alignment horizontal="left" indent="2"/>
    </xf>
    <xf numFmtId="173" fontId="3" fillId="2" borderId="1" xfId="0" applyNumberFormat="1" applyFont="1" applyFill="1" applyBorder="1" applyProtection="1">
      <protection locked="0"/>
    </xf>
    <xf numFmtId="174" fontId="3" fillId="2" borderId="1" xfId="1" applyNumberFormat="1" applyFont="1" applyFill="1" applyBorder="1" applyProtection="1">
      <protection locked="0"/>
    </xf>
    <xf numFmtId="0" fontId="2" fillId="0" borderId="3" xfId="0" applyFont="1" applyFill="1" applyBorder="1" applyAlignment="1">
      <alignment horizontal="center"/>
    </xf>
    <xf numFmtId="0" fontId="2" fillId="0" borderId="10" xfId="0" applyFont="1" applyFill="1" applyBorder="1" applyAlignment="1">
      <alignment horizontal="center"/>
    </xf>
    <xf numFmtId="7" fontId="3" fillId="2" borderId="1" xfId="0" applyNumberFormat="1" applyFont="1" applyFill="1" applyBorder="1" applyAlignment="1" applyProtection="1">
      <alignment horizontal="right"/>
      <protection locked="0"/>
    </xf>
    <xf numFmtId="7" fontId="3" fillId="2" borderId="4" xfId="0" applyNumberFormat="1" applyFont="1" applyFill="1" applyBorder="1" applyProtection="1">
      <protection locked="0"/>
    </xf>
    <xf numFmtId="175" fontId="3" fillId="2" borderId="4" xfId="0" applyNumberFormat="1" applyFont="1" applyFill="1" applyBorder="1" applyProtection="1">
      <protection locked="0"/>
    </xf>
    <xf numFmtId="176" fontId="3" fillId="2" borderId="4" xfId="0" applyNumberFormat="1" applyFont="1" applyFill="1" applyBorder="1" applyProtection="1">
      <protection locked="0"/>
    </xf>
    <xf numFmtId="175" fontId="3" fillId="2" borderId="1" xfId="0" applyNumberFormat="1" applyFont="1" applyFill="1" applyBorder="1" applyProtection="1">
      <protection locked="0"/>
    </xf>
    <xf numFmtId="175" fontId="3" fillId="2" borderId="1" xfId="2" applyNumberFormat="1" applyFont="1" applyFill="1" applyBorder="1" applyProtection="1">
      <protection locked="0"/>
    </xf>
    <xf numFmtId="175" fontId="3" fillId="0" borderId="2" xfId="2" applyNumberFormat="1" applyFont="1" applyFill="1" applyBorder="1" applyProtection="1">
      <protection locked="0"/>
    </xf>
    <xf numFmtId="7" fontId="3" fillId="2" borderId="1" xfId="0" applyNumberFormat="1" applyFont="1" applyFill="1" applyBorder="1" applyProtection="1">
      <protection locked="0"/>
    </xf>
    <xf numFmtId="7" fontId="3" fillId="0" borderId="2" xfId="0" applyNumberFormat="1" applyFont="1" applyFill="1" applyBorder="1" applyProtection="1">
      <protection locked="0"/>
    </xf>
    <xf numFmtId="172" fontId="3" fillId="2" borderId="1" xfId="1" applyNumberFormat="1" applyFont="1" applyFill="1" applyBorder="1" applyAlignment="1" applyProtection="1">
      <alignment horizontal="center"/>
      <protection locked="0"/>
    </xf>
    <xf numFmtId="9" fontId="3" fillId="2" borderId="1" xfId="4" applyFont="1" applyFill="1" applyBorder="1" applyProtection="1">
      <protection locked="0"/>
    </xf>
    <xf numFmtId="172" fontId="3" fillId="0" borderId="3" xfId="1" applyNumberFormat="1" applyFont="1" applyBorder="1" applyAlignment="1" applyProtection="1">
      <alignment horizontal="center"/>
    </xf>
    <xf numFmtId="7" fontId="3" fillId="0" borderId="3" xfId="0" applyNumberFormat="1" applyFont="1" applyFill="1" applyBorder="1" applyAlignment="1" applyProtection="1">
      <alignment horizontal="right"/>
    </xf>
    <xf numFmtId="165" fontId="3" fillId="0" borderId="3" xfId="4" applyNumberFormat="1" applyFont="1" applyFill="1" applyBorder="1" applyAlignment="1" applyProtection="1">
      <alignment horizontal="right"/>
    </xf>
    <xf numFmtId="173" fontId="3" fillId="0" borderId="3" xfId="1" applyNumberFormat="1" applyFont="1" applyFill="1" applyBorder="1" applyAlignment="1" applyProtection="1">
      <alignment horizontal="right"/>
    </xf>
    <xf numFmtId="165" fontId="3" fillId="0" borderId="3" xfId="4" applyNumberFormat="1" applyFont="1" applyFill="1" applyBorder="1" applyProtection="1"/>
    <xf numFmtId="173" fontId="3" fillId="0" borderId="3" xfId="0" applyNumberFormat="1" applyFont="1" applyFill="1" applyBorder="1" applyProtection="1"/>
    <xf numFmtId="164" fontId="3" fillId="0" borderId="2" xfId="0" quotePrefix="1" applyNumberFormat="1" applyFont="1" applyBorder="1" applyAlignment="1" applyProtection="1">
      <alignment horizontal="right"/>
    </xf>
    <xf numFmtId="175" fontId="3" fillId="0" borderId="3" xfId="0" applyNumberFormat="1" applyFont="1" applyBorder="1" applyProtection="1"/>
    <xf numFmtId="167" fontId="3" fillId="0" borderId="0" xfId="0" applyNumberFormat="1" applyFont="1" applyFill="1" applyBorder="1" applyProtection="1"/>
    <xf numFmtId="175" fontId="3" fillId="0" borderId="2" xfId="0" quotePrefix="1" applyNumberFormat="1" applyFont="1" applyBorder="1" applyAlignment="1" applyProtection="1">
      <alignment horizontal="right"/>
    </xf>
    <xf numFmtId="164" fontId="3" fillId="0" borderId="3" xfId="0" quotePrefix="1" applyNumberFormat="1" applyFont="1" applyBorder="1" applyAlignment="1" applyProtection="1">
      <alignment horizontal="right"/>
    </xf>
    <xf numFmtId="164" fontId="3" fillId="0" borderId="0" xfId="0" quotePrefix="1" applyNumberFormat="1" applyFont="1" applyFill="1" applyBorder="1" applyAlignment="1" applyProtection="1">
      <alignment horizontal="right"/>
    </xf>
    <xf numFmtId="177" fontId="3" fillId="0" borderId="2" xfId="0" applyNumberFormat="1" applyFont="1" applyBorder="1" applyProtection="1"/>
    <xf numFmtId="177" fontId="3" fillId="0" borderId="3" xfId="0" applyNumberFormat="1" applyFont="1" applyBorder="1" applyProtection="1"/>
    <xf numFmtId="169" fontId="3" fillId="0" borderId="0" xfId="0" applyNumberFormat="1" applyFont="1" applyFill="1" applyBorder="1" applyProtection="1"/>
    <xf numFmtId="168" fontId="3" fillId="0" borderId="0" xfId="0" applyNumberFormat="1" applyFont="1" applyFill="1" applyBorder="1" applyProtection="1"/>
    <xf numFmtId="168" fontId="3" fillId="0" borderId="3" xfId="0" applyNumberFormat="1" applyFont="1" applyBorder="1" applyProtection="1"/>
    <xf numFmtId="169" fontId="3" fillId="0" borderId="3" xfId="0" applyNumberFormat="1" applyFont="1" applyBorder="1" applyProtection="1"/>
    <xf numFmtId="177" fontId="6" fillId="0" borderId="2" xfId="0" applyNumberFormat="1" applyFont="1" applyBorder="1" applyProtection="1"/>
    <xf numFmtId="169" fontId="6" fillId="0" borderId="3" xfId="0" applyNumberFormat="1" applyFont="1" applyBorder="1" applyProtection="1"/>
    <xf numFmtId="169" fontId="6" fillId="0" borderId="0" xfId="0" applyNumberFormat="1" applyFont="1" applyFill="1" applyBorder="1" applyProtection="1"/>
    <xf numFmtId="175" fontId="3" fillId="0" borderId="2" xfId="0" applyNumberFormat="1" applyFont="1" applyBorder="1" applyProtection="1"/>
    <xf numFmtId="167" fontId="3" fillId="0" borderId="2" xfId="0" applyNumberFormat="1" applyFont="1" applyBorder="1" applyProtection="1"/>
    <xf numFmtId="167" fontId="3" fillId="0" borderId="3" xfId="0" applyNumberFormat="1" applyFont="1" applyBorder="1" applyProtection="1"/>
    <xf numFmtId="167" fontId="3" fillId="0" borderId="0" xfId="0" applyNumberFormat="1" applyFont="1" applyProtection="1"/>
    <xf numFmtId="0" fontId="3" fillId="0" borderId="2" xfId="0" applyFont="1" applyBorder="1" applyProtection="1"/>
    <xf numFmtId="0" fontId="3" fillId="0" borderId="3" xfId="0" applyFont="1" applyBorder="1" applyProtection="1"/>
    <xf numFmtId="7" fontId="3" fillId="0" borderId="11" xfId="0" applyNumberFormat="1" applyFont="1" applyBorder="1" applyProtection="1"/>
    <xf numFmtId="7" fontId="3" fillId="0" borderId="12" xfId="0" applyNumberFormat="1" applyFont="1" applyBorder="1" applyProtection="1"/>
    <xf numFmtId="164" fontId="3" fillId="0" borderId="0" xfId="0" applyNumberFormat="1" applyFont="1" applyFill="1" applyBorder="1" applyProtection="1"/>
    <xf numFmtId="0" fontId="13" fillId="5" borderId="13" xfId="0" applyFont="1" applyFill="1" applyBorder="1" applyAlignment="1"/>
    <xf numFmtId="0" fontId="2" fillId="4" borderId="8" xfId="0" applyFont="1" applyFill="1" applyBorder="1" applyAlignment="1">
      <alignment horizontal="center"/>
    </xf>
    <xf numFmtId="0" fontId="2" fillId="4" borderId="9" xfId="0" applyFont="1" applyFill="1" applyBorder="1" applyAlignment="1">
      <alignment horizontal="center"/>
    </xf>
    <xf numFmtId="165" fontId="3" fillId="0" borderId="2" xfId="4" applyNumberFormat="1" applyFont="1" applyFill="1" applyBorder="1" applyProtection="1"/>
    <xf numFmtId="0" fontId="16" fillId="0" borderId="0" xfId="3" applyFont="1" applyAlignment="1" applyProtection="1"/>
    <xf numFmtId="0" fontId="2" fillId="0" borderId="0" xfId="0" applyFont="1" applyAlignment="1">
      <alignment horizontal="center"/>
    </xf>
    <xf numFmtId="0" fontId="17" fillId="0" borderId="14" xfId="3" applyFont="1" applyBorder="1" applyAlignment="1" applyProtection="1">
      <alignment horizontal="left"/>
    </xf>
    <xf numFmtId="0" fontId="2"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center"/>
    </xf>
    <xf numFmtId="0" fontId="14" fillId="0" borderId="0" xfId="3" applyFont="1" applyAlignment="1" applyProtection="1">
      <alignment horizontal="left" wrapText="1"/>
    </xf>
    <xf numFmtId="0" fontId="9" fillId="0" borderId="0" xfId="3" applyAlignment="1" applyProtection="1">
      <alignment horizontal="left" wrapText="1"/>
    </xf>
    <xf numFmtId="0" fontId="15" fillId="5" borderId="6" xfId="0" applyFont="1" applyFill="1" applyBorder="1" applyAlignment="1">
      <alignment horizontal="center"/>
    </xf>
    <xf numFmtId="0" fontId="15" fillId="5" borderId="7" xfId="0" applyFont="1" applyFill="1" applyBorder="1" applyAlignment="1">
      <alignment horizontal="center"/>
    </xf>
    <xf numFmtId="0" fontId="1" fillId="0" borderId="0" xfId="0" applyFont="1" applyBorder="1" applyAlignment="1" applyProtection="1">
      <alignment horizontal="left"/>
    </xf>
    <xf numFmtId="0" fontId="11" fillId="0" borderId="0" xfId="0" applyFont="1" applyAlignment="1" applyProtection="1">
      <alignment horizontal="left" wrapText="1"/>
    </xf>
    <xf numFmtId="0" fontId="12" fillId="6" borderId="5" xfId="0" applyFont="1" applyFill="1" applyBorder="1" applyAlignment="1" applyProtection="1"/>
    <xf numFmtId="0" fontId="12" fillId="6" borderId="15" xfId="0" applyFont="1" applyFill="1" applyBorder="1" applyAlignment="1" applyProtection="1"/>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CCCC99"/>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990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Storage Costs for Corn</a:t>
            </a:r>
          </a:p>
        </c:rich>
      </c:tx>
      <c:layout>
        <c:manualLayout>
          <c:xMode val="edge"/>
          <c:yMode val="edge"/>
          <c:x val="0.27365215787018665"/>
          <c:y val="5.6534508076358299E-2"/>
        </c:manualLayout>
      </c:layout>
      <c:overlay val="0"/>
    </c:title>
    <c:autoTitleDeleted val="0"/>
    <c:plotArea>
      <c:layout>
        <c:manualLayout>
          <c:layoutTarget val="inner"/>
          <c:xMode val="edge"/>
          <c:yMode val="edge"/>
          <c:x val="0.13262620941276965"/>
          <c:y val="0.22026490942304688"/>
          <c:w val="0.85809157490061938"/>
          <c:h val="0.53744637899223424"/>
        </c:manualLayout>
      </c:layout>
      <c:lineChart>
        <c:grouping val="standard"/>
        <c:varyColors val="0"/>
        <c:ser>
          <c:idx val="0"/>
          <c:order val="0"/>
          <c:tx>
            <c:strRef>
              <c:f>Example!$D$54</c:f>
              <c:strCache>
                <c:ptCount val="1"/>
                <c:pt idx="0">
                  <c:v>Commercial</c:v>
                </c:pt>
              </c:strCache>
            </c:strRef>
          </c:tx>
          <c:cat>
            <c:strRef>
              <c:f>Example!$B$55:$B$66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Example!$D$55:$D$66</c:f>
              <c:numCache>
                <c:formatCode>"$"#,##0.00</c:formatCode>
                <c:ptCount val="12"/>
                <c:pt idx="0">
                  <c:v>0.15639999999999982</c:v>
                </c:pt>
                <c:pt idx="1">
                  <c:v>0.17439999999999983</c:v>
                </c:pt>
                <c:pt idx="2">
                  <c:v>0.19239999999999982</c:v>
                </c:pt>
                <c:pt idx="3">
                  <c:v>0.17479999999999984</c:v>
                </c:pt>
                <c:pt idx="4">
                  <c:v>0.23279999999999984</c:v>
                </c:pt>
                <c:pt idx="5">
                  <c:v>0.29079999999999984</c:v>
                </c:pt>
                <c:pt idx="6">
                  <c:v>0.34879999999999983</c:v>
                </c:pt>
                <c:pt idx="7">
                  <c:v>0.40679999999999983</c:v>
                </c:pt>
                <c:pt idx="8">
                  <c:v>0.46479999999999977</c:v>
                </c:pt>
                <c:pt idx="9">
                  <c:v>0.52279999999999982</c:v>
                </c:pt>
                <c:pt idx="10">
                  <c:v>0.58079999999999976</c:v>
                </c:pt>
                <c:pt idx="11">
                  <c:v>0.6387999999999997</c:v>
                </c:pt>
              </c:numCache>
            </c:numRef>
          </c:val>
          <c:smooth val="0"/>
          <c:extLst>
            <c:ext xmlns:c16="http://schemas.microsoft.com/office/drawing/2014/chart" uri="{C3380CC4-5D6E-409C-BE32-E72D297353CC}">
              <c16:uniqueId val="{00000000-0AF8-4208-AAC3-6CDB1A87AB5D}"/>
            </c:ext>
          </c:extLst>
        </c:ser>
        <c:ser>
          <c:idx val="1"/>
          <c:order val="1"/>
          <c:tx>
            <c:strRef>
              <c:f>Example!$C$54</c:f>
              <c:strCache>
                <c:ptCount val="1"/>
                <c:pt idx="0">
                  <c:v>On-Farm</c:v>
                </c:pt>
              </c:strCache>
            </c:strRef>
          </c:tx>
          <c:spPr>
            <a:ln>
              <a:solidFill>
                <a:srgbClr val="C00000"/>
              </a:solidFill>
            </a:ln>
          </c:spPr>
          <c:marker>
            <c:spPr>
              <a:solidFill>
                <a:srgbClr val="C00000"/>
              </a:solidFill>
              <a:ln>
                <a:solidFill>
                  <a:srgbClr val="C00000"/>
                </a:solidFill>
              </a:ln>
            </c:spPr>
          </c:marker>
          <c:cat>
            <c:strRef>
              <c:f>Example!$B$55:$B$66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Example!$C$55:$C$66</c:f>
              <c:numCache>
                <c:formatCode>"$"#,##0.00</c:formatCode>
                <c:ptCount val="12"/>
                <c:pt idx="0">
                  <c:v>0.33773999999999993</c:v>
                </c:pt>
                <c:pt idx="1">
                  <c:v>0.35573999999999989</c:v>
                </c:pt>
                <c:pt idx="2">
                  <c:v>0.37373999999999991</c:v>
                </c:pt>
                <c:pt idx="3">
                  <c:v>0.31613999999999992</c:v>
                </c:pt>
                <c:pt idx="4">
                  <c:v>0.33413999999999994</c:v>
                </c:pt>
                <c:pt idx="5">
                  <c:v>0.3521399999999999</c:v>
                </c:pt>
                <c:pt idx="6">
                  <c:v>0.37013999999999991</c:v>
                </c:pt>
                <c:pt idx="7">
                  <c:v>0.38813999999999993</c:v>
                </c:pt>
                <c:pt idx="8">
                  <c:v>0.40613999999999995</c:v>
                </c:pt>
                <c:pt idx="9">
                  <c:v>0.42413999999999996</c:v>
                </c:pt>
                <c:pt idx="10">
                  <c:v>0.44213999999999987</c:v>
                </c:pt>
                <c:pt idx="11">
                  <c:v>0.46013999999999988</c:v>
                </c:pt>
              </c:numCache>
            </c:numRef>
          </c:val>
          <c:smooth val="0"/>
          <c:extLst>
            <c:ext xmlns:c16="http://schemas.microsoft.com/office/drawing/2014/chart" uri="{C3380CC4-5D6E-409C-BE32-E72D297353CC}">
              <c16:uniqueId val="{00000001-0AF8-4208-AAC3-6CDB1A87AB5D}"/>
            </c:ext>
          </c:extLst>
        </c:ser>
        <c:ser>
          <c:idx val="2"/>
          <c:order val="2"/>
          <c:tx>
            <c:strRef>
              <c:f>Example!$M$52</c:f>
              <c:strCache>
                <c:ptCount val="1"/>
                <c:pt idx="0">
                  <c:v>Expected Storage Gain</c:v>
                </c:pt>
              </c:strCache>
            </c:strRef>
          </c:tx>
          <c:val>
            <c:numRef>
              <c:f>Example!$M$55:$M$66</c:f>
              <c:numCache>
                <c:formatCode>"$"#,##0.00</c:formatCode>
                <c:ptCount val="12"/>
                <c:pt idx="0">
                  <c:v>0</c:v>
                </c:pt>
                <c:pt idx="1">
                  <c:v>-1.5946736013066065E-3</c:v>
                </c:pt>
                <c:pt idx="2">
                  <c:v>2.2065500460910492E-2</c:v>
                </c:pt>
                <c:pt idx="3">
                  <c:v>0.11643071634358693</c:v>
                </c:pt>
                <c:pt idx="4">
                  <c:v>0.1256462923842383</c:v>
                </c:pt>
                <c:pt idx="5">
                  <c:v>0.13303891410572977</c:v>
                </c:pt>
                <c:pt idx="6">
                  <c:v>0.20033139907367614</c:v>
                </c:pt>
                <c:pt idx="7">
                  <c:v>0.22559154911943091</c:v>
                </c:pt>
                <c:pt idx="8">
                  <c:v>0.21163931357011645</c:v>
                </c:pt>
                <c:pt idx="9">
                  <c:v>0.17774817122434428</c:v>
                </c:pt>
                <c:pt idx="10">
                  <c:v>9.8190274801771338E-2</c:v>
                </c:pt>
                <c:pt idx="11">
                  <c:v>-8.9503564593540474E-4</c:v>
                </c:pt>
              </c:numCache>
            </c:numRef>
          </c:val>
          <c:smooth val="0"/>
          <c:extLst>
            <c:ext xmlns:c16="http://schemas.microsoft.com/office/drawing/2014/chart" uri="{C3380CC4-5D6E-409C-BE32-E72D297353CC}">
              <c16:uniqueId val="{00000002-0AF8-4208-AAC3-6CDB1A87AB5D}"/>
            </c:ext>
          </c:extLst>
        </c:ser>
        <c:dLbls>
          <c:showLegendKey val="0"/>
          <c:showVal val="0"/>
          <c:showCatName val="0"/>
          <c:showSerName val="0"/>
          <c:showPercent val="0"/>
          <c:showBubbleSize val="0"/>
        </c:dLbls>
        <c:marker val="1"/>
        <c:smooth val="0"/>
        <c:axId val="262972032"/>
        <c:axId val="262971640"/>
      </c:lineChart>
      <c:catAx>
        <c:axId val="262972032"/>
        <c:scaling>
          <c:orientation val="minMax"/>
        </c:scaling>
        <c:delete val="0"/>
        <c:axPos val="b"/>
        <c:numFmt formatCode="General" sourceLinked="1"/>
        <c:majorTickMark val="out"/>
        <c:minorTickMark val="none"/>
        <c:tickLblPos val="nextTo"/>
        <c:txPr>
          <a:bodyPr rot="-2700000" vert="horz"/>
          <a:lstStyle/>
          <a:p>
            <a:pPr>
              <a:defRPr sz="1050"/>
            </a:pPr>
            <a:endParaRPr lang="en-US"/>
          </a:p>
        </c:txPr>
        <c:crossAx val="262971640"/>
        <c:crosses val="autoZero"/>
        <c:auto val="1"/>
        <c:lblAlgn val="ctr"/>
        <c:lblOffset val="100"/>
        <c:tickLblSkip val="1"/>
        <c:tickMarkSkip val="1"/>
        <c:noMultiLvlLbl val="0"/>
      </c:catAx>
      <c:valAx>
        <c:axId val="262971640"/>
        <c:scaling>
          <c:orientation val="minMax"/>
        </c:scaling>
        <c:delete val="0"/>
        <c:axPos val="l"/>
        <c:majorGridlines/>
        <c:title>
          <c:tx>
            <c:rich>
              <a:bodyPr/>
              <a:lstStyle/>
              <a:p>
                <a:pPr>
                  <a:defRPr/>
                </a:pPr>
                <a:r>
                  <a:rPr lang="en-US"/>
                  <a:t>$/bu.</a:t>
                </a:r>
              </a:p>
            </c:rich>
          </c:tx>
          <c:layout>
            <c:manualLayout>
              <c:xMode val="edge"/>
              <c:yMode val="edge"/>
              <c:x val="1.9893931411915443E-2"/>
              <c:y val="0.44713776612878509"/>
            </c:manualLayout>
          </c:layout>
          <c:overlay val="0"/>
        </c:title>
        <c:numFmt formatCode="&quot;$&quot;#,##0.00" sourceLinked="1"/>
        <c:majorTickMark val="out"/>
        <c:minorTickMark val="none"/>
        <c:tickLblPos val="nextTo"/>
        <c:txPr>
          <a:bodyPr rot="0" vert="horz"/>
          <a:lstStyle/>
          <a:p>
            <a:pPr>
              <a:defRPr/>
            </a:pPr>
            <a:endParaRPr lang="en-US"/>
          </a:p>
        </c:txPr>
        <c:crossAx val="262972032"/>
        <c:crosses val="autoZero"/>
        <c:crossBetween val="between"/>
      </c:valAx>
    </c:plotArea>
    <c:legend>
      <c:legendPos val="r"/>
      <c:layout>
        <c:manualLayout>
          <c:xMode val="edge"/>
          <c:yMode val="edge"/>
          <c:x val="0.70822395826418971"/>
          <c:y val="3.3039736413457026E-2"/>
          <c:w val="0.28382008814332699"/>
          <c:h val="0.16079338387882419"/>
        </c:manualLayout>
      </c:layout>
      <c:overlay val="0"/>
    </c:legend>
    <c:plotVisOnly val="1"/>
    <c:dispBlanksAs val="gap"/>
    <c:showDLblsOverMax val="0"/>
  </c:chart>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Storage Costs for Soybeans</a:t>
            </a:r>
          </a:p>
        </c:rich>
      </c:tx>
      <c:layout>
        <c:manualLayout>
          <c:xMode val="edge"/>
          <c:yMode val="edge"/>
          <c:x val="0.25817912515577462"/>
          <c:y val="7.476635514018691E-2"/>
        </c:manualLayout>
      </c:layout>
      <c:overlay val="0"/>
    </c:title>
    <c:autoTitleDeleted val="0"/>
    <c:plotArea>
      <c:layout>
        <c:manualLayout>
          <c:layoutTarget val="inner"/>
          <c:xMode val="edge"/>
          <c:yMode val="edge"/>
          <c:x val="0.13527873360102502"/>
          <c:y val="0.22196280674113913"/>
          <c:w val="0.85543905071236404"/>
          <c:h val="0.52102848319235828"/>
        </c:manualLayout>
      </c:layout>
      <c:lineChart>
        <c:grouping val="standard"/>
        <c:varyColors val="0"/>
        <c:ser>
          <c:idx val="0"/>
          <c:order val="0"/>
          <c:tx>
            <c:strRef>
              <c:f>Example!$D$54</c:f>
              <c:strCache>
                <c:ptCount val="1"/>
                <c:pt idx="0">
                  <c:v>Commercial</c:v>
                </c:pt>
              </c:strCache>
            </c:strRef>
          </c:tx>
          <c:cat>
            <c:strRef>
              <c:f>Example!$B$55:$B$66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Example!$G$55:$G$66</c:f>
              <c:numCache>
                <c:formatCode>"$"#,##0.00</c:formatCode>
                <c:ptCount val="12"/>
                <c:pt idx="0">
                  <c:v>8.3000000000000004E-2</c:v>
                </c:pt>
                <c:pt idx="1">
                  <c:v>0.126</c:v>
                </c:pt>
                <c:pt idx="2">
                  <c:v>0.16900000000000001</c:v>
                </c:pt>
                <c:pt idx="3">
                  <c:v>7.1400000000000019E-2</c:v>
                </c:pt>
                <c:pt idx="4">
                  <c:v>0.15439999999999998</c:v>
                </c:pt>
                <c:pt idx="5">
                  <c:v>0.23740000000000006</c:v>
                </c:pt>
                <c:pt idx="6">
                  <c:v>0.32040000000000002</c:v>
                </c:pt>
                <c:pt idx="7">
                  <c:v>0.40340000000000009</c:v>
                </c:pt>
                <c:pt idx="8">
                  <c:v>0.48640000000000005</c:v>
                </c:pt>
                <c:pt idx="9">
                  <c:v>0.56940000000000002</c:v>
                </c:pt>
                <c:pt idx="10">
                  <c:v>0.65239999999999998</c:v>
                </c:pt>
                <c:pt idx="11">
                  <c:v>0.73539999999999994</c:v>
                </c:pt>
              </c:numCache>
            </c:numRef>
          </c:val>
          <c:smooth val="0"/>
          <c:extLst>
            <c:ext xmlns:c16="http://schemas.microsoft.com/office/drawing/2014/chart" uri="{C3380CC4-5D6E-409C-BE32-E72D297353CC}">
              <c16:uniqueId val="{00000000-70C5-4337-BBDD-98A2BF7F995B}"/>
            </c:ext>
          </c:extLst>
        </c:ser>
        <c:ser>
          <c:idx val="1"/>
          <c:order val="1"/>
          <c:tx>
            <c:strRef>
              <c:f>Example!$C$54</c:f>
              <c:strCache>
                <c:ptCount val="1"/>
                <c:pt idx="0">
                  <c:v>On-Farm</c:v>
                </c:pt>
              </c:strCache>
            </c:strRef>
          </c:tx>
          <c:spPr>
            <a:ln>
              <a:solidFill>
                <a:srgbClr val="C00000"/>
              </a:solidFill>
            </a:ln>
          </c:spPr>
          <c:marker>
            <c:spPr>
              <a:solidFill>
                <a:srgbClr val="C00000"/>
              </a:solidFill>
              <a:ln>
                <a:solidFill>
                  <a:srgbClr val="C00000"/>
                </a:solidFill>
              </a:ln>
            </c:spPr>
          </c:marker>
          <c:cat>
            <c:strRef>
              <c:f>Example!$B$55:$B$66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Example!$F$55:$F$66</c:f>
              <c:numCache>
                <c:formatCode>"$"#,##0.00</c:formatCode>
                <c:ptCount val="12"/>
                <c:pt idx="0">
                  <c:v>0.28688800000000003</c:v>
                </c:pt>
                <c:pt idx="1">
                  <c:v>0.32988800000000001</c:v>
                </c:pt>
                <c:pt idx="2">
                  <c:v>0.372888</c:v>
                </c:pt>
                <c:pt idx="3">
                  <c:v>0.23528800000000005</c:v>
                </c:pt>
                <c:pt idx="4">
                  <c:v>0.27828800000000004</c:v>
                </c:pt>
                <c:pt idx="5">
                  <c:v>0.32128800000000002</c:v>
                </c:pt>
                <c:pt idx="6">
                  <c:v>0.36428800000000006</c:v>
                </c:pt>
                <c:pt idx="7">
                  <c:v>0.40728800000000009</c:v>
                </c:pt>
                <c:pt idx="8">
                  <c:v>0.45028800000000002</c:v>
                </c:pt>
                <c:pt idx="9">
                  <c:v>0.49328800000000006</c:v>
                </c:pt>
                <c:pt idx="10">
                  <c:v>0.5362880000000001</c:v>
                </c:pt>
                <c:pt idx="11">
                  <c:v>0.57928800000000003</c:v>
                </c:pt>
              </c:numCache>
            </c:numRef>
          </c:val>
          <c:smooth val="0"/>
          <c:extLst>
            <c:ext xmlns:c16="http://schemas.microsoft.com/office/drawing/2014/chart" uri="{C3380CC4-5D6E-409C-BE32-E72D297353CC}">
              <c16:uniqueId val="{00000001-70C5-4337-BBDD-98A2BF7F995B}"/>
            </c:ext>
          </c:extLst>
        </c:ser>
        <c:ser>
          <c:idx val="2"/>
          <c:order val="2"/>
          <c:tx>
            <c:strRef>
              <c:f>Example!$M$52</c:f>
              <c:strCache>
                <c:ptCount val="1"/>
                <c:pt idx="0">
                  <c:v>Expected Storage Gain</c:v>
                </c:pt>
              </c:strCache>
            </c:strRef>
          </c:tx>
          <c:val>
            <c:numRef>
              <c:f>Example!$N$55:$N$66</c:f>
              <c:numCache>
                <c:formatCode>"$"#,##0.00</c:formatCode>
                <c:ptCount val="12"/>
                <c:pt idx="0">
                  <c:v>0</c:v>
                </c:pt>
                <c:pt idx="1">
                  <c:v>9.1709623094105908E-2</c:v>
                </c:pt>
                <c:pt idx="2">
                  <c:v>0.13547906862531711</c:v>
                </c:pt>
                <c:pt idx="3">
                  <c:v>0.20919672454906468</c:v>
                </c:pt>
                <c:pt idx="4">
                  <c:v>0.25693409335535655</c:v>
                </c:pt>
                <c:pt idx="5">
                  <c:v>0.31171400517341397</c:v>
                </c:pt>
                <c:pt idx="6">
                  <c:v>0.51743138331088545</c:v>
                </c:pt>
                <c:pt idx="7">
                  <c:v>0.72093089171213087</c:v>
                </c:pt>
                <c:pt idx="8">
                  <c:v>0.79089705333242577</c:v>
                </c:pt>
                <c:pt idx="9">
                  <c:v>0.82863773081816561</c:v>
                </c:pt>
                <c:pt idx="10">
                  <c:v>0.75114725990600917</c:v>
                </c:pt>
                <c:pt idx="11">
                  <c:v>0.19777419623190795</c:v>
                </c:pt>
              </c:numCache>
            </c:numRef>
          </c:val>
          <c:smooth val="0"/>
          <c:extLst>
            <c:ext xmlns:c16="http://schemas.microsoft.com/office/drawing/2014/chart" uri="{C3380CC4-5D6E-409C-BE32-E72D297353CC}">
              <c16:uniqueId val="{00000002-70C5-4337-BBDD-98A2BF7F995B}"/>
            </c:ext>
          </c:extLst>
        </c:ser>
        <c:dLbls>
          <c:showLegendKey val="0"/>
          <c:showVal val="0"/>
          <c:showCatName val="0"/>
          <c:showSerName val="0"/>
          <c:showPercent val="0"/>
          <c:showBubbleSize val="0"/>
        </c:dLbls>
        <c:marker val="1"/>
        <c:smooth val="0"/>
        <c:axId val="262970464"/>
        <c:axId val="262968896"/>
      </c:lineChart>
      <c:catAx>
        <c:axId val="262970464"/>
        <c:scaling>
          <c:orientation val="minMax"/>
        </c:scaling>
        <c:delete val="0"/>
        <c:axPos val="b"/>
        <c:numFmt formatCode="General" sourceLinked="1"/>
        <c:majorTickMark val="out"/>
        <c:minorTickMark val="none"/>
        <c:tickLblPos val="nextTo"/>
        <c:txPr>
          <a:bodyPr rot="-2700000" vert="horz"/>
          <a:lstStyle/>
          <a:p>
            <a:pPr>
              <a:defRPr sz="1050"/>
            </a:pPr>
            <a:endParaRPr lang="en-US"/>
          </a:p>
        </c:txPr>
        <c:crossAx val="262968896"/>
        <c:crosses val="autoZero"/>
        <c:auto val="1"/>
        <c:lblAlgn val="ctr"/>
        <c:lblOffset val="100"/>
        <c:tickLblSkip val="1"/>
        <c:tickMarkSkip val="1"/>
        <c:noMultiLvlLbl val="0"/>
      </c:catAx>
      <c:valAx>
        <c:axId val="262968896"/>
        <c:scaling>
          <c:orientation val="minMax"/>
        </c:scaling>
        <c:delete val="0"/>
        <c:axPos val="l"/>
        <c:majorGridlines/>
        <c:title>
          <c:tx>
            <c:rich>
              <a:bodyPr/>
              <a:lstStyle/>
              <a:p>
                <a:pPr>
                  <a:defRPr/>
                </a:pPr>
                <a:r>
                  <a:rPr lang="en-US"/>
                  <a:t>$/bu.</a:t>
                </a:r>
              </a:p>
            </c:rich>
          </c:tx>
          <c:layout>
            <c:manualLayout>
              <c:xMode val="edge"/>
              <c:yMode val="edge"/>
              <c:x val="2.7851503976681624E-2"/>
              <c:y val="0.43691626169045283"/>
            </c:manualLayout>
          </c:layout>
          <c:overlay val="0"/>
        </c:title>
        <c:numFmt formatCode="&quot;$&quot;#,##0.00" sourceLinked="1"/>
        <c:majorTickMark val="out"/>
        <c:minorTickMark val="none"/>
        <c:tickLblPos val="nextTo"/>
        <c:txPr>
          <a:bodyPr rot="0" vert="horz"/>
          <a:lstStyle/>
          <a:p>
            <a:pPr>
              <a:defRPr/>
            </a:pPr>
            <a:endParaRPr lang="en-US"/>
          </a:p>
        </c:txPr>
        <c:crossAx val="262970464"/>
        <c:crosses val="autoZero"/>
        <c:crossBetween val="between"/>
        <c:majorUnit val="0.2"/>
      </c:valAx>
    </c:plotArea>
    <c:legend>
      <c:legendPos val="r"/>
      <c:layout>
        <c:manualLayout>
          <c:xMode val="edge"/>
          <c:yMode val="edge"/>
          <c:x val="0.7201603171113391"/>
          <c:y val="3.0373857764576937E-2"/>
          <c:w val="0.26923120510792231"/>
          <c:h val="0.1775702453929113"/>
        </c:manualLayout>
      </c:layout>
      <c:overlay val="0"/>
    </c:legend>
    <c:plotVisOnly val="1"/>
    <c:dispBlanksAs val="gap"/>
    <c:showDLblsOverMax val="0"/>
  </c:chart>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Storage Costs for Corn</a:t>
            </a:r>
          </a:p>
        </c:rich>
      </c:tx>
      <c:layout>
        <c:manualLayout>
          <c:xMode val="edge"/>
          <c:yMode val="edge"/>
          <c:x val="0.27365215787018665"/>
          <c:y val="5.6534508076358299E-2"/>
        </c:manualLayout>
      </c:layout>
      <c:overlay val="0"/>
    </c:title>
    <c:autoTitleDeleted val="0"/>
    <c:plotArea>
      <c:layout>
        <c:manualLayout>
          <c:layoutTarget val="inner"/>
          <c:xMode val="edge"/>
          <c:yMode val="edge"/>
          <c:x val="0.13262620941276965"/>
          <c:y val="0.22026490942304688"/>
          <c:w val="0.85809157490061938"/>
          <c:h val="0.53744637899223424"/>
        </c:manualLayout>
      </c:layout>
      <c:lineChart>
        <c:grouping val="standard"/>
        <c:varyColors val="0"/>
        <c:ser>
          <c:idx val="0"/>
          <c:order val="0"/>
          <c:tx>
            <c:strRef>
              <c:f>Blank!$D$54</c:f>
              <c:strCache>
                <c:ptCount val="1"/>
                <c:pt idx="0">
                  <c:v>Commercial</c:v>
                </c:pt>
              </c:strCache>
            </c:strRef>
          </c:tx>
          <c:cat>
            <c:strRef>
              <c:f>Blank!$B$55:$B$66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Blank!$D$55:$D$66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8564-4FCD-BA02-2D23A4AFA455}"/>
            </c:ext>
          </c:extLst>
        </c:ser>
        <c:ser>
          <c:idx val="1"/>
          <c:order val="1"/>
          <c:tx>
            <c:strRef>
              <c:f>Blank!$C$54</c:f>
              <c:strCache>
                <c:ptCount val="1"/>
                <c:pt idx="0">
                  <c:v>On-Farm</c:v>
                </c:pt>
              </c:strCache>
            </c:strRef>
          </c:tx>
          <c:spPr>
            <a:ln>
              <a:solidFill>
                <a:srgbClr val="C00000"/>
              </a:solidFill>
            </a:ln>
          </c:spPr>
          <c:marker>
            <c:spPr>
              <a:solidFill>
                <a:srgbClr val="C00000"/>
              </a:solidFill>
              <a:ln>
                <a:solidFill>
                  <a:srgbClr val="C00000"/>
                </a:solidFill>
              </a:ln>
            </c:spPr>
          </c:marker>
          <c:cat>
            <c:strRef>
              <c:f>Blank!$B$55:$B$66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Blank!$C$55:$C$66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564-4FCD-BA02-2D23A4AFA455}"/>
            </c:ext>
          </c:extLst>
        </c:ser>
        <c:ser>
          <c:idx val="2"/>
          <c:order val="2"/>
          <c:tx>
            <c:strRef>
              <c:f>Blank!$M$52</c:f>
              <c:strCache>
                <c:ptCount val="1"/>
                <c:pt idx="0">
                  <c:v>Expected Storage Gain</c:v>
                </c:pt>
              </c:strCache>
            </c:strRef>
          </c:tx>
          <c:val>
            <c:numRef>
              <c:f>Blank!$M$55:$M$66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8564-4FCD-BA02-2D23A4AFA455}"/>
            </c:ext>
          </c:extLst>
        </c:ser>
        <c:dLbls>
          <c:showLegendKey val="0"/>
          <c:showVal val="0"/>
          <c:showCatName val="0"/>
          <c:showSerName val="0"/>
          <c:showPercent val="0"/>
          <c:showBubbleSize val="0"/>
        </c:dLbls>
        <c:marker val="1"/>
        <c:smooth val="0"/>
        <c:axId val="262972032"/>
        <c:axId val="262971640"/>
      </c:lineChart>
      <c:catAx>
        <c:axId val="262972032"/>
        <c:scaling>
          <c:orientation val="minMax"/>
        </c:scaling>
        <c:delete val="0"/>
        <c:axPos val="b"/>
        <c:numFmt formatCode="General" sourceLinked="1"/>
        <c:majorTickMark val="out"/>
        <c:minorTickMark val="none"/>
        <c:tickLblPos val="nextTo"/>
        <c:txPr>
          <a:bodyPr rot="-2700000" vert="horz"/>
          <a:lstStyle/>
          <a:p>
            <a:pPr>
              <a:defRPr sz="1050"/>
            </a:pPr>
            <a:endParaRPr lang="en-US"/>
          </a:p>
        </c:txPr>
        <c:crossAx val="262971640"/>
        <c:crosses val="autoZero"/>
        <c:auto val="1"/>
        <c:lblAlgn val="ctr"/>
        <c:lblOffset val="100"/>
        <c:tickLblSkip val="1"/>
        <c:tickMarkSkip val="1"/>
        <c:noMultiLvlLbl val="0"/>
      </c:catAx>
      <c:valAx>
        <c:axId val="262971640"/>
        <c:scaling>
          <c:orientation val="minMax"/>
        </c:scaling>
        <c:delete val="0"/>
        <c:axPos val="l"/>
        <c:majorGridlines/>
        <c:title>
          <c:tx>
            <c:rich>
              <a:bodyPr/>
              <a:lstStyle/>
              <a:p>
                <a:pPr>
                  <a:defRPr/>
                </a:pPr>
                <a:r>
                  <a:rPr lang="en-US"/>
                  <a:t>$/bu.</a:t>
                </a:r>
              </a:p>
            </c:rich>
          </c:tx>
          <c:layout>
            <c:manualLayout>
              <c:xMode val="edge"/>
              <c:yMode val="edge"/>
              <c:x val="1.9893931411915443E-2"/>
              <c:y val="0.44713776612878509"/>
            </c:manualLayout>
          </c:layout>
          <c:overlay val="0"/>
        </c:title>
        <c:numFmt formatCode="&quot;$&quot;#,##0.00" sourceLinked="1"/>
        <c:majorTickMark val="out"/>
        <c:minorTickMark val="none"/>
        <c:tickLblPos val="nextTo"/>
        <c:txPr>
          <a:bodyPr rot="0" vert="horz"/>
          <a:lstStyle/>
          <a:p>
            <a:pPr>
              <a:defRPr/>
            </a:pPr>
            <a:endParaRPr lang="en-US"/>
          </a:p>
        </c:txPr>
        <c:crossAx val="262972032"/>
        <c:crosses val="autoZero"/>
        <c:crossBetween val="between"/>
      </c:valAx>
    </c:plotArea>
    <c:legend>
      <c:legendPos val="r"/>
      <c:layout>
        <c:manualLayout>
          <c:xMode val="edge"/>
          <c:yMode val="edge"/>
          <c:x val="0.70822395826418971"/>
          <c:y val="3.3039736413457026E-2"/>
          <c:w val="0.28382008814332699"/>
          <c:h val="0.16079338387882419"/>
        </c:manualLayout>
      </c:layout>
      <c:overlay val="0"/>
    </c:legend>
    <c:plotVisOnly val="1"/>
    <c:dispBlanksAs val="gap"/>
    <c:showDLblsOverMax val="0"/>
  </c:chart>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Storage Costs for Soybeans</a:t>
            </a:r>
          </a:p>
        </c:rich>
      </c:tx>
      <c:layout>
        <c:manualLayout>
          <c:xMode val="edge"/>
          <c:yMode val="edge"/>
          <c:x val="0.25817912515577462"/>
          <c:y val="7.476635514018691E-2"/>
        </c:manualLayout>
      </c:layout>
      <c:overlay val="0"/>
    </c:title>
    <c:autoTitleDeleted val="0"/>
    <c:plotArea>
      <c:layout>
        <c:manualLayout>
          <c:layoutTarget val="inner"/>
          <c:xMode val="edge"/>
          <c:yMode val="edge"/>
          <c:x val="0.13527873360102502"/>
          <c:y val="0.22196280674113913"/>
          <c:w val="0.85543905071236404"/>
          <c:h val="0.52102848319235828"/>
        </c:manualLayout>
      </c:layout>
      <c:lineChart>
        <c:grouping val="standard"/>
        <c:varyColors val="0"/>
        <c:ser>
          <c:idx val="0"/>
          <c:order val="0"/>
          <c:tx>
            <c:strRef>
              <c:f>Blank!$D$54</c:f>
              <c:strCache>
                <c:ptCount val="1"/>
                <c:pt idx="0">
                  <c:v>Commercial</c:v>
                </c:pt>
              </c:strCache>
            </c:strRef>
          </c:tx>
          <c:cat>
            <c:strRef>
              <c:f>Blank!$B$55:$B$66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Blank!$G$55:$G$66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255C-4708-95EA-FE60B64E2BDE}"/>
            </c:ext>
          </c:extLst>
        </c:ser>
        <c:ser>
          <c:idx val="1"/>
          <c:order val="1"/>
          <c:tx>
            <c:strRef>
              <c:f>Blank!$C$54</c:f>
              <c:strCache>
                <c:ptCount val="1"/>
                <c:pt idx="0">
                  <c:v>On-Farm</c:v>
                </c:pt>
              </c:strCache>
            </c:strRef>
          </c:tx>
          <c:spPr>
            <a:ln>
              <a:solidFill>
                <a:srgbClr val="C00000"/>
              </a:solidFill>
            </a:ln>
          </c:spPr>
          <c:marker>
            <c:spPr>
              <a:solidFill>
                <a:srgbClr val="C00000"/>
              </a:solidFill>
              <a:ln>
                <a:solidFill>
                  <a:srgbClr val="C00000"/>
                </a:solidFill>
              </a:ln>
            </c:spPr>
          </c:marker>
          <c:cat>
            <c:strRef>
              <c:f>Blank!$B$55:$B$66</c:f>
              <c:strCache>
                <c:ptCount val="12"/>
                <c:pt idx="0">
                  <c:v>October</c:v>
                </c:pt>
                <c:pt idx="1">
                  <c:v>November</c:v>
                </c:pt>
                <c:pt idx="2">
                  <c:v>December</c:v>
                </c:pt>
                <c:pt idx="3">
                  <c:v>January</c:v>
                </c:pt>
                <c:pt idx="4">
                  <c:v>February</c:v>
                </c:pt>
                <c:pt idx="5">
                  <c:v>March</c:v>
                </c:pt>
                <c:pt idx="6">
                  <c:v>April</c:v>
                </c:pt>
                <c:pt idx="7">
                  <c:v>May</c:v>
                </c:pt>
                <c:pt idx="8">
                  <c:v>June</c:v>
                </c:pt>
                <c:pt idx="9">
                  <c:v>July</c:v>
                </c:pt>
                <c:pt idx="10">
                  <c:v>August</c:v>
                </c:pt>
                <c:pt idx="11">
                  <c:v>September</c:v>
                </c:pt>
              </c:strCache>
            </c:strRef>
          </c:cat>
          <c:val>
            <c:numRef>
              <c:f>Blank!$F$55:$F$66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255C-4708-95EA-FE60B64E2BDE}"/>
            </c:ext>
          </c:extLst>
        </c:ser>
        <c:ser>
          <c:idx val="2"/>
          <c:order val="2"/>
          <c:tx>
            <c:strRef>
              <c:f>Blank!$M$52</c:f>
              <c:strCache>
                <c:ptCount val="1"/>
                <c:pt idx="0">
                  <c:v>Expected Storage Gain</c:v>
                </c:pt>
              </c:strCache>
            </c:strRef>
          </c:tx>
          <c:val>
            <c:numRef>
              <c:f>Blank!$N$55:$N$66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55C-4708-95EA-FE60B64E2BDE}"/>
            </c:ext>
          </c:extLst>
        </c:ser>
        <c:dLbls>
          <c:showLegendKey val="0"/>
          <c:showVal val="0"/>
          <c:showCatName val="0"/>
          <c:showSerName val="0"/>
          <c:showPercent val="0"/>
          <c:showBubbleSize val="0"/>
        </c:dLbls>
        <c:marker val="1"/>
        <c:smooth val="0"/>
        <c:axId val="262970464"/>
        <c:axId val="262968896"/>
      </c:lineChart>
      <c:catAx>
        <c:axId val="262970464"/>
        <c:scaling>
          <c:orientation val="minMax"/>
        </c:scaling>
        <c:delete val="0"/>
        <c:axPos val="b"/>
        <c:numFmt formatCode="General" sourceLinked="1"/>
        <c:majorTickMark val="out"/>
        <c:minorTickMark val="none"/>
        <c:tickLblPos val="nextTo"/>
        <c:txPr>
          <a:bodyPr rot="-2700000" vert="horz"/>
          <a:lstStyle/>
          <a:p>
            <a:pPr>
              <a:defRPr sz="1050"/>
            </a:pPr>
            <a:endParaRPr lang="en-US"/>
          </a:p>
        </c:txPr>
        <c:crossAx val="262968896"/>
        <c:crosses val="autoZero"/>
        <c:auto val="1"/>
        <c:lblAlgn val="ctr"/>
        <c:lblOffset val="100"/>
        <c:tickLblSkip val="1"/>
        <c:tickMarkSkip val="1"/>
        <c:noMultiLvlLbl val="0"/>
      </c:catAx>
      <c:valAx>
        <c:axId val="262968896"/>
        <c:scaling>
          <c:orientation val="minMax"/>
        </c:scaling>
        <c:delete val="0"/>
        <c:axPos val="l"/>
        <c:majorGridlines/>
        <c:title>
          <c:tx>
            <c:rich>
              <a:bodyPr/>
              <a:lstStyle/>
              <a:p>
                <a:pPr>
                  <a:defRPr/>
                </a:pPr>
                <a:r>
                  <a:rPr lang="en-US"/>
                  <a:t>$/bu.</a:t>
                </a:r>
              </a:p>
            </c:rich>
          </c:tx>
          <c:layout>
            <c:manualLayout>
              <c:xMode val="edge"/>
              <c:yMode val="edge"/>
              <c:x val="2.7851503976681624E-2"/>
              <c:y val="0.43691626169045283"/>
            </c:manualLayout>
          </c:layout>
          <c:overlay val="0"/>
        </c:title>
        <c:numFmt formatCode="&quot;$&quot;#,##0.00" sourceLinked="1"/>
        <c:majorTickMark val="out"/>
        <c:minorTickMark val="none"/>
        <c:tickLblPos val="nextTo"/>
        <c:txPr>
          <a:bodyPr rot="0" vert="horz"/>
          <a:lstStyle/>
          <a:p>
            <a:pPr>
              <a:defRPr/>
            </a:pPr>
            <a:endParaRPr lang="en-US"/>
          </a:p>
        </c:txPr>
        <c:crossAx val="262970464"/>
        <c:crosses val="autoZero"/>
        <c:crossBetween val="between"/>
        <c:majorUnit val="0.2"/>
      </c:valAx>
    </c:plotArea>
    <c:legend>
      <c:legendPos val="r"/>
      <c:layout>
        <c:manualLayout>
          <c:xMode val="edge"/>
          <c:yMode val="edge"/>
          <c:x val="0.7201603171113391"/>
          <c:y val="3.0373857764576937E-2"/>
          <c:w val="0.26923120510792231"/>
          <c:h val="0.1775702453929113"/>
        </c:manualLayout>
      </c:layout>
      <c:overlay val="0"/>
    </c:legend>
    <c:plotVisOnly val="1"/>
    <c:dispBlanksAs val="gap"/>
    <c:showDLblsOverMax val="0"/>
  </c:chart>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8</xdr:row>
      <xdr:rowOff>38100</xdr:rowOff>
    </xdr:from>
    <xdr:to>
      <xdr:col>16</xdr:col>
      <xdr:colOff>106680</xdr:colOff>
      <xdr:row>29</xdr:row>
      <xdr:rowOff>106680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xdr:row>
      <xdr:rowOff>60960</xdr:rowOff>
    </xdr:from>
    <xdr:to>
      <xdr:col>16</xdr:col>
      <xdr:colOff>106680</xdr:colOff>
      <xdr:row>49</xdr:row>
      <xdr:rowOff>137160</xdr:rowOff>
    </xdr:to>
    <xdr:graphicFrame macro="">
      <xdr:nvGraphicFramePr>
        <xdr:cNvPr id="103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624840</xdr:colOff>
      <xdr:row>67</xdr:row>
      <xdr:rowOff>160020</xdr:rowOff>
    </xdr:from>
    <xdr:to>
      <xdr:col>7</xdr:col>
      <xdr:colOff>76200</xdr:colOff>
      <xdr:row>71</xdr:row>
      <xdr:rowOff>76200</xdr:rowOff>
    </xdr:to>
    <xdr:pic>
      <xdr:nvPicPr>
        <xdr:cNvPr id="5"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57700" y="11330940"/>
          <a:ext cx="3169920"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8</xdr:row>
      <xdr:rowOff>38100</xdr:rowOff>
    </xdr:from>
    <xdr:to>
      <xdr:col>16</xdr:col>
      <xdr:colOff>106680</xdr:colOff>
      <xdr:row>29</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30</xdr:row>
      <xdr:rowOff>60960</xdr:rowOff>
    </xdr:from>
    <xdr:to>
      <xdr:col>16</xdr:col>
      <xdr:colOff>106680</xdr:colOff>
      <xdr:row>49</xdr:row>
      <xdr:rowOff>137160</xdr:rowOff>
    </xdr:to>
    <xdr:graphicFrame macro="">
      <xdr:nvGraphicFramePr>
        <xdr:cNvPr id="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624840</xdr:colOff>
      <xdr:row>67</xdr:row>
      <xdr:rowOff>160020</xdr:rowOff>
    </xdr:from>
    <xdr:to>
      <xdr:col>7</xdr:col>
      <xdr:colOff>76200</xdr:colOff>
      <xdr:row>71</xdr:row>
      <xdr:rowOff>76200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25290" y="11008995"/>
          <a:ext cx="3080385"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extension.iastate.edu/agdm/help.html" TargetMode="External"/><Relationship Id="rId7" Type="http://schemas.openxmlformats.org/officeDocument/2006/relationships/vmlDrawing" Target="../drawings/vmlDrawing1.vml"/><Relationship Id="rId2" Type="http://schemas.openxmlformats.org/officeDocument/2006/relationships/hyperlink" Target="http://www.extension.iastate.edu/agdm/crops/html/a2-33.html" TargetMode="External"/><Relationship Id="rId1" Type="http://schemas.openxmlformats.org/officeDocument/2006/relationships/hyperlink" Target="http://www.extension.iastate.edu/agdm/crops/pdf/a1-20.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xtension.iastate.edu/agdm/"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www.extension.iastate.edu/agdm/help.html" TargetMode="External"/><Relationship Id="rId7" Type="http://schemas.openxmlformats.org/officeDocument/2006/relationships/vmlDrawing" Target="../drawings/vmlDrawing2.vml"/><Relationship Id="rId2" Type="http://schemas.openxmlformats.org/officeDocument/2006/relationships/hyperlink" Target="http://www.extension.iastate.edu/agdm/crops/html/a2-33.html" TargetMode="External"/><Relationship Id="rId1" Type="http://schemas.openxmlformats.org/officeDocument/2006/relationships/hyperlink" Target="http://www.extension.iastate.edu/agdm/crops/pdf/a1-20.pdf"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extension.iastate.edu/agd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77"/>
  <sheetViews>
    <sheetView showGridLines="0" tabSelected="1" zoomScaleNormal="100" zoomScaleSheetLayoutView="100" workbookViewId="0"/>
  </sheetViews>
  <sheetFormatPr defaultColWidth="9.140625" defaultRowHeight="12.75" x14ac:dyDescent="0.2"/>
  <cols>
    <col min="1" max="1" width="3.28515625" customWidth="1"/>
    <col min="2" max="2" width="50.7109375" style="2" customWidth="1"/>
    <col min="3" max="3" width="12.7109375" style="2" customWidth="1"/>
    <col min="4" max="4" width="12.5703125" style="2" customWidth="1"/>
    <col min="5" max="5" width="3.7109375" style="23" customWidth="1"/>
    <col min="6" max="7" width="12.7109375" style="2" customWidth="1"/>
    <col min="8" max="8" width="10" style="2" bestFit="1" customWidth="1"/>
    <col min="9" max="14" width="10.7109375" style="2" customWidth="1"/>
    <col min="15" max="16384" width="9.140625" style="2"/>
  </cols>
  <sheetData>
    <row r="1" spans="1:10" s="143" customFormat="1" ht="18.75" thickBot="1" x14ac:dyDescent="0.3">
      <c r="A1" s="143" t="s">
        <v>60</v>
      </c>
    </row>
    <row r="2" spans="1:10" ht="15.75" thickTop="1" x14ac:dyDescent="0.25">
      <c r="A2" s="149" t="s">
        <v>62</v>
      </c>
      <c r="B2" s="149"/>
      <c r="C2" s="149"/>
      <c r="D2" s="23"/>
      <c r="E2" s="2"/>
    </row>
    <row r="3" spans="1:10" ht="12.75" customHeight="1" x14ac:dyDescent="0.2">
      <c r="A3" s="153" t="s">
        <v>61</v>
      </c>
      <c r="B3" s="154"/>
      <c r="C3" s="154"/>
      <c r="D3" s="154"/>
      <c r="E3" s="154"/>
      <c r="F3" s="154"/>
      <c r="G3" s="29"/>
      <c r="H3" s="29"/>
      <c r="I3" s="29"/>
      <c r="J3" s="29"/>
    </row>
    <row r="4" spans="1:10" x14ac:dyDescent="0.2">
      <c r="A4" s="154"/>
      <c r="B4" s="154"/>
      <c r="C4" s="154"/>
      <c r="D4" s="154"/>
      <c r="E4" s="154"/>
      <c r="F4" s="154"/>
      <c r="G4" s="29"/>
      <c r="H4" s="29"/>
      <c r="I4" s="29"/>
      <c r="J4" s="29"/>
    </row>
    <row r="5" spans="1:10" x14ac:dyDescent="0.2">
      <c r="A5" s="21"/>
      <c r="B5" s="21"/>
      <c r="C5" s="21"/>
      <c r="D5" s="43"/>
      <c r="E5" s="21"/>
      <c r="F5" s="21"/>
      <c r="G5" s="21"/>
      <c r="H5" s="21"/>
      <c r="I5" s="29"/>
      <c r="J5" s="29"/>
    </row>
    <row r="6" spans="1:10" ht="12" customHeight="1" x14ac:dyDescent="0.2">
      <c r="A6" s="33" t="s">
        <v>11</v>
      </c>
      <c r="B6" s="33"/>
      <c r="C6" s="33"/>
      <c r="D6" s="42"/>
      <c r="E6" s="33"/>
      <c r="F6" s="33"/>
      <c r="G6" s="33"/>
      <c r="H6" s="21"/>
    </row>
    <row r="7" spans="1:10" x14ac:dyDescent="0.2">
      <c r="A7" s="159" t="s">
        <v>17</v>
      </c>
      <c r="B7" s="160"/>
      <c r="C7" s="34"/>
      <c r="D7" s="34"/>
      <c r="E7" s="34"/>
      <c r="F7"/>
      <c r="G7"/>
    </row>
    <row r="8" spans="1:10" ht="13.5" thickBot="1" x14ac:dyDescent="0.25">
      <c r="A8" s="37"/>
      <c r="B8" s="22"/>
      <c r="C8" s="23"/>
    </row>
    <row r="9" spans="1:10" x14ac:dyDescent="0.2">
      <c r="A9" s="37"/>
      <c r="B9" s="4" t="s">
        <v>0</v>
      </c>
      <c r="C9" s="155" t="s">
        <v>4</v>
      </c>
      <c r="D9" s="156"/>
      <c r="E9" s="44"/>
      <c r="F9" s="155" t="s">
        <v>6</v>
      </c>
      <c r="G9" s="156"/>
      <c r="H9" s="3"/>
    </row>
    <row r="10" spans="1:10" x14ac:dyDescent="0.2">
      <c r="A10" s="37" t="s">
        <v>15</v>
      </c>
      <c r="B10" s="1"/>
      <c r="C10" s="144" t="s">
        <v>7</v>
      </c>
      <c r="D10" s="145" t="s">
        <v>5</v>
      </c>
      <c r="E10" s="44"/>
      <c r="F10" s="144" t="s">
        <v>7</v>
      </c>
      <c r="G10" s="145" t="s">
        <v>5</v>
      </c>
      <c r="H10" s="3"/>
    </row>
    <row r="11" spans="1:10" ht="3" customHeight="1" x14ac:dyDescent="0.2">
      <c r="A11" s="37"/>
      <c r="B11" s="1"/>
      <c r="C11" s="101"/>
      <c r="D11" s="100"/>
      <c r="E11" s="44"/>
      <c r="F11" s="101"/>
      <c r="G11" s="100"/>
      <c r="H11" s="3"/>
    </row>
    <row r="12" spans="1:10" x14ac:dyDescent="0.2">
      <c r="A12" s="37" t="s">
        <v>31</v>
      </c>
      <c r="C12" s="111">
        <v>30000</v>
      </c>
      <c r="D12" s="113">
        <f>C12</f>
        <v>30000</v>
      </c>
      <c r="E12" s="59"/>
      <c r="F12" s="111">
        <v>25000</v>
      </c>
      <c r="G12" s="113">
        <f>F12</f>
        <v>25000</v>
      </c>
      <c r="H12" s="3"/>
    </row>
    <row r="13" spans="1:10" x14ac:dyDescent="0.2">
      <c r="A13" s="37" t="s">
        <v>32</v>
      </c>
      <c r="B13" s="31"/>
      <c r="C13" s="102">
        <v>3.6</v>
      </c>
      <c r="D13" s="114">
        <f>C13</f>
        <v>3.6</v>
      </c>
      <c r="E13" s="45"/>
      <c r="F13" s="102">
        <v>8.6</v>
      </c>
      <c r="G13" s="114">
        <f>F13</f>
        <v>8.6</v>
      </c>
      <c r="H13" s="5"/>
    </row>
    <row r="14" spans="1:10" x14ac:dyDescent="0.2">
      <c r="A14" s="37" t="s">
        <v>19</v>
      </c>
      <c r="B14" s="31"/>
      <c r="C14" s="64">
        <v>0.06</v>
      </c>
      <c r="D14" s="115">
        <f>C14</f>
        <v>0.06</v>
      </c>
      <c r="E14" s="58"/>
      <c r="F14" s="146">
        <f>C14</f>
        <v>0.06</v>
      </c>
      <c r="G14" s="117">
        <f>C14</f>
        <v>0.06</v>
      </c>
      <c r="H14" s="8"/>
      <c r="J14" s="60"/>
    </row>
    <row r="15" spans="1:10" x14ac:dyDescent="0.2">
      <c r="A15" s="37" t="s">
        <v>1</v>
      </c>
      <c r="B15" s="31"/>
      <c r="C15" s="98">
        <v>7</v>
      </c>
      <c r="D15" s="116">
        <f>C15</f>
        <v>7</v>
      </c>
      <c r="E15" s="47"/>
      <c r="F15" s="98">
        <v>3</v>
      </c>
      <c r="G15" s="118">
        <f>F15</f>
        <v>3</v>
      </c>
      <c r="H15" s="10"/>
      <c r="J15" s="60"/>
    </row>
    <row r="16" spans="1:10" x14ac:dyDescent="0.2">
      <c r="A16" s="37" t="s">
        <v>10</v>
      </c>
      <c r="C16" s="65"/>
      <c r="D16" s="66"/>
      <c r="E16" s="48"/>
      <c r="F16" s="65"/>
      <c r="G16" s="66"/>
      <c r="H16" s="12"/>
      <c r="J16" s="60"/>
    </row>
    <row r="17" spans="1:8" x14ac:dyDescent="0.2">
      <c r="A17" s="37" t="s">
        <v>20</v>
      </c>
      <c r="B17" s="30"/>
      <c r="C17" s="65"/>
      <c r="D17" s="103">
        <v>0.04</v>
      </c>
      <c r="E17" s="49"/>
      <c r="F17" s="65"/>
      <c r="G17" s="103">
        <v>0.04</v>
      </c>
      <c r="H17" s="13"/>
    </row>
    <row r="18" spans="1:8" x14ac:dyDescent="0.2">
      <c r="A18" s="37" t="s">
        <v>2</v>
      </c>
      <c r="B18" s="30"/>
      <c r="C18" s="65"/>
      <c r="D18" s="105">
        <v>3</v>
      </c>
      <c r="E18" s="50"/>
      <c r="F18" s="65"/>
      <c r="G18" s="105">
        <v>3</v>
      </c>
      <c r="H18" s="10"/>
    </row>
    <row r="19" spans="1:8" x14ac:dyDescent="0.2">
      <c r="A19" s="37" t="s">
        <v>21</v>
      </c>
      <c r="B19" s="30"/>
      <c r="C19" s="65"/>
      <c r="D19" s="104">
        <v>0.04</v>
      </c>
      <c r="E19" s="51"/>
      <c r="F19" s="65"/>
      <c r="G19" s="104">
        <v>0.04</v>
      </c>
      <c r="H19" s="14"/>
    </row>
    <row r="20" spans="1:8" x14ac:dyDescent="0.2">
      <c r="A20" s="37" t="s">
        <v>23</v>
      </c>
      <c r="C20" s="67"/>
      <c r="D20" s="68"/>
      <c r="E20" s="52"/>
      <c r="F20" s="83"/>
      <c r="G20" s="68"/>
      <c r="H20" s="10"/>
    </row>
    <row r="21" spans="1:8" x14ac:dyDescent="0.2">
      <c r="A21" s="38" t="s">
        <v>66</v>
      </c>
      <c r="B21" s="30"/>
      <c r="C21" s="69"/>
      <c r="D21" s="70"/>
      <c r="E21" s="53"/>
      <c r="F21" s="69"/>
      <c r="G21" s="70"/>
      <c r="H21" s="12"/>
    </row>
    <row r="22" spans="1:8" x14ac:dyDescent="0.2">
      <c r="A22" s="38" t="s">
        <v>22</v>
      </c>
      <c r="B22" s="30"/>
      <c r="C22" s="69"/>
      <c r="D22" s="70"/>
      <c r="E22" s="53"/>
      <c r="F22" s="69"/>
      <c r="G22" s="70"/>
      <c r="H22" s="15"/>
    </row>
    <row r="23" spans="1:8" x14ac:dyDescent="0.2">
      <c r="A23" s="36" t="s">
        <v>24</v>
      </c>
      <c r="B23" s="31"/>
      <c r="C23" s="71">
        <v>0.13500000000000001</v>
      </c>
      <c r="D23" s="72">
        <v>0.14000000000000001</v>
      </c>
      <c r="E23" s="50"/>
      <c r="F23" s="84"/>
      <c r="G23" s="85"/>
      <c r="H23" s="16"/>
    </row>
    <row r="24" spans="1:8" x14ac:dyDescent="0.2">
      <c r="A24" s="37" t="s">
        <v>38</v>
      </c>
      <c r="B24" s="31"/>
      <c r="C24" s="106">
        <v>0.04</v>
      </c>
      <c r="D24" s="104">
        <v>4.8000000000000001E-2</v>
      </c>
      <c r="E24" s="51"/>
      <c r="F24" s="65"/>
      <c r="G24" s="66"/>
      <c r="H24" s="8"/>
    </row>
    <row r="25" spans="1:8" x14ac:dyDescent="0.2">
      <c r="A25" s="37" t="s">
        <v>39</v>
      </c>
      <c r="B25" s="31"/>
      <c r="C25" s="89">
        <v>1.2500000000000001E-2</v>
      </c>
      <c r="D25" s="90">
        <v>1.4E-2</v>
      </c>
      <c r="E25" s="54"/>
      <c r="F25" s="86"/>
      <c r="G25" s="87"/>
      <c r="H25" s="15"/>
    </row>
    <row r="26" spans="1:8" x14ac:dyDescent="0.2">
      <c r="A26" s="37" t="s">
        <v>25</v>
      </c>
      <c r="B26" s="31"/>
      <c r="C26" s="106">
        <v>0.02</v>
      </c>
      <c r="D26" s="73"/>
      <c r="E26" s="51"/>
      <c r="F26" s="106">
        <v>0.02</v>
      </c>
      <c r="G26" s="73"/>
    </row>
    <row r="27" spans="1:8" x14ac:dyDescent="0.2">
      <c r="A27" s="37" t="s">
        <v>41</v>
      </c>
      <c r="B27" s="31"/>
      <c r="C27" s="106">
        <v>0.08</v>
      </c>
      <c r="D27" s="73"/>
      <c r="E27" s="51"/>
      <c r="F27" s="106">
        <v>0.08</v>
      </c>
      <c r="G27" s="73"/>
    </row>
    <row r="28" spans="1:8" x14ac:dyDescent="0.2">
      <c r="A28" s="37" t="s">
        <v>26</v>
      </c>
      <c r="B28" s="31"/>
      <c r="C28" s="64">
        <v>0.01</v>
      </c>
      <c r="D28" s="74"/>
      <c r="E28" s="46"/>
      <c r="F28" s="64">
        <v>0.01</v>
      </c>
      <c r="G28" s="74"/>
    </row>
    <row r="29" spans="1:8" x14ac:dyDescent="0.2">
      <c r="A29" s="37" t="s">
        <v>27</v>
      </c>
      <c r="B29" s="31"/>
      <c r="C29" s="75">
        <v>10</v>
      </c>
      <c r="D29" s="74"/>
      <c r="E29" s="46"/>
      <c r="F29" s="75">
        <v>10</v>
      </c>
      <c r="G29" s="74"/>
    </row>
    <row r="30" spans="1:8" x14ac:dyDescent="0.2">
      <c r="A30" s="37" t="s">
        <v>28</v>
      </c>
      <c r="B30" s="31"/>
      <c r="C30" s="76">
        <v>1440</v>
      </c>
      <c r="D30" s="77"/>
      <c r="E30" s="63"/>
      <c r="F30" s="76">
        <v>1440</v>
      </c>
      <c r="G30" s="74"/>
    </row>
    <row r="31" spans="1:8" x14ac:dyDescent="0.2">
      <c r="A31" s="37" t="s">
        <v>29</v>
      </c>
      <c r="B31" s="31"/>
      <c r="C31" s="107">
        <v>0.11</v>
      </c>
      <c r="D31" s="74"/>
      <c r="E31" s="46"/>
      <c r="F31" s="108">
        <f>C31</f>
        <v>0.11</v>
      </c>
      <c r="G31" s="74"/>
    </row>
    <row r="32" spans="1:8" x14ac:dyDescent="0.2">
      <c r="A32" s="37" t="s">
        <v>42</v>
      </c>
      <c r="B32" s="31"/>
      <c r="C32" s="99">
        <v>5</v>
      </c>
      <c r="D32" s="78"/>
      <c r="E32" s="61"/>
      <c r="F32" s="99">
        <v>5</v>
      </c>
      <c r="G32" s="74"/>
    </row>
    <row r="33" spans="1:8" x14ac:dyDescent="0.2">
      <c r="A33" s="37" t="s">
        <v>30</v>
      </c>
      <c r="B33" s="31"/>
      <c r="C33" s="109">
        <v>12</v>
      </c>
      <c r="D33" s="79"/>
      <c r="E33" s="49"/>
      <c r="F33" s="110">
        <f>C33</f>
        <v>12</v>
      </c>
      <c r="G33" s="79"/>
      <c r="H33" s="17"/>
    </row>
    <row r="34" spans="1:8" x14ac:dyDescent="0.2">
      <c r="A34" s="37" t="s">
        <v>40</v>
      </c>
      <c r="B34" s="31"/>
      <c r="C34" s="112">
        <v>0.35</v>
      </c>
      <c r="D34" s="80"/>
      <c r="F34" s="88">
        <f>C34</f>
        <v>0.35</v>
      </c>
      <c r="G34" s="80"/>
      <c r="H34" s="18"/>
    </row>
    <row r="35" spans="1:8" x14ac:dyDescent="0.2">
      <c r="A35" s="37"/>
      <c r="B35" s="31"/>
      <c r="C35" s="81"/>
      <c r="D35" s="80"/>
      <c r="F35" s="88"/>
      <c r="G35" s="80"/>
      <c r="H35" s="18"/>
    </row>
    <row r="36" spans="1:8" x14ac:dyDescent="0.2">
      <c r="A36" s="37" t="s">
        <v>33</v>
      </c>
      <c r="B36" s="62"/>
      <c r="C36" s="82"/>
      <c r="D36" s="80"/>
      <c r="F36" s="82"/>
      <c r="G36" s="80"/>
      <c r="H36" s="19"/>
    </row>
    <row r="37" spans="1:8" x14ac:dyDescent="0.2">
      <c r="A37" t="s">
        <v>10</v>
      </c>
      <c r="C37" s="119"/>
      <c r="D37" s="120">
        <f>IF((D15-D18&lt;0),D17,D17+(D15-D18)*D19)</f>
        <v>0.2</v>
      </c>
      <c r="E37" s="121"/>
      <c r="F37" s="119"/>
      <c r="G37" s="120">
        <f>IF((G15-G18&lt;0),G17,G17+(G15-G18)*G19)</f>
        <v>0.04</v>
      </c>
      <c r="H37" s="19"/>
    </row>
    <row r="38" spans="1:8" x14ac:dyDescent="0.2">
      <c r="A38" t="s">
        <v>9</v>
      </c>
      <c r="C38" s="122">
        <f>IF(C21,C21,C15*C22)</f>
        <v>0</v>
      </c>
      <c r="D38" s="123"/>
      <c r="E38" s="124"/>
      <c r="F38" s="122">
        <f>IF(F21,F21,F15*F22)</f>
        <v>0</v>
      </c>
      <c r="G38" s="123"/>
      <c r="H38" s="19"/>
    </row>
    <row r="39" spans="1:8" x14ac:dyDescent="0.2">
      <c r="A39" t="s">
        <v>12</v>
      </c>
      <c r="C39" s="125">
        <f>C13*C14*C15/12</f>
        <v>0.126</v>
      </c>
      <c r="D39" s="126">
        <f>D13*D14*D15/12</f>
        <v>0.126</v>
      </c>
      <c r="E39" s="127"/>
      <c r="F39" s="125">
        <f>F13*F14*F15/12</f>
        <v>0.129</v>
      </c>
      <c r="G39" s="126">
        <f>G13*G14*G15/12</f>
        <v>0.129</v>
      </c>
      <c r="H39" s="20"/>
    </row>
    <row r="40" spans="1:8" x14ac:dyDescent="0.2">
      <c r="A40" t="s">
        <v>55</v>
      </c>
      <c r="C40" s="125">
        <f>MAX((0.15-C23)*100*C24,0)+MAX((0.15-C23)*100*C25*C13,0)</f>
        <v>0.12749999999999989</v>
      </c>
      <c r="D40" s="126">
        <f>MAX((0.15-D23)*100*D24,0)+MAX((0.15-D23)*100*D25*D13,0)</f>
        <v>9.8399999999999821E-2</v>
      </c>
      <c r="E40" s="128"/>
      <c r="F40" s="125"/>
      <c r="G40" s="129"/>
      <c r="H40" s="18"/>
    </row>
    <row r="41" spans="1:8" x14ac:dyDescent="0.2">
      <c r="A41" t="s">
        <v>56</v>
      </c>
      <c r="C41" s="125">
        <f>C26+C27</f>
        <v>0.1</v>
      </c>
      <c r="D41" s="129"/>
      <c r="E41" s="128"/>
      <c r="F41" s="125">
        <f>F26+F27</f>
        <v>0.1</v>
      </c>
      <c r="G41" s="129"/>
      <c r="H41" s="17"/>
    </row>
    <row r="42" spans="1:8" x14ac:dyDescent="0.2">
      <c r="A42" t="s">
        <v>3</v>
      </c>
      <c r="C42" s="125">
        <f>C13*C28</f>
        <v>3.6000000000000004E-2</v>
      </c>
      <c r="D42" s="130"/>
      <c r="E42" s="127"/>
      <c r="F42" s="125">
        <f>F13*F28</f>
        <v>8.5999999999999993E-2</v>
      </c>
      <c r="G42" s="130"/>
    </row>
    <row r="43" spans="1:8" x14ac:dyDescent="0.2">
      <c r="A43" t="s">
        <v>34</v>
      </c>
      <c r="C43" s="125">
        <f>IF(C12&gt;11,0.8*C29*C30*C31/C12,0)</f>
        <v>4.224E-2</v>
      </c>
      <c r="D43" s="130"/>
      <c r="E43" s="127"/>
      <c r="F43" s="125">
        <f>IF(F12&gt;11,0.8*F29*F30*F31/F12,0)</f>
        <v>5.0688000000000004E-2</v>
      </c>
      <c r="G43" s="130"/>
    </row>
    <row r="44" spans="1:8" x14ac:dyDescent="0.2">
      <c r="A44" t="s">
        <v>35</v>
      </c>
      <c r="C44" s="131">
        <f>IF(C12&gt;0,C32*C33*C15/C12,0)</f>
        <v>1.4E-2</v>
      </c>
      <c r="D44" s="132"/>
      <c r="E44" s="133"/>
      <c r="F44" s="131">
        <f>IF(F12&gt;0,F32*F33*F15/F12,0)</f>
        <v>7.1999999999999998E-3</v>
      </c>
      <c r="G44" s="132"/>
      <c r="H44" s="17"/>
    </row>
    <row r="45" spans="1:8" x14ac:dyDescent="0.2">
      <c r="A45" t="s">
        <v>13</v>
      </c>
      <c r="C45" s="134">
        <f>SUM(C37:C44)</f>
        <v>0.44573999999999997</v>
      </c>
      <c r="D45" s="120">
        <f>SUM(D37:D44)</f>
        <v>0.42439999999999983</v>
      </c>
      <c r="E45" s="121"/>
      <c r="F45" s="134">
        <f>SUM(F37:F44)</f>
        <v>0.372888</v>
      </c>
      <c r="G45" s="120">
        <f>SUM(G37:G44)</f>
        <v>0.16900000000000001</v>
      </c>
    </row>
    <row r="46" spans="1:8" x14ac:dyDescent="0.2">
      <c r="C46" s="135"/>
      <c r="D46" s="136"/>
      <c r="E46" s="121"/>
      <c r="F46" s="135"/>
      <c r="G46" s="136"/>
    </row>
    <row r="47" spans="1:8" x14ac:dyDescent="0.2">
      <c r="A47" t="s">
        <v>36</v>
      </c>
      <c r="C47" s="125">
        <f>IF(C15&gt;3,C13*C14*$C34,0)</f>
        <v>7.5600000000000001E-2</v>
      </c>
      <c r="D47" s="126">
        <f>IF(D15&gt;3,D13*D14*$C34,0)</f>
        <v>7.5600000000000001E-2</v>
      </c>
      <c r="E47" s="27"/>
      <c r="F47" s="125">
        <f>IF(F15&gt;3,F13*F14*$C34,0)</f>
        <v>0</v>
      </c>
      <c r="G47" s="126">
        <f>IF(G15&gt;3,G13*G14*$C34,0)</f>
        <v>0</v>
      </c>
    </row>
    <row r="48" spans="1:8" x14ac:dyDescent="0.2">
      <c r="A48" t="s">
        <v>37</v>
      </c>
      <c r="C48" s="134">
        <f>C45-C47</f>
        <v>0.37013999999999997</v>
      </c>
      <c r="D48" s="120">
        <f>D45-D47</f>
        <v>0.34879999999999983</v>
      </c>
      <c r="E48" s="137"/>
      <c r="F48" s="134">
        <f>F45-F47</f>
        <v>0.372888</v>
      </c>
      <c r="G48" s="120">
        <f>G45-G47</f>
        <v>0.16900000000000001</v>
      </c>
    </row>
    <row r="49" spans="1:14" x14ac:dyDescent="0.2">
      <c r="C49" s="138"/>
      <c r="D49" s="139"/>
      <c r="E49" s="56"/>
      <c r="F49" s="138"/>
      <c r="G49" s="139"/>
    </row>
    <row r="50" spans="1:14" ht="13.5" thickBot="1" x14ac:dyDescent="0.25">
      <c r="A50" t="s">
        <v>14</v>
      </c>
      <c r="C50" s="140">
        <f>C13+C45</f>
        <v>4.0457400000000003</v>
      </c>
      <c r="D50" s="141">
        <f>D13+D45</f>
        <v>4.0244</v>
      </c>
      <c r="E50" s="142"/>
      <c r="F50" s="140">
        <f>F13+F45</f>
        <v>8.9728879999999993</v>
      </c>
      <c r="G50" s="141">
        <f>G13+G45</f>
        <v>8.7690000000000001</v>
      </c>
    </row>
    <row r="52" spans="1:14" ht="13.15" customHeight="1" x14ac:dyDescent="0.2">
      <c r="I52" s="150" t="s">
        <v>57</v>
      </c>
      <c r="J52" s="150"/>
      <c r="M52" s="150" t="s">
        <v>59</v>
      </c>
      <c r="N52" s="150"/>
    </row>
    <row r="53" spans="1:14" ht="13.15" customHeight="1" x14ac:dyDescent="0.2">
      <c r="B53" s="1" t="s">
        <v>8</v>
      </c>
      <c r="C53" s="152" t="s">
        <v>4</v>
      </c>
      <c r="D53" s="152"/>
      <c r="E53" s="44"/>
      <c r="F53" s="152" t="s">
        <v>6</v>
      </c>
      <c r="G53" s="152"/>
      <c r="H53" s="32"/>
      <c r="I53" s="150"/>
      <c r="J53" s="150"/>
      <c r="K53" s="152" t="s">
        <v>58</v>
      </c>
      <c r="L53" s="152"/>
      <c r="M53" s="150"/>
      <c r="N53" s="150"/>
    </row>
    <row r="54" spans="1:14" x14ac:dyDescent="0.2">
      <c r="B54" s="95" t="s">
        <v>16</v>
      </c>
      <c r="C54" s="92" t="s">
        <v>7</v>
      </c>
      <c r="D54" s="92" t="s">
        <v>5</v>
      </c>
      <c r="E54" s="93"/>
      <c r="F54" s="92" t="s">
        <v>7</v>
      </c>
      <c r="G54" s="92" t="s">
        <v>5</v>
      </c>
      <c r="H54" s="91" t="s">
        <v>16</v>
      </c>
      <c r="I54" s="91" t="s">
        <v>4</v>
      </c>
      <c r="J54" s="91" t="s">
        <v>6</v>
      </c>
      <c r="K54" s="91" t="s">
        <v>4</v>
      </c>
      <c r="L54" s="91" t="s">
        <v>6</v>
      </c>
      <c r="M54" s="91" t="s">
        <v>4</v>
      </c>
      <c r="N54" s="91" t="s">
        <v>6</v>
      </c>
    </row>
    <row r="55" spans="1:14" x14ac:dyDescent="0.2">
      <c r="A55" s="6">
        <v>1</v>
      </c>
      <c r="B55" s="96" t="s">
        <v>54</v>
      </c>
      <c r="C55" s="97">
        <f>IF(C$21,C$21,$A55*C$22)+C$13*C$14*$A55/12+SUM(C$40:C$44)</f>
        <v>0.33773999999999993</v>
      </c>
      <c r="D55" s="97">
        <f>D$13*D$14*$A55/12+SUM(D$40:D$44)+IF(($A55-D$18&lt;0),D$17,D$17+($A55-D$18)*D$19)</f>
        <v>0.15639999999999982</v>
      </c>
      <c r="E55" s="55"/>
      <c r="F55" s="97">
        <f>IF(F$21,F$21,$A55*F$22)+F$13*F$14*$A55/12+SUM(F$40:F$44)</f>
        <v>0.28688800000000003</v>
      </c>
      <c r="G55" s="97">
        <f>G$13*G$14*$A55/12+SUM(G$40:G$44)+IF(($A55-G$18&lt;0),G$17,G$17+($A55-G$18)*G$19)</f>
        <v>8.3000000000000004E-2</v>
      </c>
      <c r="H55" s="35" t="s">
        <v>54</v>
      </c>
      <c r="I55" s="94">
        <v>1</v>
      </c>
      <c r="J55" s="94">
        <v>1</v>
      </c>
      <c r="K55" s="7">
        <f t="shared" ref="K55:K66" si="0">$C$13*I55</f>
        <v>3.6</v>
      </c>
      <c r="L55" s="97">
        <f t="shared" ref="L55:L66" si="1">$F$13*J55</f>
        <v>8.6</v>
      </c>
      <c r="M55" s="7">
        <f>K55-$C$13</f>
        <v>0</v>
      </c>
      <c r="N55" s="97">
        <f>L55-$F$13</f>
        <v>0</v>
      </c>
    </row>
    <row r="56" spans="1:14" x14ac:dyDescent="0.2">
      <c r="A56" s="9">
        <v>2</v>
      </c>
      <c r="B56" s="96" t="s">
        <v>43</v>
      </c>
      <c r="C56" s="97">
        <f>IF(C$21,C$21,$A56*C$22)+C$13*C$14*$A56/12+SUM(C$40:C$44)</f>
        <v>0.35573999999999989</v>
      </c>
      <c r="D56" s="97">
        <f>D$13*D$14*$A56/12+SUM(D$40:D$44)+IF(($A56-D$18&lt;0),D$17,D$17+($A56-D$18)*D$19)</f>
        <v>0.17439999999999983</v>
      </c>
      <c r="E56" s="55"/>
      <c r="F56" s="97">
        <f>IF(F$21,F$21,$A56*F$22)+F$13*F$14*$A56/12+SUM(F$40:F$44)</f>
        <v>0.32988800000000001</v>
      </c>
      <c r="G56" s="97">
        <f>G$13*G$14*$A56/12+SUM(G$40:G$44)+IF(($A56-G$18&lt;0),G$17,G$17+($A56-G$18)*G$19)</f>
        <v>0.126</v>
      </c>
      <c r="H56" s="35" t="s">
        <v>43</v>
      </c>
      <c r="I56" s="94">
        <v>0.99955703511074812</v>
      </c>
      <c r="J56" s="94">
        <v>1.0106639096621053</v>
      </c>
      <c r="K56" s="7">
        <f t="shared" si="0"/>
        <v>3.5984053263986935</v>
      </c>
      <c r="L56" s="97">
        <f t="shared" si="1"/>
        <v>8.6917096230941056</v>
      </c>
      <c r="M56" s="7">
        <f t="shared" ref="M56:M66" si="2">K56-$C$13</f>
        <v>-1.5946736013066065E-3</v>
      </c>
      <c r="N56" s="97">
        <f t="shared" ref="N56:N66" si="3">L56-$F$13</f>
        <v>9.1709623094105908E-2</v>
      </c>
    </row>
    <row r="57" spans="1:14" x14ac:dyDescent="0.2">
      <c r="A57" s="11">
        <v>3</v>
      </c>
      <c r="B57" s="96" t="s">
        <v>44</v>
      </c>
      <c r="C57" s="97">
        <f>IF(C$21,C$21,$A57*C$22)+C$13*C$14*$A57/12+SUM(C$40:C$44)</f>
        <v>0.37373999999999991</v>
      </c>
      <c r="D57" s="97">
        <f>D$13*D$14*$A57/12+SUM(D$40:D$44)+IF(($A57-D$18&lt;0),D$17,D$17+($A57-D$18)*D$19)</f>
        <v>0.19239999999999982</v>
      </c>
      <c r="E57" s="55"/>
      <c r="F57" s="97">
        <f>IF(F$21,F$21,$A57*F$22)+F$13*F$14*$A57/12+SUM(F$40:F$44)</f>
        <v>0.372888</v>
      </c>
      <c r="G57" s="97">
        <f>G$13*G$14*$A57/12+SUM(G$40:G$44)+IF(($A57-G$18&lt;0),G$17,G$17+($A57-G$18)*G$19)</f>
        <v>0.16900000000000001</v>
      </c>
      <c r="H57" s="35" t="s">
        <v>44</v>
      </c>
      <c r="I57" s="94">
        <v>1.0061293056835863</v>
      </c>
      <c r="J57" s="94">
        <v>1.0157533800727112</v>
      </c>
      <c r="K57" s="7">
        <f t="shared" si="0"/>
        <v>3.6220655004609106</v>
      </c>
      <c r="L57" s="97">
        <f t="shared" si="1"/>
        <v>8.7354790686253168</v>
      </c>
      <c r="M57" s="7">
        <f t="shared" si="2"/>
        <v>2.2065500460910492E-2</v>
      </c>
      <c r="N57" s="97">
        <f t="shared" si="3"/>
        <v>0.13547906862531711</v>
      </c>
    </row>
    <row r="58" spans="1:14" x14ac:dyDescent="0.2">
      <c r="A58" s="11">
        <v>4</v>
      </c>
      <c r="B58" s="96" t="s">
        <v>45</v>
      </c>
      <c r="C58" s="97">
        <f t="shared" ref="C58:C66" si="4">IF(C$21,C$21,$A58*C$22)+C$13*C$14*$A58/12+SUM(C$40:C$44)-C$13*C$14*$C$34</f>
        <v>0.31613999999999992</v>
      </c>
      <c r="D58" s="97">
        <f t="shared" ref="D58:D66" si="5">D$13*D$14*$A58/12+SUM(D$40:D$44)+IF(($A58-D$18&lt;0),D$17,D$17+($A58-D$18)*D$19)-D$13*D$14*C$34</f>
        <v>0.17479999999999984</v>
      </c>
      <c r="E58" s="55"/>
      <c r="F58" s="97">
        <f t="shared" ref="F58:F66" si="6">IF(F$21,F$21,$A58*F$22)+F$13*F$14*$A58/12+SUM(F$40:F$44)-F$13*F$14*F$34</f>
        <v>0.23528800000000005</v>
      </c>
      <c r="G58" s="97">
        <f t="shared" ref="G58:G66" si="7">G$13*G$14*$A58/12+SUM(G$40:G$44)+IF(($A58-G$18&lt;0),G$17,G$17+($A58-G$18)*G$19)-G$13*G$14*F$34</f>
        <v>7.1400000000000019E-2</v>
      </c>
      <c r="H58" s="35" t="s">
        <v>45</v>
      </c>
      <c r="I58" s="94">
        <v>1.0323418656509964</v>
      </c>
      <c r="J58" s="94">
        <v>1.0243252005289609</v>
      </c>
      <c r="K58" s="7">
        <f t="shared" si="0"/>
        <v>3.716430716343587</v>
      </c>
      <c r="L58" s="97">
        <f t="shared" si="1"/>
        <v>8.8091967245490643</v>
      </c>
      <c r="M58" s="7">
        <f t="shared" si="2"/>
        <v>0.11643071634358693</v>
      </c>
      <c r="N58" s="97">
        <f t="shared" si="3"/>
        <v>0.20919672454906468</v>
      </c>
    </row>
    <row r="59" spans="1:14" x14ac:dyDescent="0.2">
      <c r="A59" s="11">
        <v>5</v>
      </c>
      <c r="B59" s="96" t="s">
        <v>46</v>
      </c>
      <c r="C59" s="97">
        <f t="shared" si="4"/>
        <v>0.33413999999999994</v>
      </c>
      <c r="D59" s="97">
        <f t="shared" si="5"/>
        <v>0.23279999999999984</v>
      </c>
      <c r="E59" s="55"/>
      <c r="F59" s="97">
        <f t="shared" si="6"/>
        <v>0.27828800000000004</v>
      </c>
      <c r="G59" s="97">
        <f t="shared" si="7"/>
        <v>0.15439999999999998</v>
      </c>
      <c r="H59" s="35" t="s">
        <v>46</v>
      </c>
      <c r="I59" s="94">
        <v>1.0349017478845106</v>
      </c>
      <c r="J59" s="94">
        <v>1.0298760573669019</v>
      </c>
      <c r="K59" s="7">
        <f t="shared" si="0"/>
        <v>3.7256462923842384</v>
      </c>
      <c r="L59" s="97">
        <f t="shared" si="1"/>
        <v>8.8569340933553562</v>
      </c>
      <c r="M59" s="7">
        <f t="shared" si="2"/>
        <v>0.1256462923842383</v>
      </c>
      <c r="N59" s="97">
        <f t="shared" si="3"/>
        <v>0.25693409335535655</v>
      </c>
    </row>
    <row r="60" spans="1:14" x14ac:dyDescent="0.2">
      <c r="A60" s="11">
        <v>6</v>
      </c>
      <c r="B60" s="96" t="s">
        <v>47</v>
      </c>
      <c r="C60" s="97">
        <f t="shared" si="4"/>
        <v>0.3521399999999999</v>
      </c>
      <c r="D60" s="97">
        <f t="shared" si="5"/>
        <v>0.29079999999999984</v>
      </c>
      <c r="E60" s="55"/>
      <c r="F60" s="97">
        <f t="shared" si="6"/>
        <v>0.32128800000000002</v>
      </c>
      <c r="G60" s="97">
        <f t="shared" si="7"/>
        <v>0.23740000000000006</v>
      </c>
      <c r="H60" s="35" t="s">
        <v>47</v>
      </c>
      <c r="I60" s="94">
        <v>1.0369552539182583</v>
      </c>
      <c r="J60" s="94">
        <v>1.0362458145550482</v>
      </c>
      <c r="K60" s="7">
        <f t="shared" si="0"/>
        <v>3.7330389141057299</v>
      </c>
      <c r="L60" s="97">
        <f t="shared" si="1"/>
        <v>8.9117140051734136</v>
      </c>
      <c r="M60" s="7">
        <f t="shared" si="2"/>
        <v>0.13303891410572977</v>
      </c>
      <c r="N60" s="97">
        <f t="shared" si="3"/>
        <v>0.31171400517341397</v>
      </c>
    </row>
    <row r="61" spans="1:14" x14ac:dyDescent="0.2">
      <c r="A61" s="11">
        <v>7</v>
      </c>
      <c r="B61" s="96" t="s">
        <v>48</v>
      </c>
      <c r="C61" s="97">
        <f t="shared" si="4"/>
        <v>0.37013999999999991</v>
      </c>
      <c r="D61" s="97">
        <f t="shared" si="5"/>
        <v>0.34879999999999983</v>
      </c>
      <c r="E61" s="55"/>
      <c r="F61" s="97">
        <f t="shared" si="6"/>
        <v>0.36428800000000006</v>
      </c>
      <c r="G61" s="97">
        <f t="shared" si="7"/>
        <v>0.32040000000000002</v>
      </c>
      <c r="H61" s="35" t="s">
        <v>48</v>
      </c>
      <c r="I61" s="94">
        <v>1.0556476108537989</v>
      </c>
      <c r="J61" s="94">
        <v>1.0601664399198705</v>
      </c>
      <c r="K61" s="7">
        <f t="shared" si="0"/>
        <v>3.8003313990736762</v>
      </c>
      <c r="L61" s="97">
        <f t="shared" si="1"/>
        <v>9.1174313833108851</v>
      </c>
      <c r="M61" s="7">
        <f t="shared" si="2"/>
        <v>0.20033139907367614</v>
      </c>
      <c r="N61" s="97">
        <f t="shared" si="3"/>
        <v>0.51743138331088545</v>
      </c>
    </row>
    <row r="62" spans="1:14" x14ac:dyDescent="0.2">
      <c r="A62" s="11">
        <v>8</v>
      </c>
      <c r="B62" s="96" t="s">
        <v>49</v>
      </c>
      <c r="C62" s="97">
        <f t="shared" si="4"/>
        <v>0.38813999999999993</v>
      </c>
      <c r="D62" s="97">
        <f t="shared" si="5"/>
        <v>0.40679999999999983</v>
      </c>
      <c r="E62" s="55"/>
      <c r="F62" s="97">
        <f t="shared" si="6"/>
        <v>0.40728800000000009</v>
      </c>
      <c r="G62" s="97">
        <f t="shared" si="7"/>
        <v>0.40340000000000009</v>
      </c>
      <c r="H62" s="35" t="s">
        <v>49</v>
      </c>
      <c r="I62" s="94">
        <v>1.0626643191998419</v>
      </c>
      <c r="J62" s="94">
        <v>1.083829173454899</v>
      </c>
      <c r="K62" s="7">
        <f t="shared" si="0"/>
        <v>3.825591549119431</v>
      </c>
      <c r="L62" s="97">
        <f t="shared" si="1"/>
        <v>9.3209308917121305</v>
      </c>
      <c r="M62" s="7">
        <f t="shared" si="2"/>
        <v>0.22559154911943091</v>
      </c>
      <c r="N62" s="97">
        <f t="shared" si="3"/>
        <v>0.72093089171213087</v>
      </c>
    </row>
    <row r="63" spans="1:14" x14ac:dyDescent="0.2">
      <c r="A63" s="11">
        <v>9</v>
      </c>
      <c r="B63" s="96" t="s">
        <v>50</v>
      </c>
      <c r="C63" s="97">
        <f t="shared" si="4"/>
        <v>0.40613999999999995</v>
      </c>
      <c r="D63" s="97">
        <f t="shared" si="5"/>
        <v>0.46479999999999977</v>
      </c>
      <c r="E63" s="55"/>
      <c r="F63" s="97">
        <f t="shared" si="6"/>
        <v>0.45028800000000002</v>
      </c>
      <c r="G63" s="97">
        <f t="shared" si="7"/>
        <v>0.48640000000000005</v>
      </c>
      <c r="H63" s="35" t="s">
        <v>50</v>
      </c>
      <c r="I63" s="94">
        <v>1.0587886982139212</v>
      </c>
      <c r="J63" s="94">
        <v>1.0919647736433054</v>
      </c>
      <c r="K63" s="7">
        <f t="shared" si="0"/>
        <v>3.8116393135701165</v>
      </c>
      <c r="L63" s="97">
        <f t="shared" si="1"/>
        <v>9.3908970533324254</v>
      </c>
      <c r="M63" s="7">
        <f t="shared" si="2"/>
        <v>0.21163931357011645</v>
      </c>
      <c r="N63" s="97">
        <f t="shared" si="3"/>
        <v>0.79089705333242577</v>
      </c>
    </row>
    <row r="64" spans="1:14" x14ac:dyDescent="0.2">
      <c r="A64" s="6">
        <v>10</v>
      </c>
      <c r="B64" s="96" t="s">
        <v>51</v>
      </c>
      <c r="C64" s="97">
        <f t="shared" si="4"/>
        <v>0.42413999999999996</v>
      </c>
      <c r="D64" s="97">
        <f t="shared" si="5"/>
        <v>0.52279999999999982</v>
      </c>
      <c r="E64" s="55"/>
      <c r="F64" s="97">
        <f t="shared" si="6"/>
        <v>0.49328800000000006</v>
      </c>
      <c r="G64" s="97">
        <f t="shared" si="7"/>
        <v>0.56940000000000002</v>
      </c>
      <c r="H64" s="35" t="s">
        <v>51</v>
      </c>
      <c r="I64" s="94">
        <v>1.0493744920067622</v>
      </c>
      <c r="J64" s="94">
        <v>1.0963532245137402</v>
      </c>
      <c r="K64" s="7">
        <f t="shared" si="0"/>
        <v>3.7777481712243444</v>
      </c>
      <c r="L64" s="97">
        <f t="shared" si="1"/>
        <v>9.4286377308181653</v>
      </c>
      <c r="M64" s="7">
        <f t="shared" si="2"/>
        <v>0.17774817122434428</v>
      </c>
      <c r="N64" s="97">
        <f t="shared" si="3"/>
        <v>0.82863773081816561</v>
      </c>
    </row>
    <row r="65" spans="1:14" x14ac:dyDescent="0.2">
      <c r="A65" s="6">
        <v>11</v>
      </c>
      <c r="B65" s="96" t="s">
        <v>52</v>
      </c>
      <c r="C65" s="97">
        <f t="shared" si="4"/>
        <v>0.44213999999999987</v>
      </c>
      <c r="D65" s="97">
        <f t="shared" si="5"/>
        <v>0.58079999999999976</v>
      </c>
      <c r="E65" s="55"/>
      <c r="F65" s="97">
        <f t="shared" si="6"/>
        <v>0.5362880000000001</v>
      </c>
      <c r="G65" s="97">
        <f t="shared" si="7"/>
        <v>0.65239999999999998</v>
      </c>
      <c r="H65" s="35" t="s">
        <v>52</v>
      </c>
      <c r="I65" s="94">
        <v>1.0272750763338254</v>
      </c>
      <c r="J65" s="94">
        <v>1.0873427046402335</v>
      </c>
      <c r="K65" s="7">
        <f t="shared" si="0"/>
        <v>3.6981902748017714</v>
      </c>
      <c r="L65" s="97">
        <f t="shared" si="1"/>
        <v>9.3511472599060088</v>
      </c>
      <c r="M65" s="7">
        <f t="shared" si="2"/>
        <v>9.8190274801771338E-2</v>
      </c>
      <c r="N65" s="97">
        <f t="shared" si="3"/>
        <v>0.75114725990600917</v>
      </c>
    </row>
    <row r="66" spans="1:14" x14ac:dyDescent="0.2">
      <c r="A66" s="6">
        <v>12</v>
      </c>
      <c r="B66" s="96" t="s">
        <v>53</v>
      </c>
      <c r="C66" s="97">
        <f t="shared" si="4"/>
        <v>0.46013999999999988</v>
      </c>
      <c r="D66" s="97">
        <f t="shared" si="5"/>
        <v>0.6387999999999997</v>
      </c>
      <c r="E66" s="55"/>
      <c r="F66" s="97">
        <f t="shared" si="6"/>
        <v>0.57928800000000003</v>
      </c>
      <c r="G66" s="97">
        <f t="shared" si="7"/>
        <v>0.73539999999999994</v>
      </c>
      <c r="H66" s="35" t="s">
        <v>53</v>
      </c>
      <c r="I66" s="94">
        <v>0.9997513789872402</v>
      </c>
      <c r="J66" s="94">
        <v>1.0229969995618498</v>
      </c>
      <c r="K66" s="7">
        <f t="shared" si="0"/>
        <v>3.5991049643540647</v>
      </c>
      <c r="L66" s="97">
        <f t="shared" si="1"/>
        <v>8.7977741962319076</v>
      </c>
      <c r="M66" s="7">
        <f t="shared" si="2"/>
        <v>-8.9503564593540474E-4</v>
      </c>
      <c r="N66" s="97">
        <f t="shared" si="3"/>
        <v>0.19777419623190795</v>
      </c>
    </row>
    <row r="69" spans="1:14" x14ac:dyDescent="0.2">
      <c r="B69" s="157" t="s">
        <v>64</v>
      </c>
      <c r="C69" s="24"/>
      <c r="D69" s="25"/>
      <c r="E69" s="25"/>
      <c r="F69" s="26"/>
      <c r="G69" s="26"/>
      <c r="H69" s="26"/>
      <c r="I69" s="26"/>
    </row>
    <row r="70" spans="1:14" x14ac:dyDescent="0.2">
      <c r="B70" s="147" t="s">
        <v>63</v>
      </c>
      <c r="C70" s="27"/>
      <c r="D70" s="27"/>
      <c r="E70" s="56"/>
      <c r="F70" s="27"/>
      <c r="G70" s="27"/>
      <c r="H70" s="27"/>
      <c r="I70" s="27"/>
    </row>
    <row r="71" spans="1:14" x14ac:dyDescent="0.2">
      <c r="B71" s="39" t="s">
        <v>18</v>
      </c>
      <c r="D71" s="27"/>
      <c r="E71" s="56"/>
      <c r="F71" s="27"/>
      <c r="G71" s="27"/>
      <c r="H71" s="27"/>
      <c r="I71" s="27"/>
    </row>
    <row r="72" spans="1:14" x14ac:dyDescent="0.2">
      <c r="B72" s="41">
        <f ca="1">TODAY()</f>
        <v>43448</v>
      </c>
      <c r="C72" s="40"/>
      <c r="D72" s="27"/>
      <c r="E72" s="56"/>
      <c r="F72" s="27"/>
      <c r="G72" s="27"/>
      <c r="H72" s="27"/>
      <c r="I72" s="27"/>
    </row>
    <row r="73" spans="1:14" customFormat="1" x14ac:dyDescent="0.2">
      <c r="B73" t="s">
        <v>0</v>
      </c>
      <c r="E73" s="57"/>
    </row>
    <row r="74" spans="1:14" customFormat="1" ht="19.5" customHeight="1" x14ac:dyDescent="0.2">
      <c r="B74" s="158" t="s">
        <v>65</v>
      </c>
      <c r="C74" s="158"/>
      <c r="D74" s="158"/>
      <c r="E74" s="158"/>
      <c r="F74" s="158"/>
      <c r="G74" s="158"/>
      <c r="H74" s="158"/>
      <c r="I74" s="158"/>
      <c r="J74" s="158"/>
      <c r="K74" s="158"/>
    </row>
    <row r="75" spans="1:14" customFormat="1" ht="17.45" customHeight="1" x14ac:dyDescent="0.2">
      <c r="B75" s="158"/>
      <c r="C75" s="158"/>
      <c r="D75" s="158"/>
      <c r="E75" s="158"/>
      <c r="F75" s="158"/>
      <c r="G75" s="158"/>
      <c r="H75" s="158"/>
      <c r="I75" s="158"/>
      <c r="J75" s="158"/>
      <c r="K75" s="158"/>
    </row>
    <row r="76" spans="1:14" customFormat="1" x14ac:dyDescent="0.2">
      <c r="B76" s="151"/>
      <c r="C76" s="151"/>
      <c r="D76" s="151"/>
      <c r="E76" s="151"/>
      <c r="F76" s="151"/>
      <c r="G76" s="151"/>
      <c r="H76" s="28"/>
      <c r="I76" s="28"/>
      <c r="J76" s="28"/>
      <c r="K76" s="28"/>
    </row>
    <row r="77" spans="1:14" x14ac:dyDescent="0.2">
      <c r="B77" s="151"/>
      <c r="C77" s="151"/>
      <c r="D77" s="151"/>
      <c r="E77" s="151"/>
      <c r="F77" s="151"/>
      <c r="G77" s="151"/>
    </row>
  </sheetData>
  <sheetProtection sheet="1" objects="1" scenarios="1"/>
  <scenarios current="0">
    <scenario name="Graph" count="4" user="William Edwards" comment="Created by William Edwards on 12/31/2001_x000a_Modified by William Edwards on 12/31/2001">
      <inputCells r="C15" val="1" numFmtId="166"/>
      <inputCells r="D15" val="1" numFmtId="166"/>
      <inputCells r="F15" val="1" numFmtId="166"/>
      <inputCells r="G15" val="1" numFmtId="166"/>
    </scenario>
  </scenarios>
  <mergeCells count="11">
    <mergeCell ref="A2:C2"/>
    <mergeCell ref="M52:N53"/>
    <mergeCell ref="B76:G77"/>
    <mergeCell ref="C53:D53"/>
    <mergeCell ref="F53:G53"/>
    <mergeCell ref="I52:J53"/>
    <mergeCell ref="A3:F4"/>
    <mergeCell ref="C9:D9"/>
    <mergeCell ref="F9:G9"/>
    <mergeCell ref="K53:L53"/>
    <mergeCell ref="B74:K75"/>
  </mergeCells>
  <phoneticPr fontId="7" type="noConversion"/>
  <hyperlinks>
    <hyperlink ref="A3" r:id="rId1" display="Crop Production Cost Budgets has more information on the cost and returns for growing a corn crop after a previous crop of corn."/>
    <hyperlink ref="A3:F4" r:id="rId2" display="Cost of Storing Grain has more information on projecting the costs of storing grain past harvest in commerical storage or an existing farm facility."/>
    <hyperlink ref="B70" r:id="rId3" display="Prepared by William Edwards, Extension Economist"/>
    <hyperlink ref="A2:C2" r:id="rId4" display="Ag Decision Maker -- Iowa State University Extension and Outreach"/>
  </hyperlinks>
  <pageMargins left="0.75" right="0.75" top="0.75" bottom="0.75" header="0.5" footer="0.5"/>
  <pageSetup scale="68" fitToHeight="2" orientation="portrait" horizontalDpi="4294967294" verticalDpi="300" r:id="rId5"/>
  <headerFooter alignWithMargins="0"/>
  <colBreaks count="1" manualBreakCount="1">
    <brk id="7" max="78" man="1"/>
  </colBreaks>
  <drawing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N77"/>
  <sheetViews>
    <sheetView showGridLines="0" zoomScaleNormal="100" zoomScaleSheetLayoutView="100" workbookViewId="0"/>
  </sheetViews>
  <sheetFormatPr defaultColWidth="9.140625" defaultRowHeight="12.75" x14ac:dyDescent="0.2"/>
  <cols>
    <col min="1" max="1" width="3.28515625" customWidth="1"/>
    <col min="2" max="2" width="50.7109375" style="2" customWidth="1"/>
    <col min="3" max="3" width="12.7109375" style="2" customWidth="1"/>
    <col min="4" max="4" width="12.5703125" style="2" customWidth="1"/>
    <col min="5" max="5" width="3.7109375" style="23" customWidth="1"/>
    <col min="6" max="7" width="12.7109375" style="2" customWidth="1"/>
    <col min="8" max="8" width="10" style="2" bestFit="1" customWidth="1"/>
    <col min="9" max="14" width="10.7109375" style="2" customWidth="1"/>
    <col min="15" max="16384" width="9.140625" style="2"/>
  </cols>
  <sheetData>
    <row r="1" spans="1:10" s="143" customFormat="1" ht="18.75" thickBot="1" x14ac:dyDescent="0.3">
      <c r="A1" s="143" t="s">
        <v>60</v>
      </c>
    </row>
    <row r="2" spans="1:10" ht="15.75" thickTop="1" x14ac:dyDescent="0.25">
      <c r="A2" s="149" t="s">
        <v>62</v>
      </c>
      <c r="B2" s="149"/>
      <c r="C2" s="149"/>
      <c r="D2" s="23"/>
      <c r="E2" s="2"/>
    </row>
    <row r="3" spans="1:10" ht="12.75" customHeight="1" x14ac:dyDescent="0.2">
      <c r="A3" s="153" t="s">
        <v>61</v>
      </c>
      <c r="B3" s="154"/>
      <c r="C3" s="154"/>
      <c r="D3" s="154"/>
      <c r="E3" s="154"/>
      <c r="F3" s="154"/>
      <c r="G3" s="29"/>
      <c r="H3" s="29"/>
      <c r="I3" s="29"/>
      <c r="J3" s="29"/>
    </row>
    <row r="4" spans="1:10" x14ac:dyDescent="0.2">
      <c r="A4" s="154"/>
      <c r="B4" s="154"/>
      <c r="C4" s="154"/>
      <c r="D4" s="154"/>
      <c r="E4" s="154"/>
      <c r="F4" s="154"/>
      <c r="G4" s="29"/>
      <c r="H4" s="29"/>
      <c r="I4" s="29"/>
      <c r="J4" s="29"/>
    </row>
    <row r="5" spans="1:10" x14ac:dyDescent="0.2">
      <c r="A5" s="21"/>
      <c r="B5" s="21"/>
      <c r="C5" s="21"/>
      <c r="D5" s="43"/>
      <c r="E5" s="21"/>
      <c r="F5" s="21"/>
      <c r="G5" s="21"/>
      <c r="H5" s="21"/>
      <c r="I5" s="29"/>
      <c r="J5" s="29"/>
    </row>
    <row r="6" spans="1:10" ht="12" customHeight="1" x14ac:dyDescent="0.2">
      <c r="A6" s="33" t="s">
        <v>11</v>
      </c>
      <c r="B6" s="33"/>
      <c r="C6" s="33"/>
      <c r="D6" s="42"/>
      <c r="E6" s="33"/>
      <c r="F6" s="33"/>
      <c r="G6" s="33"/>
      <c r="H6" s="21"/>
    </row>
    <row r="7" spans="1:10" x14ac:dyDescent="0.2">
      <c r="A7" s="159" t="s">
        <v>17</v>
      </c>
      <c r="B7" s="160"/>
      <c r="C7" s="34"/>
      <c r="D7" s="34"/>
      <c r="E7" s="34"/>
      <c r="F7"/>
      <c r="G7"/>
    </row>
    <row r="8" spans="1:10" ht="13.5" thickBot="1" x14ac:dyDescent="0.25">
      <c r="A8" s="37"/>
      <c r="B8" s="22"/>
      <c r="C8" s="23"/>
    </row>
    <row r="9" spans="1:10" x14ac:dyDescent="0.2">
      <c r="A9" s="37"/>
      <c r="B9" s="4" t="s">
        <v>0</v>
      </c>
      <c r="C9" s="155" t="s">
        <v>4</v>
      </c>
      <c r="D9" s="156"/>
      <c r="E9" s="44"/>
      <c r="F9" s="155" t="s">
        <v>6</v>
      </c>
      <c r="G9" s="156"/>
      <c r="H9" s="148"/>
    </row>
    <row r="10" spans="1:10" x14ac:dyDescent="0.2">
      <c r="A10" s="37" t="s">
        <v>15</v>
      </c>
      <c r="B10" s="1"/>
      <c r="C10" s="144" t="s">
        <v>7</v>
      </c>
      <c r="D10" s="145" t="s">
        <v>5</v>
      </c>
      <c r="E10" s="44"/>
      <c r="F10" s="144" t="s">
        <v>7</v>
      </c>
      <c r="G10" s="145" t="s">
        <v>5</v>
      </c>
      <c r="H10" s="148"/>
    </row>
    <row r="11" spans="1:10" ht="3" customHeight="1" x14ac:dyDescent="0.2">
      <c r="A11" s="37"/>
      <c r="B11" s="1"/>
      <c r="C11" s="101"/>
      <c r="D11" s="100"/>
      <c r="E11" s="44"/>
      <c r="F11" s="101"/>
      <c r="G11" s="100"/>
      <c r="H11" s="148"/>
    </row>
    <row r="12" spans="1:10" x14ac:dyDescent="0.2">
      <c r="A12" s="37" t="s">
        <v>31</v>
      </c>
      <c r="C12" s="111"/>
      <c r="D12" s="113">
        <f>C12</f>
        <v>0</v>
      </c>
      <c r="E12" s="59"/>
      <c r="F12" s="111"/>
      <c r="G12" s="113">
        <f>F12</f>
        <v>0</v>
      </c>
      <c r="H12" s="148"/>
    </row>
    <row r="13" spans="1:10" x14ac:dyDescent="0.2">
      <c r="A13" s="37" t="s">
        <v>32</v>
      </c>
      <c r="B13" s="31"/>
      <c r="C13" s="102"/>
      <c r="D13" s="114">
        <f>C13</f>
        <v>0</v>
      </c>
      <c r="E13" s="45"/>
      <c r="F13" s="102"/>
      <c r="G13" s="114">
        <f>F13</f>
        <v>0</v>
      </c>
      <c r="H13" s="5"/>
    </row>
    <row r="14" spans="1:10" x14ac:dyDescent="0.2">
      <c r="A14" s="37" t="s">
        <v>19</v>
      </c>
      <c r="B14" s="31"/>
      <c r="C14" s="64"/>
      <c r="D14" s="115">
        <f>C14</f>
        <v>0</v>
      </c>
      <c r="E14" s="58"/>
      <c r="F14" s="146">
        <f>C14</f>
        <v>0</v>
      </c>
      <c r="G14" s="117">
        <f>C14</f>
        <v>0</v>
      </c>
      <c r="H14" s="8"/>
      <c r="J14" s="60"/>
    </row>
    <row r="15" spans="1:10" x14ac:dyDescent="0.2">
      <c r="A15" s="37" t="s">
        <v>1</v>
      </c>
      <c r="B15" s="31"/>
      <c r="C15" s="98"/>
      <c r="D15" s="116">
        <f>C15</f>
        <v>0</v>
      </c>
      <c r="E15" s="47"/>
      <c r="F15" s="98"/>
      <c r="G15" s="118">
        <f>F15</f>
        <v>0</v>
      </c>
      <c r="H15" s="10"/>
      <c r="J15" s="60"/>
    </row>
    <row r="16" spans="1:10" x14ac:dyDescent="0.2">
      <c r="A16" s="37" t="s">
        <v>10</v>
      </c>
      <c r="C16" s="65"/>
      <c r="D16" s="66"/>
      <c r="E16" s="48"/>
      <c r="F16" s="65"/>
      <c r="G16" s="66"/>
      <c r="H16" s="12"/>
      <c r="J16" s="60"/>
    </row>
    <row r="17" spans="1:8" x14ac:dyDescent="0.2">
      <c r="A17" s="37" t="s">
        <v>20</v>
      </c>
      <c r="B17" s="30"/>
      <c r="C17" s="65"/>
      <c r="D17" s="103"/>
      <c r="E17" s="49"/>
      <c r="F17" s="65"/>
      <c r="G17" s="103"/>
      <c r="H17" s="13"/>
    </row>
    <row r="18" spans="1:8" x14ac:dyDescent="0.2">
      <c r="A18" s="37" t="s">
        <v>2</v>
      </c>
      <c r="B18" s="30"/>
      <c r="C18" s="65"/>
      <c r="D18" s="105"/>
      <c r="E18" s="50"/>
      <c r="F18" s="65"/>
      <c r="G18" s="105"/>
      <c r="H18" s="10"/>
    </row>
    <row r="19" spans="1:8" x14ac:dyDescent="0.2">
      <c r="A19" s="37" t="s">
        <v>21</v>
      </c>
      <c r="B19" s="30"/>
      <c r="C19" s="65"/>
      <c r="D19" s="104"/>
      <c r="E19" s="51"/>
      <c r="F19" s="65"/>
      <c r="G19" s="104"/>
      <c r="H19" s="14"/>
    </row>
    <row r="20" spans="1:8" x14ac:dyDescent="0.2">
      <c r="A20" s="37" t="s">
        <v>23</v>
      </c>
      <c r="C20" s="67"/>
      <c r="D20" s="68"/>
      <c r="E20" s="52"/>
      <c r="F20" s="83"/>
      <c r="G20" s="68"/>
      <c r="H20" s="10"/>
    </row>
    <row r="21" spans="1:8" x14ac:dyDescent="0.2">
      <c r="A21" s="38" t="s">
        <v>66</v>
      </c>
      <c r="B21" s="30"/>
      <c r="C21" s="69"/>
      <c r="D21" s="70"/>
      <c r="E21" s="53"/>
      <c r="F21" s="69"/>
      <c r="G21" s="70"/>
      <c r="H21" s="12"/>
    </row>
    <row r="22" spans="1:8" x14ac:dyDescent="0.2">
      <c r="A22" s="38" t="s">
        <v>22</v>
      </c>
      <c r="B22" s="30"/>
      <c r="C22" s="69"/>
      <c r="D22" s="70"/>
      <c r="E22" s="53"/>
      <c r="F22" s="69"/>
      <c r="G22" s="70"/>
      <c r="H22" s="15"/>
    </row>
    <row r="23" spans="1:8" x14ac:dyDescent="0.2">
      <c r="A23" s="36" t="s">
        <v>24</v>
      </c>
      <c r="B23" s="31"/>
      <c r="C23" s="71"/>
      <c r="D23" s="72"/>
      <c r="E23" s="50"/>
      <c r="F23" s="84"/>
      <c r="G23" s="85"/>
      <c r="H23" s="16"/>
    </row>
    <row r="24" spans="1:8" x14ac:dyDescent="0.2">
      <c r="A24" s="37" t="s">
        <v>38</v>
      </c>
      <c r="B24" s="31"/>
      <c r="C24" s="106"/>
      <c r="D24" s="104"/>
      <c r="E24" s="51"/>
      <c r="F24" s="65"/>
      <c r="G24" s="66"/>
      <c r="H24" s="8"/>
    </row>
    <row r="25" spans="1:8" x14ac:dyDescent="0.2">
      <c r="A25" s="37" t="s">
        <v>39</v>
      </c>
      <c r="B25" s="31"/>
      <c r="C25" s="89"/>
      <c r="D25" s="90"/>
      <c r="E25" s="54"/>
      <c r="F25" s="86"/>
      <c r="G25" s="87"/>
      <c r="H25" s="15"/>
    </row>
    <row r="26" spans="1:8" x14ac:dyDescent="0.2">
      <c r="A26" s="37" t="s">
        <v>25</v>
      </c>
      <c r="B26" s="31"/>
      <c r="C26" s="106"/>
      <c r="D26" s="73"/>
      <c r="E26" s="51"/>
      <c r="F26" s="106"/>
      <c r="G26" s="73"/>
    </row>
    <row r="27" spans="1:8" x14ac:dyDescent="0.2">
      <c r="A27" s="37" t="s">
        <v>41</v>
      </c>
      <c r="B27" s="31"/>
      <c r="C27" s="106"/>
      <c r="D27" s="73"/>
      <c r="E27" s="51"/>
      <c r="F27" s="106"/>
      <c r="G27" s="73"/>
    </row>
    <row r="28" spans="1:8" x14ac:dyDescent="0.2">
      <c r="A28" s="37" t="s">
        <v>26</v>
      </c>
      <c r="B28" s="31"/>
      <c r="C28" s="64"/>
      <c r="D28" s="74"/>
      <c r="E28" s="46"/>
      <c r="F28" s="64"/>
      <c r="G28" s="74"/>
    </row>
    <row r="29" spans="1:8" x14ac:dyDescent="0.2">
      <c r="A29" s="37" t="s">
        <v>27</v>
      </c>
      <c r="B29" s="31"/>
      <c r="C29" s="75"/>
      <c r="D29" s="74"/>
      <c r="E29" s="46"/>
      <c r="F29" s="75"/>
      <c r="G29" s="74"/>
    </row>
    <row r="30" spans="1:8" x14ac:dyDescent="0.2">
      <c r="A30" s="37" t="s">
        <v>28</v>
      </c>
      <c r="B30" s="31"/>
      <c r="C30" s="76"/>
      <c r="D30" s="77"/>
      <c r="E30" s="63"/>
      <c r="F30" s="76"/>
      <c r="G30" s="74"/>
    </row>
    <row r="31" spans="1:8" x14ac:dyDescent="0.2">
      <c r="A31" s="37" t="s">
        <v>29</v>
      </c>
      <c r="B31" s="31"/>
      <c r="C31" s="107"/>
      <c r="D31" s="74"/>
      <c r="E31" s="46"/>
      <c r="F31" s="108">
        <f>C31</f>
        <v>0</v>
      </c>
      <c r="G31" s="74"/>
    </row>
    <row r="32" spans="1:8" x14ac:dyDescent="0.2">
      <c r="A32" s="37" t="s">
        <v>42</v>
      </c>
      <c r="B32" s="31"/>
      <c r="C32" s="99"/>
      <c r="D32" s="78"/>
      <c r="E32" s="61"/>
      <c r="F32" s="99"/>
      <c r="G32" s="74"/>
    </row>
    <row r="33" spans="1:8" x14ac:dyDescent="0.2">
      <c r="A33" s="37" t="s">
        <v>30</v>
      </c>
      <c r="B33" s="31"/>
      <c r="C33" s="109"/>
      <c r="D33" s="79"/>
      <c r="E33" s="49"/>
      <c r="F33" s="110">
        <f>C33</f>
        <v>0</v>
      </c>
      <c r="G33" s="79"/>
      <c r="H33" s="17"/>
    </row>
    <row r="34" spans="1:8" x14ac:dyDescent="0.2">
      <c r="A34" s="37" t="s">
        <v>40</v>
      </c>
      <c r="B34" s="31"/>
      <c r="C34" s="112"/>
      <c r="D34" s="80"/>
      <c r="F34" s="88">
        <f>C34</f>
        <v>0</v>
      </c>
      <c r="G34" s="80"/>
      <c r="H34" s="18"/>
    </row>
    <row r="35" spans="1:8" x14ac:dyDescent="0.2">
      <c r="A35" s="37"/>
      <c r="B35" s="31"/>
      <c r="C35" s="81"/>
      <c r="D35" s="80"/>
      <c r="F35" s="88"/>
      <c r="G35" s="80"/>
      <c r="H35" s="18"/>
    </row>
    <row r="36" spans="1:8" x14ac:dyDescent="0.2">
      <c r="A36" s="37" t="s">
        <v>33</v>
      </c>
      <c r="B36" s="62"/>
      <c r="C36" s="82"/>
      <c r="D36" s="80"/>
      <c r="F36" s="82"/>
      <c r="G36" s="80"/>
      <c r="H36" s="19"/>
    </row>
    <row r="37" spans="1:8" x14ac:dyDescent="0.2">
      <c r="A37" t="s">
        <v>10</v>
      </c>
      <c r="C37" s="119"/>
      <c r="D37" s="120">
        <f>IF((D15-D18&lt;0),D17,D17+(D15-D18)*D19)</f>
        <v>0</v>
      </c>
      <c r="E37" s="121"/>
      <c r="F37" s="119"/>
      <c r="G37" s="120">
        <f>IF((G15-G18&lt;0),G17,G17+(G15-G18)*G19)</f>
        <v>0</v>
      </c>
      <c r="H37" s="19"/>
    </row>
    <row r="38" spans="1:8" x14ac:dyDescent="0.2">
      <c r="A38" t="s">
        <v>9</v>
      </c>
      <c r="C38" s="122">
        <f>IF(C21,C21,C15*C22)</f>
        <v>0</v>
      </c>
      <c r="D38" s="123"/>
      <c r="E38" s="124"/>
      <c r="F38" s="122">
        <f>IF(F21,F21,F15*F22)</f>
        <v>0</v>
      </c>
      <c r="G38" s="123"/>
      <c r="H38" s="19"/>
    </row>
    <row r="39" spans="1:8" x14ac:dyDescent="0.2">
      <c r="A39" t="s">
        <v>12</v>
      </c>
      <c r="C39" s="125">
        <f>C13*C14*C15/12</f>
        <v>0</v>
      </c>
      <c r="D39" s="126">
        <f>D13*D14*D15/12</f>
        <v>0</v>
      </c>
      <c r="E39" s="127"/>
      <c r="F39" s="125">
        <f>F13*F14*F15/12</f>
        <v>0</v>
      </c>
      <c r="G39" s="126">
        <f>G13*G14*G15/12</f>
        <v>0</v>
      </c>
      <c r="H39" s="20"/>
    </row>
    <row r="40" spans="1:8" x14ac:dyDescent="0.2">
      <c r="A40" t="s">
        <v>55</v>
      </c>
      <c r="C40" s="125">
        <f>MAX((0.15-C23)*100*C24,0)+MAX((0.15-C23)*100*C25*C13,0)</f>
        <v>0</v>
      </c>
      <c r="D40" s="126">
        <f>MAX((0.15-D23)*100*D24,0)+MAX((0.15-D23)*100*D25*D13,0)</f>
        <v>0</v>
      </c>
      <c r="E40" s="128"/>
      <c r="F40" s="125"/>
      <c r="G40" s="129"/>
      <c r="H40" s="18"/>
    </row>
    <row r="41" spans="1:8" x14ac:dyDescent="0.2">
      <c r="A41" t="s">
        <v>56</v>
      </c>
      <c r="C41" s="125">
        <f>C26+C27</f>
        <v>0</v>
      </c>
      <c r="D41" s="129"/>
      <c r="E41" s="128"/>
      <c r="F41" s="125">
        <f>F26+F27</f>
        <v>0</v>
      </c>
      <c r="G41" s="129"/>
      <c r="H41" s="17"/>
    </row>
    <row r="42" spans="1:8" x14ac:dyDescent="0.2">
      <c r="A42" t="s">
        <v>3</v>
      </c>
      <c r="C42" s="125">
        <f>C13*C28</f>
        <v>0</v>
      </c>
      <c r="D42" s="130"/>
      <c r="E42" s="127"/>
      <c r="F42" s="125">
        <f>F13*F28</f>
        <v>0</v>
      </c>
      <c r="G42" s="130"/>
    </row>
    <row r="43" spans="1:8" x14ac:dyDescent="0.2">
      <c r="A43" t="s">
        <v>34</v>
      </c>
      <c r="C43" s="125">
        <f>IF(C12&gt;11,0.8*C29*C30*C31/C12,0)</f>
        <v>0</v>
      </c>
      <c r="D43" s="130"/>
      <c r="E43" s="127"/>
      <c r="F43" s="125">
        <f>IF(F12&gt;11,0.8*F29*F30*F31/F12,0)</f>
        <v>0</v>
      </c>
      <c r="G43" s="130"/>
    </row>
    <row r="44" spans="1:8" x14ac:dyDescent="0.2">
      <c r="A44" t="s">
        <v>35</v>
      </c>
      <c r="C44" s="131">
        <f>IF(C12&gt;0,C32*C33*C15/C12,0)</f>
        <v>0</v>
      </c>
      <c r="D44" s="132"/>
      <c r="E44" s="133"/>
      <c r="F44" s="131">
        <f>IF(F12&gt;0,F32*F33*F15/F12,0)</f>
        <v>0</v>
      </c>
      <c r="G44" s="132"/>
      <c r="H44" s="17"/>
    </row>
    <row r="45" spans="1:8" x14ac:dyDescent="0.2">
      <c r="A45" t="s">
        <v>13</v>
      </c>
      <c r="C45" s="134">
        <f>SUM(C37:C44)</f>
        <v>0</v>
      </c>
      <c r="D45" s="120">
        <f>SUM(D37:D44)</f>
        <v>0</v>
      </c>
      <c r="E45" s="121"/>
      <c r="F45" s="134">
        <f>SUM(F37:F44)</f>
        <v>0</v>
      </c>
      <c r="G45" s="120">
        <f>SUM(G37:G44)</f>
        <v>0</v>
      </c>
    </row>
    <row r="46" spans="1:8" x14ac:dyDescent="0.2">
      <c r="C46" s="135"/>
      <c r="D46" s="136"/>
      <c r="E46" s="121"/>
      <c r="F46" s="135"/>
      <c r="G46" s="136"/>
    </row>
    <row r="47" spans="1:8" x14ac:dyDescent="0.2">
      <c r="A47" t="s">
        <v>36</v>
      </c>
      <c r="C47" s="125">
        <f>IF(C15&gt;3,C13*C14*$C34,0)</f>
        <v>0</v>
      </c>
      <c r="D47" s="126">
        <f>IF(D15&gt;3,D13*D14*$C34,0)</f>
        <v>0</v>
      </c>
      <c r="E47" s="27"/>
      <c r="F47" s="125">
        <f>IF(F15&gt;3,F13*F14*$C34,0)</f>
        <v>0</v>
      </c>
      <c r="G47" s="126">
        <f>IF(G15&gt;3,G13*G14*$C34,0)</f>
        <v>0</v>
      </c>
    </row>
    <row r="48" spans="1:8" x14ac:dyDescent="0.2">
      <c r="A48" t="s">
        <v>37</v>
      </c>
      <c r="C48" s="134">
        <f>C45-C47</f>
        <v>0</v>
      </c>
      <c r="D48" s="120">
        <f>D45-D47</f>
        <v>0</v>
      </c>
      <c r="E48" s="137"/>
      <c r="F48" s="134">
        <f>F45-F47</f>
        <v>0</v>
      </c>
      <c r="G48" s="120">
        <f>G45-G47</f>
        <v>0</v>
      </c>
    </row>
    <row r="49" spans="1:14" x14ac:dyDescent="0.2">
      <c r="C49" s="138"/>
      <c r="D49" s="139"/>
      <c r="E49" s="56"/>
      <c r="F49" s="138"/>
      <c r="G49" s="139"/>
    </row>
    <row r="50" spans="1:14" ht="13.5" thickBot="1" x14ac:dyDescent="0.25">
      <c r="A50" t="s">
        <v>14</v>
      </c>
      <c r="C50" s="140">
        <f>C13+C45</f>
        <v>0</v>
      </c>
      <c r="D50" s="141">
        <f>D13+D45</f>
        <v>0</v>
      </c>
      <c r="E50" s="142"/>
      <c r="F50" s="140">
        <f>F13+F45</f>
        <v>0</v>
      </c>
      <c r="G50" s="141">
        <f>G13+G45</f>
        <v>0</v>
      </c>
    </row>
    <row r="52" spans="1:14" ht="13.15" customHeight="1" x14ac:dyDescent="0.2">
      <c r="I52" s="150" t="s">
        <v>57</v>
      </c>
      <c r="J52" s="150"/>
      <c r="M52" s="150" t="s">
        <v>59</v>
      </c>
      <c r="N52" s="150"/>
    </row>
    <row r="53" spans="1:14" ht="13.15" customHeight="1" x14ac:dyDescent="0.2">
      <c r="B53" s="1" t="s">
        <v>8</v>
      </c>
      <c r="C53" s="152" t="s">
        <v>4</v>
      </c>
      <c r="D53" s="152"/>
      <c r="E53" s="44"/>
      <c r="F53" s="152" t="s">
        <v>6</v>
      </c>
      <c r="G53" s="152"/>
      <c r="H53" s="32"/>
      <c r="I53" s="150"/>
      <c r="J53" s="150"/>
      <c r="K53" s="152" t="s">
        <v>58</v>
      </c>
      <c r="L53" s="152"/>
      <c r="M53" s="150"/>
      <c r="N53" s="150"/>
    </row>
    <row r="54" spans="1:14" x14ac:dyDescent="0.2">
      <c r="B54" s="95" t="s">
        <v>16</v>
      </c>
      <c r="C54" s="92" t="s">
        <v>7</v>
      </c>
      <c r="D54" s="92" t="s">
        <v>5</v>
      </c>
      <c r="E54" s="93"/>
      <c r="F54" s="92" t="s">
        <v>7</v>
      </c>
      <c r="G54" s="92" t="s">
        <v>5</v>
      </c>
      <c r="H54" s="91" t="s">
        <v>16</v>
      </c>
      <c r="I54" s="91" t="s">
        <v>4</v>
      </c>
      <c r="J54" s="91" t="s">
        <v>6</v>
      </c>
      <c r="K54" s="91" t="s">
        <v>4</v>
      </c>
      <c r="L54" s="91" t="s">
        <v>6</v>
      </c>
      <c r="M54" s="91" t="s">
        <v>4</v>
      </c>
      <c r="N54" s="91" t="s">
        <v>6</v>
      </c>
    </row>
    <row r="55" spans="1:14" x14ac:dyDescent="0.2">
      <c r="A55" s="6">
        <v>1</v>
      </c>
      <c r="B55" s="96" t="s">
        <v>54</v>
      </c>
      <c r="C55" s="97">
        <f>IF(C$21,C$21,$A55*C$22)+C$13*C$14*$A55/12+SUM(C$40:C$44)</f>
        <v>0</v>
      </c>
      <c r="D55" s="97">
        <f>D$13*D$14*$A55/12+SUM(D$40:D$44)+IF(($A55-D$18&lt;0),D$17,D$17+($A55-D$18)*D$19)</f>
        <v>0</v>
      </c>
      <c r="E55" s="55"/>
      <c r="F55" s="97">
        <f>IF(F$21,F$21,$A55*F$22)+F$13*F$14*$A55/12+SUM(F$40:F$44)</f>
        <v>0</v>
      </c>
      <c r="G55" s="97">
        <f>G$13*G$14*$A55/12+SUM(G$40:G$44)+IF(($A55-G$18&lt;0),G$17,G$17+($A55-G$18)*G$19)</f>
        <v>0</v>
      </c>
      <c r="H55" s="35" t="s">
        <v>54</v>
      </c>
      <c r="I55" s="94">
        <v>1</v>
      </c>
      <c r="J55" s="94">
        <v>1</v>
      </c>
      <c r="K55" s="7">
        <f t="shared" ref="K55:K66" si="0">$C$13*I55</f>
        <v>0</v>
      </c>
      <c r="L55" s="97">
        <f t="shared" ref="L55:L66" si="1">$F$13*J55</f>
        <v>0</v>
      </c>
      <c r="M55" s="7">
        <f>K55-$C$13</f>
        <v>0</v>
      </c>
      <c r="N55" s="97">
        <f>L55-$F$13</f>
        <v>0</v>
      </c>
    </row>
    <row r="56" spans="1:14" x14ac:dyDescent="0.2">
      <c r="A56" s="9">
        <v>2</v>
      </c>
      <c r="B56" s="96" t="s">
        <v>43</v>
      </c>
      <c r="C56" s="97">
        <f>IF(C$21,C$21,$A56*C$22)+C$13*C$14*$A56/12+SUM(C$40:C$44)</f>
        <v>0</v>
      </c>
      <c r="D56" s="97">
        <f>D$13*D$14*$A56/12+SUM(D$40:D$44)+IF(($A56-D$18&lt;0),D$17,D$17+($A56-D$18)*D$19)</f>
        <v>0</v>
      </c>
      <c r="E56" s="55"/>
      <c r="F56" s="97">
        <f>IF(F$21,F$21,$A56*F$22)+F$13*F$14*$A56/12+SUM(F$40:F$44)</f>
        <v>0</v>
      </c>
      <c r="G56" s="97">
        <f>G$13*G$14*$A56/12+SUM(G$40:G$44)+IF(($A56-G$18&lt;0),G$17,G$17+($A56-G$18)*G$19)</f>
        <v>0</v>
      </c>
      <c r="H56" s="35" t="s">
        <v>43</v>
      </c>
      <c r="I56" s="94">
        <v>0.99955703511074812</v>
      </c>
      <c r="J56" s="94">
        <v>1.0106639096621053</v>
      </c>
      <c r="K56" s="7">
        <f t="shared" si="0"/>
        <v>0</v>
      </c>
      <c r="L56" s="97">
        <f t="shared" si="1"/>
        <v>0</v>
      </c>
      <c r="M56" s="7">
        <f t="shared" ref="M56:M66" si="2">K56-$C$13</f>
        <v>0</v>
      </c>
      <c r="N56" s="97">
        <f t="shared" ref="N56:N66" si="3">L56-$F$13</f>
        <v>0</v>
      </c>
    </row>
    <row r="57" spans="1:14" x14ac:dyDescent="0.2">
      <c r="A57" s="11">
        <v>3</v>
      </c>
      <c r="B57" s="96" t="s">
        <v>44</v>
      </c>
      <c r="C57" s="97">
        <f>IF(C$21,C$21,$A57*C$22)+C$13*C$14*$A57/12+SUM(C$40:C$44)</f>
        <v>0</v>
      </c>
      <c r="D57" s="97">
        <f>D$13*D$14*$A57/12+SUM(D$40:D$44)+IF(($A57-D$18&lt;0),D$17,D$17+($A57-D$18)*D$19)</f>
        <v>0</v>
      </c>
      <c r="E57" s="55"/>
      <c r="F57" s="97">
        <f>IF(F$21,F$21,$A57*F$22)+F$13*F$14*$A57/12+SUM(F$40:F$44)</f>
        <v>0</v>
      </c>
      <c r="G57" s="97">
        <f>G$13*G$14*$A57/12+SUM(G$40:G$44)+IF(($A57-G$18&lt;0),G$17,G$17+($A57-G$18)*G$19)</f>
        <v>0</v>
      </c>
      <c r="H57" s="35" t="s">
        <v>44</v>
      </c>
      <c r="I57" s="94">
        <v>1.0061293056835863</v>
      </c>
      <c r="J57" s="94">
        <v>1.0157533800727112</v>
      </c>
      <c r="K57" s="7">
        <f t="shared" si="0"/>
        <v>0</v>
      </c>
      <c r="L57" s="97">
        <f t="shared" si="1"/>
        <v>0</v>
      </c>
      <c r="M57" s="7">
        <f t="shared" si="2"/>
        <v>0</v>
      </c>
      <c r="N57" s="97">
        <f t="shared" si="3"/>
        <v>0</v>
      </c>
    </row>
    <row r="58" spans="1:14" x14ac:dyDescent="0.2">
      <c r="A58" s="11">
        <v>4</v>
      </c>
      <c r="B58" s="96" t="s">
        <v>45</v>
      </c>
      <c r="C58" s="97">
        <f t="shared" ref="C58:C66" si="4">IF(C$21,C$21,$A58*C$22)+C$13*C$14*$A58/12+SUM(C$40:C$44)-C$13*C$14*$C$34</f>
        <v>0</v>
      </c>
      <c r="D58" s="97">
        <f t="shared" ref="D58:D66" si="5">D$13*D$14*$A58/12+SUM(D$40:D$44)+IF(($A58-D$18&lt;0),D$17,D$17+($A58-D$18)*D$19)-D$13*D$14*C$34</f>
        <v>0</v>
      </c>
      <c r="E58" s="55"/>
      <c r="F58" s="97">
        <f t="shared" ref="F58:F66" si="6">IF(F$21,F$21,$A58*F$22)+F$13*F$14*$A58/12+SUM(F$40:F$44)-F$13*F$14*F$34</f>
        <v>0</v>
      </c>
      <c r="G58" s="97">
        <f t="shared" ref="G58:G66" si="7">G$13*G$14*$A58/12+SUM(G$40:G$44)+IF(($A58-G$18&lt;0),G$17,G$17+($A58-G$18)*G$19)-G$13*G$14*F$34</f>
        <v>0</v>
      </c>
      <c r="H58" s="35" t="s">
        <v>45</v>
      </c>
      <c r="I58" s="94">
        <v>1.0323418656509964</v>
      </c>
      <c r="J58" s="94">
        <v>1.0243252005289609</v>
      </c>
      <c r="K58" s="7">
        <f t="shared" si="0"/>
        <v>0</v>
      </c>
      <c r="L58" s="97">
        <f t="shared" si="1"/>
        <v>0</v>
      </c>
      <c r="M58" s="7">
        <f t="shared" si="2"/>
        <v>0</v>
      </c>
      <c r="N58" s="97">
        <f t="shared" si="3"/>
        <v>0</v>
      </c>
    </row>
    <row r="59" spans="1:14" x14ac:dyDescent="0.2">
      <c r="A59" s="11">
        <v>5</v>
      </c>
      <c r="B59" s="96" t="s">
        <v>46</v>
      </c>
      <c r="C59" s="97">
        <f t="shared" si="4"/>
        <v>0</v>
      </c>
      <c r="D59" s="97">
        <f t="shared" si="5"/>
        <v>0</v>
      </c>
      <c r="E59" s="55"/>
      <c r="F59" s="97">
        <f t="shared" si="6"/>
        <v>0</v>
      </c>
      <c r="G59" s="97">
        <f t="shared" si="7"/>
        <v>0</v>
      </c>
      <c r="H59" s="35" t="s">
        <v>46</v>
      </c>
      <c r="I59" s="94">
        <v>1.0349017478845106</v>
      </c>
      <c r="J59" s="94">
        <v>1.0298760573669019</v>
      </c>
      <c r="K59" s="7">
        <f t="shared" si="0"/>
        <v>0</v>
      </c>
      <c r="L59" s="97">
        <f t="shared" si="1"/>
        <v>0</v>
      </c>
      <c r="M59" s="7">
        <f t="shared" si="2"/>
        <v>0</v>
      </c>
      <c r="N59" s="97">
        <f t="shared" si="3"/>
        <v>0</v>
      </c>
    </row>
    <row r="60" spans="1:14" x14ac:dyDescent="0.2">
      <c r="A60" s="11">
        <v>6</v>
      </c>
      <c r="B60" s="96" t="s">
        <v>47</v>
      </c>
      <c r="C60" s="97">
        <f t="shared" si="4"/>
        <v>0</v>
      </c>
      <c r="D60" s="97">
        <f t="shared" si="5"/>
        <v>0</v>
      </c>
      <c r="E60" s="55"/>
      <c r="F60" s="97">
        <f t="shared" si="6"/>
        <v>0</v>
      </c>
      <c r="G60" s="97">
        <f t="shared" si="7"/>
        <v>0</v>
      </c>
      <c r="H60" s="35" t="s">
        <v>47</v>
      </c>
      <c r="I60" s="94">
        <v>1.0369552539182583</v>
      </c>
      <c r="J60" s="94">
        <v>1.0362458145550482</v>
      </c>
      <c r="K60" s="7">
        <f t="shared" si="0"/>
        <v>0</v>
      </c>
      <c r="L60" s="97">
        <f t="shared" si="1"/>
        <v>0</v>
      </c>
      <c r="M60" s="7">
        <f t="shared" si="2"/>
        <v>0</v>
      </c>
      <c r="N60" s="97">
        <f t="shared" si="3"/>
        <v>0</v>
      </c>
    </row>
    <row r="61" spans="1:14" x14ac:dyDescent="0.2">
      <c r="A61" s="11">
        <v>7</v>
      </c>
      <c r="B61" s="96" t="s">
        <v>48</v>
      </c>
      <c r="C61" s="97">
        <f t="shared" si="4"/>
        <v>0</v>
      </c>
      <c r="D61" s="97">
        <f t="shared" si="5"/>
        <v>0</v>
      </c>
      <c r="E61" s="55"/>
      <c r="F61" s="97">
        <f t="shared" si="6"/>
        <v>0</v>
      </c>
      <c r="G61" s="97">
        <f t="shared" si="7"/>
        <v>0</v>
      </c>
      <c r="H61" s="35" t="s">
        <v>48</v>
      </c>
      <c r="I61" s="94">
        <v>1.0556476108537989</v>
      </c>
      <c r="J61" s="94">
        <v>1.0601664399198705</v>
      </c>
      <c r="K61" s="7">
        <f t="shared" si="0"/>
        <v>0</v>
      </c>
      <c r="L61" s="97">
        <f t="shared" si="1"/>
        <v>0</v>
      </c>
      <c r="M61" s="7">
        <f t="shared" si="2"/>
        <v>0</v>
      </c>
      <c r="N61" s="97">
        <f t="shared" si="3"/>
        <v>0</v>
      </c>
    </row>
    <row r="62" spans="1:14" x14ac:dyDescent="0.2">
      <c r="A62" s="11">
        <v>8</v>
      </c>
      <c r="B62" s="96" t="s">
        <v>49</v>
      </c>
      <c r="C62" s="97">
        <f t="shared" si="4"/>
        <v>0</v>
      </c>
      <c r="D62" s="97">
        <f t="shared" si="5"/>
        <v>0</v>
      </c>
      <c r="E62" s="55"/>
      <c r="F62" s="97">
        <f t="shared" si="6"/>
        <v>0</v>
      </c>
      <c r="G62" s="97">
        <f t="shared" si="7"/>
        <v>0</v>
      </c>
      <c r="H62" s="35" t="s">
        <v>49</v>
      </c>
      <c r="I62" s="94">
        <v>1.0626643191998419</v>
      </c>
      <c r="J62" s="94">
        <v>1.083829173454899</v>
      </c>
      <c r="K62" s="7">
        <f t="shared" si="0"/>
        <v>0</v>
      </c>
      <c r="L62" s="97">
        <f t="shared" si="1"/>
        <v>0</v>
      </c>
      <c r="M62" s="7">
        <f t="shared" si="2"/>
        <v>0</v>
      </c>
      <c r="N62" s="97">
        <f t="shared" si="3"/>
        <v>0</v>
      </c>
    </row>
    <row r="63" spans="1:14" x14ac:dyDescent="0.2">
      <c r="A63" s="11">
        <v>9</v>
      </c>
      <c r="B63" s="96" t="s">
        <v>50</v>
      </c>
      <c r="C63" s="97">
        <f t="shared" si="4"/>
        <v>0</v>
      </c>
      <c r="D63" s="97">
        <f t="shared" si="5"/>
        <v>0</v>
      </c>
      <c r="E63" s="55"/>
      <c r="F63" s="97">
        <f t="shared" si="6"/>
        <v>0</v>
      </c>
      <c r="G63" s="97">
        <f t="shared" si="7"/>
        <v>0</v>
      </c>
      <c r="H63" s="35" t="s">
        <v>50</v>
      </c>
      <c r="I63" s="94">
        <v>1.0587886982139212</v>
      </c>
      <c r="J63" s="94">
        <v>1.0919647736433054</v>
      </c>
      <c r="K63" s="7">
        <f t="shared" si="0"/>
        <v>0</v>
      </c>
      <c r="L63" s="97">
        <f t="shared" si="1"/>
        <v>0</v>
      </c>
      <c r="M63" s="7">
        <f t="shared" si="2"/>
        <v>0</v>
      </c>
      <c r="N63" s="97">
        <f t="shared" si="3"/>
        <v>0</v>
      </c>
    </row>
    <row r="64" spans="1:14" x14ac:dyDescent="0.2">
      <c r="A64" s="6">
        <v>10</v>
      </c>
      <c r="B64" s="96" t="s">
        <v>51</v>
      </c>
      <c r="C64" s="97">
        <f t="shared" si="4"/>
        <v>0</v>
      </c>
      <c r="D64" s="97">
        <f t="shared" si="5"/>
        <v>0</v>
      </c>
      <c r="E64" s="55"/>
      <c r="F64" s="97">
        <f t="shared" si="6"/>
        <v>0</v>
      </c>
      <c r="G64" s="97">
        <f t="shared" si="7"/>
        <v>0</v>
      </c>
      <c r="H64" s="35" t="s">
        <v>51</v>
      </c>
      <c r="I64" s="94">
        <v>1.0493744920067622</v>
      </c>
      <c r="J64" s="94">
        <v>1.0963532245137402</v>
      </c>
      <c r="K64" s="7">
        <f t="shared" si="0"/>
        <v>0</v>
      </c>
      <c r="L64" s="97">
        <f t="shared" si="1"/>
        <v>0</v>
      </c>
      <c r="M64" s="7">
        <f t="shared" si="2"/>
        <v>0</v>
      </c>
      <c r="N64" s="97">
        <f t="shared" si="3"/>
        <v>0</v>
      </c>
    </row>
    <row r="65" spans="1:14" x14ac:dyDescent="0.2">
      <c r="A65" s="6">
        <v>11</v>
      </c>
      <c r="B65" s="96" t="s">
        <v>52</v>
      </c>
      <c r="C65" s="97">
        <f t="shared" si="4"/>
        <v>0</v>
      </c>
      <c r="D65" s="97">
        <f t="shared" si="5"/>
        <v>0</v>
      </c>
      <c r="E65" s="55"/>
      <c r="F65" s="97">
        <f t="shared" si="6"/>
        <v>0</v>
      </c>
      <c r="G65" s="97">
        <f t="shared" si="7"/>
        <v>0</v>
      </c>
      <c r="H65" s="35" t="s">
        <v>52</v>
      </c>
      <c r="I65" s="94">
        <v>1.0272750763338254</v>
      </c>
      <c r="J65" s="94">
        <v>1.0873427046402335</v>
      </c>
      <c r="K65" s="7">
        <f t="shared" si="0"/>
        <v>0</v>
      </c>
      <c r="L65" s="97">
        <f t="shared" si="1"/>
        <v>0</v>
      </c>
      <c r="M65" s="7">
        <f t="shared" si="2"/>
        <v>0</v>
      </c>
      <c r="N65" s="97">
        <f t="shared" si="3"/>
        <v>0</v>
      </c>
    </row>
    <row r="66" spans="1:14" x14ac:dyDescent="0.2">
      <c r="A66" s="6">
        <v>12</v>
      </c>
      <c r="B66" s="96" t="s">
        <v>53</v>
      </c>
      <c r="C66" s="97">
        <f t="shared" si="4"/>
        <v>0</v>
      </c>
      <c r="D66" s="97">
        <f t="shared" si="5"/>
        <v>0</v>
      </c>
      <c r="E66" s="55"/>
      <c r="F66" s="97">
        <f t="shared" si="6"/>
        <v>0</v>
      </c>
      <c r="G66" s="97">
        <f t="shared" si="7"/>
        <v>0</v>
      </c>
      <c r="H66" s="35" t="s">
        <v>53</v>
      </c>
      <c r="I66" s="94">
        <v>0.9997513789872402</v>
      </c>
      <c r="J66" s="94">
        <v>1.0229969995618498</v>
      </c>
      <c r="K66" s="7">
        <f t="shared" si="0"/>
        <v>0</v>
      </c>
      <c r="L66" s="97">
        <f t="shared" si="1"/>
        <v>0</v>
      </c>
      <c r="M66" s="7">
        <f t="shared" si="2"/>
        <v>0</v>
      </c>
      <c r="N66" s="97">
        <f t="shared" si="3"/>
        <v>0</v>
      </c>
    </row>
    <row r="69" spans="1:14" x14ac:dyDescent="0.2">
      <c r="B69" s="157" t="s">
        <v>64</v>
      </c>
      <c r="C69" s="24"/>
      <c r="D69" s="25"/>
      <c r="E69" s="25"/>
      <c r="F69" s="26"/>
      <c r="G69" s="26"/>
      <c r="H69" s="26"/>
      <c r="I69" s="26"/>
    </row>
    <row r="70" spans="1:14" x14ac:dyDescent="0.2">
      <c r="B70" s="147" t="s">
        <v>63</v>
      </c>
      <c r="C70" s="27"/>
      <c r="D70" s="27"/>
      <c r="E70" s="56"/>
      <c r="F70" s="27"/>
      <c r="G70" s="27"/>
      <c r="H70" s="27"/>
      <c r="I70" s="27"/>
    </row>
    <row r="71" spans="1:14" x14ac:dyDescent="0.2">
      <c r="B71" s="39" t="s">
        <v>18</v>
      </c>
      <c r="D71" s="27"/>
      <c r="E71" s="56"/>
      <c r="F71" s="27"/>
      <c r="G71" s="27"/>
      <c r="H71" s="27"/>
      <c r="I71" s="27"/>
    </row>
    <row r="72" spans="1:14" x14ac:dyDescent="0.2">
      <c r="B72" s="41">
        <f ca="1">TODAY()</f>
        <v>43448</v>
      </c>
      <c r="C72" s="40"/>
      <c r="D72" s="27"/>
      <c r="E72" s="56"/>
      <c r="F72" s="27"/>
      <c r="G72" s="27"/>
      <c r="H72" s="27"/>
      <c r="I72" s="27"/>
    </row>
    <row r="73" spans="1:14" customFormat="1" x14ac:dyDescent="0.2">
      <c r="B73" t="s">
        <v>0</v>
      </c>
      <c r="E73" s="57"/>
    </row>
    <row r="74" spans="1:14" customFormat="1" ht="19.5" customHeight="1" x14ac:dyDescent="0.2">
      <c r="B74" s="158" t="s">
        <v>65</v>
      </c>
      <c r="C74" s="158"/>
      <c r="D74" s="158"/>
      <c r="E74" s="158"/>
      <c r="F74" s="158"/>
      <c r="G74" s="158"/>
      <c r="H74" s="158"/>
      <c r="I74" s="158"/>
      <c r="J74" s="158"/>
      <c r="K74" s="158"/>
    </row>
    <row r="75" spans="1:14" customFormat="1" ht="17.45" customHeight="1" x14ac:dyDescent="0.2">
      <c r="B75" s="158"/>
      <c r="C75" s="158"/>
      <c r="D75" s="158"/>
      <c r="E75" s="158"/>
      <c r="F75" s="158"/>
      <c r="G75" s="158"/>
      <c r="H75" s="158"/>
      <c r="I75" s="158"/>
      <c r="J75" s="158"/>
      <c r="K75" s="158"/>
    </row>
    <row r="76" spans="1:14" customFormat="1" x14ac:dyDescent="0.2">
      <c r="B76" s="151"/>
      <c r="C76" s="151"/>
      <c r="D76" s="151"/>
      <c r="E76" s="151"/>
      <c r="F76" s="151"/>
      <c r="G76" s="151"/>
      <c r="H76" s="28"/>
      <c r="I76" s="28"/>
      <c r="J76" s="28"/>
      <c r="K76" s="28"/>
    </row>
    <row r="77" spans="1:14" x14ac:dyDescent="0.2">
      <c r="B77" s="151"/>
      <c r="C77" s="151"/>
      <c r="D77" s="151"/>
      <c r="E77" s="151"/>
      <c r="F77" s="151"/>
      <c r="G77" s="151"/>
    </row>
  </sheetData>
  <sheetProtection sheet="1" objects="1" scenarios="1"/>
  <scenarios current="0">
    <scenario name="Graph" count="4" user="William Edwards" comment="Created by William Edwards on 12/31/2001_x000a_Modified by William Edwards on 12/31/2001">
      <inputCells r="C15" val="1" numFmtId="166"/>
      <inputCells r="D15" val="1" numFmtId="166"/>
      <inputCells r="F15" val="1" numFmtId="166"/>
      <inputCells r="G15" val="1" numFmtId="166"/>
    </scenario>
  </scenarios>
  <mergeCells count="11">
    <mergeCell ref="B74:K75"/>
    <mergeCell ref="B76:G77"/>
    <mergeCell ref="A2:C2"/>
    <mergeCell ref="A3:F4"/>
    <mergeCell ref="C9:D9"/>
    <mergeCell ref="F9:G9"/>
    <mergeCell ref="I52:J53"/>
    <mergeCell ref="M52:N53"/>
    <mergeCell ref="C53:D53"/>
    <mergeCell ref="F53:G53"/>
    <mergeCell ref="K53:L53"/>
  </mergeCells>
  <hyperlinks>
    <hyperlink ref="A3" r:id="rId1" display="Crop Production Cost Budgets has more information on the cost and returns for growing a corn crop after a previous crop of corn."/>
    <hyperlink ref="A3:F4" r:id="rId2" display="Cost of Storing Grain has more information on projecting the costs of storing grain past harvest in commerical storage or an existing farm facility."/>
    <hyperlink ref="B70" r:id="rId3" display="Prepared by William Edwards, Extension Economist"/>
    <hyperlink ref="A2:C2" r:id="rId4" display="Ag Decision Maker -- Iowa State University Extension and Outreach"/>
  </hyperlinks>
  <pageMargins left="0.75" right="0.75" top="0.75" bottom="0.75" header="0.5" footer="0.5"/>
  <pageSetup scale="68" fitToHeight="2" orientation="portrait" horizontalDpi="4294967294" verticalDpi="300" r:id="rId5"/>
  <headerFooter alignWithMargins="0"/>
  <colBreaks count="1" manualBreakCount="1">
    <brk id="7" max="78" man="1"/>
  </colBreaks>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Example</vt:lpstr>
      <vt:lpstr>Blank</vt:lpstr>
      <vt:lpstr>Blank!Print_Area</vt:lpstr>
      <vt:lpstr>Example!Print_Area</vt:lpstr>
    </vt:vector>
  </TitlesOfParts>
  <Company>ISU Extension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Edwards</dc:creator>
  <cp:lastModifiedBy>Johanns, Ann M [ECONA]</cp:lastModifiedBy>
  <cp:lastPrinted>2018-12-14T16:07:18Z</cp:lastPrinted>
  <dcterms:created xsi:type="dcterms:W3CDTF">2000-11-08T21:50:06Z</dcterms:created>
  <dcterms:modified xsi:type="dcterms:W3CDTF">2018-12-14T16:09:06Z</dcterms:modified>
</cp:coreProperties>
</file>